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fileSharing readOnlyRecommended="1"/>
  <workbookPr showInkAnnotation="0" codeName="ThisWorkbook"/>
  <mc:AlternateContent xmlns:mc="http://schemas.openxmlformats.org/markup-compatibility/2006">
    <mc:Choice Requires="x15">
      <x15ac:absPath xmlns:x15ac="http://schemas.microsoft.com/office/spreadsheetml/2010/11/ac" url="https://clearesult5.sharepoint.com/sites/PPLCI/Shared Documents/Marketing/Phase V Marketing Assets/Phase V Engineering Calculators/"/>
    </mc:Choice>
  </mc:AlternateContent>
  <xr:revisionPtr revIDLastSave="161" documentId="8_{68E5B94C-2FEC-4EF3-BE3A-F7D7A80FA434}" xr6:coauthVersionLast="47" xr6:coauthVersionMax="47" xr10:uidLastSave="{CC93718F-4491-4774-9C18-16FF5A013D50}"/>
  <workbookProtection workbookAlgorithmName="SHA-512" workbookHashValue="SWsqaxmsRxW8Xe6BFyEiDvPMZehLJzgYLuqJ6gWW5DBnaqh8+EZIIO6WBksCeK3MdM8IlgUL32hE7krHU1DSXA==" workbookSaltValue="ZbkkYbE/DsWr+JzmycFc/A==" workbookSpinCount="100000" lockStructure="1"/>
  <bookViews>
    <workbookView xWindow="20370" yWindow="-120" windowWidth="29040" windowHeight="15720" tabRatio="885" firstSheet="1" activeTab="6" xr2:uid="{00000000-000D-0000-FFFF-FFFF00000000}"/>
  </bookViews>
  <sheets>
    <sheet name="Utility Admin" sheetId="43" state="hidden" r:id="rId1"/>
    <sheet name="Instructions" sheetId="16" r:id="rId2"/>
    <sheet name="Methodology" sheetId="21" state="hidden" r:id="rId3"/>
    <sheet name="Version Log" sheetId="29" state="hidden" r:id="rId4"/>
    <sheet name="IncentiveCalcs" sheetId="42" state="hidden" r:id="rId5"/>
    <sheet name="Calculations" sheetId="38" state="hidden" r:id="rId6"/>
    <sheet name="Savings Summary" sheetId="35" r:id="rId7"/>
    <sheet name="Auto Milker Takeoff" sheetId="4" state="hidden" r:id="rId8"/>
    <sheet name="Dairy Scroll Compressor" sheetId="30" state="hidden" r:id="rId9"/>
    <sheet name="Livestock Waterer" sheetId="31" state="hidden" r:id="rId10"/>
    <sheet name="VSD Vacuum Pump" sheetId="32" r:id="rId11"/>
    <sheet name="High Eff Vent Fans" sheetId="33" r:id="rId12"/>
    <sheet name="Hi Vol Low Speed Fans" sheetId="34" r:id="rId13"/>
    <sheet name="Heat Reclaim Water Heater" sheetId="36" state="hidden" r:id="rId14"/>
    <sheet name="Low Pressure Irrigation System" sheetId="37" state="hidden" r:id="rId15"/>
    <sheet name="Lookups" sheetId="41" state="hidden" r:id="rId16"/>
    <sheet name="Zip Code Lookup Table" sheetId="40" state="hidden" r:id="rId17"/>
    <sheet name="Data Export" sheetId="39" state="hidden" r:id="rId18"/>
  </sheets>
  <definedNames>
    <definedName name="_xlnm._FilterDatabase" localSheetId="16" hidden="1">'Zip Code Lookup Table'!$A$1:$C$2223</definedName>
    <definedName name="ASHkwh">#REF!</definedName>
    <definedName name="Calculation_Method_NC">#REF!</definedName>
    <definedName name="CF">#REF!</definedName>
    <definedName name="Chiller_BuildingLocation">#REF!</definedName>
    <definedName name="Chiller_BuildingType">#REF!</definedName>
    <definedName name="Chiller_Facility_Types">#REF!</definedName>
    <definedName name="City">"Pittsburgh"</definedName>
    <definedName name="CL_Incentive">0.06</definedName>
    <definedName name="Cooled">#REF!</definedName>
    <definedName name="CR_Utility">'Utility Admin'!$E$3</definedName>
    <definedName name="Custom_Lite_Incentive">#REF!</definedName>
    <definedName name="CustomLite_Incentive">0.06</definedName>
    <definedName name="dASH">#REF!</definedName>
    <definedName name="DeterminingElecCostsDoc">"Object 4"</definedName>
    <definedName name="DHP_BuildingLocation">#REF!</definedName>
    <definedName name="DHP_BuildingType">#REF!</definedName>
    <definedName name="DoorkW">#REF!</definedName>
    <definedName name="DoorkWh">#REF!</definedName>
    <definedName name="EFLH">#REF!</definedName>
    <definedName name="ElectricHeatCOP">#REF!</definedName>
    <definedName name="Facility_Types">#REF!</definedName>
    <definedName name="Heated">#REF!</definedName>
    <definedName name="HVAC_BuildingLocation">#REF!</definedName>
    <definedName name="Interior_or_Exterior">#REF!</definedName>
    <definedName name="KASH">#REF!</definedName>
    <definedName name="kW_Rate">#REF!</definedName>
    <definedName name="kWh_Rate">#REF!</definedName>
    <definedName name="Logo">IF('Utility Admin'!$E$3="PPL",  'Utility Admin'!$H$7:$L$15,   IF('Utility Admin'!$E$3 = "First Energy",'Utility Admin'!$H$27:$L$35,'Utility Admin'!$H$17:$L$25))</definedName>
    <definedName name="NC_Type" hidden="1">#REF!</definedName>
    <definedName name="Opcos">#REF!</definedName>
    <definedName name="Presc_kW_Incentive">185</definedName>
    <definedName name="Presc_kWh_Incentive">0.1</definedName>
    <definedName name="Prescriptive_Incentive">#REF!</definedName>
    <definedName name="_xlnm.Print_Area" localSheetId="7">'Auto Milker Takeoff'!$B$3:$D$14</definedName>
    <definedName name="_xlnm.Print_Area" localSheetId="8">'Dairy Scroll Compressor'!$B$3:$D$17</definedName>
    <definedName name="_xlnm.Print_Area" localSheetId="13">'Heat Reclaim Water Heater'!$B$3:$D$22</definedName>
    <definedName name="_xlnm.Print_Area" localSheetId="12">'Hi Vol Low Speed Fans'!$B$3:$D$19</definedName>
    <definedName name="_xlnm.Print_Area" localSheetId="11">'High Eff Vent Fans'!$B$3:$E$26</definedName>
    <definedName name="_xlnm.Print_Area" localSheetId="9">'Livestock Waterer'!$B$3:$D$18</definedName>
    <definedName name="_xlnm.Print_Area" localSheetId="14">'Low Pressure Irrigation System'!$B$3:$D$27</definedName>
    <definedName name="_xlnm.Print_Area" localSheetId="10">'VSD Vacuum Pump'!$B$3:$D$19</definedName>
    <definedName name="PRJ_Type" hidden="1">#REF!</definedName>
    <definedName name="Proj_Type">#REF!</definedName>
    <definedName name="Project_Type">#REF!</definedName>
    <definedName name="ProjectCost">#REF!</definedName>
    <definedName name="Reporting_Categories">#REF!</definedName>
    <definedName name="ReportLogo">IF('Utility Admin'!$E$3="PPL", 'Utility Admin'!$O$7:$S$15,   IF('Utility Admin'!$E$3 = "First Energy",'Utility Admin'!$O$27:$S$35,'Utility Admin'!$O$17:$S$25))</definedName>
    <definedName name="Sector">#REF!</definedName>
    <definedName name="Uncooled">#REF!</definedName>
    <definedName name="Unheated">#REF!</definedName>
    <definedName name="xBaseValues">#REF!</definedName>
    <definedName name="xBuilding_Location">#REF!</definedName>
    <definedName name="xyAC_Cooling_EFLHs">#REF!</definedName>
    <definedName name="xyAFUE">#REF!</definedName>
    <definedName name="xyChiller_CFs">#REF!</definedName>
    <definedName name="xyChiller_Cooling_EFLHs">#REF!</definedName>
    <definedName name="xyDegreeDays">#REF!</definedName>
    <definedName name="xyDHP_Cooling_Baseline">#REF!</definedName>
    <definedName name="xyDHP_Heating_Baseline">#REF!</definedName>
    <definedName name="xyFree_Cooling_Hrs">#REF!</definedName>
    <definedName name="xyGRControls">#REF!</definedName>
    <definedName name="xyHeating_EFLHs">#REF!</definedName>
    <definedName name="xyHVAC_CFs">#REF!</definedName>
    <definedName name="xyInsulationValue">#REF!</definedName>
    <definedName name="xyPumpEff">#REF!</definedName>
    <definedName name="y_ECM_VSD">#REF!</definedName>
    <definedName name="y_Location_of_Fan_Plugs">#REF!</definedName>
    <definedName name="yBuilding_Type_Chillers">#REF!</definedName>
    <definedName name="yBuilding_Type_HVAC">#REF!</definedName>
    <definedName name="yChiller_EER_base">#REF!</definedName>
    <definedName name="yChiller_MaxCapacity">#REF!</definedName>
    <definedName name="yChiller_MinCapacity">#REF!</definedName>
    <definedName name="yChiller_Type">#REF!</definedName>
    <definedName name="yControlTypes" hidden="1">#REF!</definedName>
    <definedName name="yCOP_base">#REF!</definedName>
    <definedName name="yCOP_PT_a">#REF!</definedName>
    <definedName name="yDHP_Cooling_BaseEqpmt">#REF!</definedName>
    <definedName name="YDHP_heating_BaseEqpmt">#REF!</definedName>
    <definedName name="yEER_base">#REF!</definedName>
    <definedName name="yEER_PT_a">#REF!</definedName>
    <definedName name="yEfficiencyKnown">#REF!</definedName>
    <definedName name="yER_Existence">#REF!</definedName>
    <definedName name="yFixedVariableSpeed">#REF!</definedName>
    <definedName name="yFixture_Code" hidden="1">#REF!</definedName>
    <definedName name="yFS_COP">#REF!</definedName>
    <definedName name="yFS_EqptType">#REF!</definedName>
    <definedName name="yFS_HSPF">#REF!</definedName>
    <definedName name="yFS_MaxCap">#REF!</definedName>
    <definedName name="yFS_MinCap">#REF!</definedName>
    <definedName name="yGeothermal_COP">#REF!</definedName>
    <definedName name="yGeothermal_EER">#REF!</definedName>
    <definedName name="yGeothermal_EOL_Eqpt">#REF!</definedName>
    <definedName name="yGeothermal_EqptType">#REF!</definedName>
    <definedName name="yGeothermal_ERExist">#REF!</definedName>
    <definedName name="yGeothermal_HSPF">#REF!</definedName>
    <definedName name="yGeothermal_MinCap">#REF!</definedName>
    <definedName name="yGeothermal_ProposedEqp">#REF!</definedName>
    <definedName name="yGeothermal_SEER">#REF!</definedName>
    <definedName name="yGeothermalMaxCap">#REF!</definedName>
    <definedName name="yGRControls_Helper">#REF!</definedName>
    <definedName name="yHSPF_base">#REF!</definedName>
    <definedName name="yHVAC_MaxCapacity">#REF!</definedName>
    <definedName name="yHVAC_MinCapacity">#REF!</definedName>
    <definedName name="yHVAC_Type">#REF!</definedName>
    <definedName name="yIEER_base">#REF!</definedName>
    <definedName name="yIPLV_base">#REF!</definedName>
    <definedName name="ykWperton_base">#REF!</definedName>
    <definedName name="yMotorSize">#REF!</definedName>
    <definedName name="yOperating_Schedule">#REF!</definedName>
    <definedName name="yProject_Type">#REF!</definedName>
    <definedName name="ySEER_ba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6" l="1"/>
  <c r="J15" i="35"/>
  <c r="C21" i="37" l="1"/>
  <c r="AO7" i="39" l="1"/>
  <c r="AO10" i="39"/>
  <c r="AN10" i="39"/>
  <c r="AO9" i="39"/>
  <c r="AN9" i="39"/>
  <c r="AN7" i="39"/>
  <c r="AO6" i="39"/>
  <c r="AN6" i="39"/>
  <c r="AO4" i="39"/>
  <c r="AN4" i="39"/>
  <c r="AO3" i="39"/>
  <c r="AN3" i="39"/>
  <c r="AB6" i="39" l="1"/>
  <c r="AJ6" i="39"/>
  <c r="P9" i="39"/>
  <c r="P5" i="39"/>
  <c r="P4" i="39"/>
  <c r="C9" i="31" l="1"/>
  <c r="C8" i="31"/>
  <c r="C7" i="31"/>
  <c r="C6" i="31"/>
  <c r="AH8" i="39"/>
  <c r="AE7" i="39"/>
  <c r="V8" i="39"/>
  <c r="H13" i="35"/>
  <c r="D42" i="38" l="1"/>
  <c r="F48" i="38"/>
  <c r="G33" i="38" l="1"/>
  <c r="D48" i="38"/>
  <c r="B6" i="42" l="1"/>
  <c r="H51" i="38"/>
  <c r="C16" i="33"/>
  <c r="K51" i="38" l="1"/>
  <c r="G15" i="35" s="1"/>
  <c r="F16" i="38"/>
  <c r="F17" i="38"/>
  <c r="K36" i="38"/>
  <c r="J36" i="38"/>
  <c r="I36" i="38"/>
  <c r="N36" i="38" s="1"/>
  <c r="H36" i="38"/>
  <c r="G36" i="38"/>
  <c r="F36" i="38"/>
  <c r="E36" i="38"/>
  <c r="D36" i="38"/>
  <c r="C33" i="38"/>
  <c r="F33" i="38"/>
  <c r="H33" i="38"/>
  <c r="I33" i="38" s="1"/>
  <c r="E33" i="38"/>
  <c r="D33" i="38" s="1"/>
  <c r="E42" i="38"/>
  <c r="C42" i="38"/>
  <c r="C45" i="38"/>
  <c r="E48" i="38"/>
  <c r="N6" i="39" s="1"/>
  <c r="I51" i="38"/>
  <c r="G51" i="38"/>
  <c r="F51" i="38"/>
  <c r="E51" i="38"/>
  <c r="D51" i="38"/>
  <c r="C51" i="38"/>
  <c r="C48" i="38"/>
  <c r="C30" i="38"/>
  <c r="D30" i="38" s="1"/>
  <c r="G48" i="38" l="1"/>
  <c r="J51" i="38"/>
  <c r="I48" i="38"/>
  <c r="H48" i="38"/>
  <c r="J48" i="38" s="1"/>
  <c r="J8" i="35"/>
  <c r="C11" i="4"/>
  <c r="C13" i="32"/>
  <c r="M36" i="38"/>
  <c r="J33" i="38"/>
  <c r="C11" i="30" s="1"/>
  <c r="L36" i="38"/>
  <c r="F30" i="38"/>
  <c r="H8" i="35" s="1"/>
  <c r="AH3" i="39" s="1"/>
  <c r="E30" i="38"/>
  <c r="G8" i="35" s="1"/>
  <c r="E39" i="38"/>
  <c r="D39" i="38"/>
  <c r="C39" i="38"/>
  <c r="L51" i="38" l="1"/>
  <c r="M51" i="38"/>
  <c r="I15" i="35" s="1"/>
  <c r="AG10" i="39" s="1"/>
  <c r="K33" i="38"/>
  <c r="J9" i="35"/>
  <c r="L33" i="38"/>
  <c r="G30" i="38"/>
  <c r="H15" i="35" l="1"/>
  <c r="AH10" i="39" s="1"/>
  <c r="C23" i="37"/>
  <c r="C12" i="30"/>
  <c r="G9" i="35"/>
  <c r="I8" i="35"/>
  <c r="AG3" i="39" s="1"/>
  <c r="C12" i="4"/>
  <c r="G11" i="35"/>
  <c r="C14" i="32"/>
  <c r="H11" i="35"/>
  <c r="AH6" i="39" s="1"/>
  <c r="C15" i="32"/>
  <c r="H9" i="35"/>
  <c r="AH4" i="39" s="1"/>
  <c r="C13" i="30"/>
  <c r="C22" i="37"/>
  <c r="C6" i="34"/>
  <c r="I4" i="29"/>
  <c r="D12" i="35"/>
  <c r="D45" i="38" l="1"/>
  <c r="E45" i="38" s="1"/>
  <c r="F42" i="38"/>
  <c r="G42" i="38" s="1"/>
  <c r="D9" i="33"/>
  <c r="C36" i="38" s="1"/>
  <c r="I5" i="29"/>
  <c r="K3" i="35" s="1"/>
  <c r="K2" i="35"/>
  <c r="I6" i="39" s="1"/>
  <c r="AF7" i="39"/>
  <c r="AC10" i="39"/>
  <c r="AB10" i="39"/>
  <c r="AA10" i="39"/>
  <c r="Z10" i="39"/>
  <c r="Y10" i="39"/>
  <c r="X7" i="39"/>
  <c r="U9" i="39"/>
  <c r="T9" i="39"/>
  <c r="S10" i="39"/>
  <c r="R5" i="39"/>
  <c r="Q9" i="39"/>
  <c r="Q4" i="39"/>
  <c r="O6" i="39"/>
  <c r="N10" i="39"/>
  <c r="M4" i="39"/>
  <c r="L4" i="39"/>
  <c r="K7" i="39"/>
  <c r="K8" i="39"/>
  <c r="J6" i="39"/>
  <c r="C7" i="39"/>
  <c r="AM7" i="39" s="1"/>
  <c r="F7" i="39"/>
  <c r="F10" i="39"/>
  <c r="F4" i="39"/>
  <c r="F9" i="39"/>
  <c r="F8" i="39"/>
  <c r="F5" i="39"/>
  <c r="F6" i="39"/>
  <c r="F3" i="39"/>
  <c r="C4" i="39"/>
  <c r="C5" i="39"/>
  <c r="C8" i="39"/>
  <c r="B9" i="31"/>
  <c r="G39" i="38"/>
  <c r="F39" i="38"/>
  <c r="C9" i="38"/>
  <c r="C8" i="37"/>
  <c r="C7" i="37"/>
  <c r="C6" i="37"/>
  <c r="C8" i="36"/>
  <c r="C7" i="36"/>
  <c r="C6" i="36"/>
  <c r="C8" i="34"/>
  <c r="C7" i="34"/>
  <c r="D8" i="33"/>
  <c r="D7" i="33"/>
  <c r="D6" i="33"/>
  <c r="C8" i="32"/>
  <c r="C7" i="32"/>
  <c r="C6" i="32"/>
  <c r="H42" i="38" l="1"/>
  <c r="I42" i="38" s="1"/>
  <c r="K42" i="38" s="1"/>
  <c r="N8" i="39"/>
  <c r="F45" i="38"/>
  <c r="G45" i="38" s="1"/>
  <c r="G10" i="35" s="1"/>
  <c r="N5" i="39"/>
  <c r="P36" i="38"/>
  <c r="O36" i="38"/>
  <c r="N51" i="38"/>
  <c r="L15" i="35" s="1"/>
  <c r="H30" i="38"/>
  <c r="L8" i="35" s="1"/>
  <c r="H39" i="38"/>
  <c r="G10" i="39"/>
  <c r="I9" i="39"/>
  <c r="I5" i="39"/>
  <c r="I4" i="39"/>
  <c r="I3" i="39"/>
  <c r="I10" i="39"/>
  <c r="I8" i="39"/>
  <c r="I7" i="39"/>
  <c r="W8" i="39"/>
  <c r="I13" i="35" l="1"/>
  <c r="AG8" i="39" s="1"/>
  <c r="C12" i="31"/>
  <c r="J10" i="35"/>
  <c r="G13" i="35"/>
  <c r="C13" i="34"/>
  <c r="J13" i="35"/>
  <c r="C16" i="36"/>
  <c r="K39" i="38"/>
  <c r="G14" i="35" s="1"/>
  <c r="L39" i="38"/>
  <c r="C18" i="36" s="1"/>
  <c r="J14" i="35"/>
  <c r="G9" i="39" s="1"/>
  <c r="Q36" i="38"/>
  <c r="H45" i="38"/>
  <c r="C13" i="31"/>
  <c r="C14" i="34"/>
  <c r="C15" i="34" s="1"/>
  <c r="M33" i="38"/>
  <c r="C10" i="39"/>
  <c r="H10" i="39"/>
  <c r="J11" i="35"/>
  <c r="C6" i="39" s="1"/>
  <c r="R36" i="38" l="1"/>
  <c r="D19" i="33"/>
  <c r="C17" i="36"/>
  <c r="M39" i="38"/>
  <c r="H14" i="35"/>
  <c r="AH9" i="39" s="1"/>
  <c r="I9" i="35"/>
  <c r="AG4" i="39" s="1"/>
  <c r="N33" i="38"/>
  <c r="L9" i="35" s="1"/>
  <c r="I45" i="38"/>
  <c r="H10" i="35"/>
  <c r="C14" i="31"/>
  <c r="J12" i="35"/>
  <c r="I11" i="35"/>
  <c r="AG6" i="39" s="1"/>
  <c r="H6" i="39"/>
  <c r="H9" i="39"/>
  <c r="G8" i="39"/>
  <c r="G6" i="39"/>
  <c r="G5" i="39"/>
  <c r="S36" i="38" l="1"/>
  <c r="H12" i="35" s="1"/>
  <c r="AH7" i="39" s="1"/>
  <c r="D20" i="33"/>
  <c r="D23" i="33" s="1"/>
  <c r="AH5" i="39"/>
  <c r="I14" i="35"/>
  <c r="AG9" i="39" s="1"/>
  <c r="N39" i="38"/>
  <c r="L14" i="35" s="1"/>
  <c r="I10" i="35"/>
  <c r="AG5" i="39" s="1"/>
  <c r="J45" i="38"/>
  <c r="L10" i="35" s="1"/>
  <c r="L42" i="38"/>
  <c r="L13" i="35" s="1"/>
  <c r="G12" i="35"/>
  <c r="H8" i="39"/>
  <c r="K48" i="38"/>
  <c r="L11" i="35" s="1"/>
  <c r="H5" i="39"/>
  <c r="H4" i="39"/>
  <c r="G4" i="39"/>
  <c r="T36" i="38" l="1"/>
  <c r="I12" i="35" s="1"/>
  <c r="D21" i="33"/>
  <c r="H16" i="35"/>
  <c r="H7" i="39"/>
  <c r="G7" i="39"/>
  <c r="D22" i="33" l="1"/>
  <c r="U36" i="38"/>
  <c r="L12" i="35" s="1"/>
  <c r="I16" i="35"/>
  <c r="AG7" i="39"/>
  <c r="P3" i="39"/>
  <c r="C3" i="39" l="1"/>
  <c r="G3" i="39"/>
  <c r="J16" i="35"/>
  <c r="L16" i="35" l="1"/>
  <c r="K9" i="35" s="1"/>
  <c r="H3" i="39"/>
  <c r="G16" i="35"/>
  <c r="K14" i="35" l="1"/>
  <c r="K8" i="35"/>
  <c r="C13" i="4" s="1"/>
  <c r="K15" i="35"/>
  <c r="K12" i="35"/>
  <c r="K11" i="35"/>
  <c r="C16" i="32" s="1"/>
  <c r="K13" i="35"/>
  <c r="C16" i="34" s="1"/>
  <c r="K10" i="35"/>
  <c r="C14" i="30"/>
  <c r="E3" i="39" l="1"/>
  <c r="AI3" i="39" s="1"/>
  <c r="E9" i="39"/>
  <c r="AI9" i="39" s="1"/>
  <c r="C19" i="36"/>
  <c r="E10" i="39"/>
  <c r="AI10" i="39" s="1"/>
  <c r="C24" i="37"/>
  <c r="E6" i="39"/>
  <c r="AI6" i="39" s="1"/>
  <c r="E5" i="39"/>
  <c r="AI5" i="39" s="1"/>
  <c r="C15" i="31"/>
  <c r="E8" i="39"/>
  <c r="AI8" i="39" s="1"/>
  <c r="E7" i="39"/>
  <c r="AI7" i="39" s="1"/>
  <c r="E4" i="39"/>
  <c r="AI4" i="39" s="1"/>
  <c r="K16" i="35"/>
</calcChain>
</file>

<file path=xl/sharedStrings.xml><?xml version="1.0" encoding="utf-8"?>
<sst xmlns="http://schemas.openxmlformats.org/spreadsheetml/2006/main" count="5243" uniqueCount="510">
  <si>
    <t>The workbook is currenlty configured for:</t>
  </si>
  <si>
    <t>PECO</t>
  </si>
  <si>
    <t>Incentive Manager</t>
  </si>
  <si>
    <t>Workbook Headers (Named Range 'Logo')</t>
  </si>
  <si>
    <t>Report Logos (Named Range 'Report Logo')</t>
  </si>
  <si>
    <t>Utility</t>
  </si>
  <si>
    <t>$/kWh</t>
  </si>
  <si>
    <t>$/kW</t>
  </si>
  <si>
    <t>PPL Logo</t>
  </si>
  <si>
    <t>PPL</t>
  </si>
  <si>
    <t>First Energy</t>
  </si>
  <si>
    <t>PECO Logo</t>
  </si>
  <si>
    <t>First Energy Logo</t>
  </si>
  <si>
    <t>Input Instructions</t>
  </si>
  <si>
    <t>Yellow cells indicate that user input is required. Cells with a * are required.</t>
  </si>
  <si>
    <t xml:space="preserve">Grey cells are calculated values. </t>
  </si>
  <si>
    <t>Worksheet Summary</t>
  </si>
  <si>
    <t>Methodology</t>
  </si>
  <si>
    <t xml:space="preserve">All measures are based on the 2016 PA TRM with Errata </t>
  </si>
  <si>
    <t>Summary</t>
  </si>
  <si>
    <t>Summary of Equipment Cost, Estimator of Savings, and Incentives.</t>
  </si>
  <si>
    <t>Auto Milker Takeoff Calculator</t>
  </si>
  <si>
    <t>Savings and Incentive Estimator for Automatic Milker Takeoffs</t>
  </si>
  <si>
    <t>Dairy Scroll Comp Calculator</t>
  </si>
  <si>
    <t>Savings and Incentive Estimator for Dairy Scroll Compressors</t>
  </si>
  <si>
    <t>Livestock Waterer Calculator</t>
  </si>
  <si>
    <t>Savings and Incentive Estimator for Livestock Waterer</t>
  </si>
  <si>
    <t>VSD Controller</t>
  </si>
  <si>
    <t>Savings and Incentive Estimator for Variable Speed Drive Controller on Dairy Vacuum Pump</t>
  </si>
  <si>
    <t>Hi Eff Vent Fans</t>
  </si>
  <si>
    <t>Savings and Incentive Estimator for High Efficiency Ventilation Fans with and without Thermostats</t>
  </si>
  <si>
    <t>Hi Vol Low Speed Fans</t>
  </si>
  <si>
    <t>Savings and Incentive Estimator for High Volume Low Speed Fans</t>
  </si>
  <si>
    <t>Heat Reclaimers</t>
  </si>
  <si>
    <t>Savings and Incentive Estimator for Heat Reclaimers</t>
  </si>
  <si>
    <t>Low Pressure Irrigation System</t>
  </si>
  <si>
    <t>Savings and Incentive Estimator for a Low Pressure Irrigation System</t>
  </si>
  <si>
    <t>Version Log</t>
  </si>
  <si>
    <t>The Version Log Worksheet tracks updates and changes made to the workbook.</t>
  </si>
  <si>
    <t>Glossary of Inputs</t>
  </si>
  <si>
    <t>Auto Milker Takeoff - Cows Milked Per Day</t>
  </si>
  <si>
    <t>Number of cows milked per day per takeoff unit</t>
  </si>
  <si>
    <t>Auto Milker Takeoff - No. of Takeoff Units</t>
  </si>
  <si>
    <t>Total number of automatic milker takeoff units installed</t>
  </si>
  <si>
    <t>Dairy Scroll Comp. - No. of Compressors Installed</t>
  </si>
  <si>
    <t>Total number of dairy scroll compressors installed</t>
  </si>
  <si>
    <t>Dairy Scroll Comp. - Installed Compressor EER</t>
  </si>
  <si>
    <t>Energy efficiency ratio of installed scroll compressor</t>
  </si>
  <si>
    <t>Dairy Scroll Comp. - No. of Cows</t>
  </si>
  <si>
    <t>Average total number of cows milked per day</t>
  </si>
  <si>
    <t>Dairy Scroll Comp. - Precooler Present?</t>
  </si>
  <si>
    <t>Yes or no input on presence of precooler</t>
  </si>
  <si>
    <t>Livestock Waterer - No. of Waterers</t>
  </si>
  <si>
    <t>Total number of energy efficient livestock waterers</t>
  </si>
  <si>
    <t>Livestock Waterer - Nearest Weather Location</t>
  </si>
  <si>
    <t>Nearest Maryland location</t>
  </si>
  <si>
    <t>VSD Controller on Dairy Vacuum Pump - Rated HP of Motor</t>
  </si>
  <si>
    <t>Rated horsepower of dairy vacuum pump</t>
  </si>
  <si>
    <t>VSD Controller on Dairy Vacuum Pump - Motor Efficiency At Full-Rated Load</t>
  </si>
  <si>
    <t>Efficiency of dairy vacuum pump at full-rated load</t>
  </si>
  <si>
    <t>VSD Controller on Dairy Vacuum Pump - Daily Run Hours</t>
  </si>
  <si>
    <t>Daily run hours of the dairy vacuum pump</t>
  </si>
  <si>
    <t>VSD Controller on Dairy Vacuum Pump - Annual Operating Days</t>
  </si>
  <si>
    <t>Annual operating days of the dairy vacuum pump</t>
  </si>
  <si>
    <t>High-Efficiency Vent Fans - No. of Std Eff Fans Replaced</t>
  </si>
  <si>
    <t>Total number of standard ventilation fans replaced</t>
  </si>
  <si>
    <t>High-Efficiency Vent Fans - No. of Hi Eff Fans Installed</t>
  </si>
  <si>
    <t>Total number of high efficiency ventilation fans installed</t>
  </si>
  <si>
    <t>High-Efficiency Vent Fans - Fan Size</t>
  </si>
  <si>
    <t>Fan size, in inches, of installed high efficiency ventilation fan</t>
  </si>
  <si>
    <t>High-Efficiency Vent Fans - Facility Type</t>
  </si>
  <si>
    <t>Facility type of high efficiency ventilation fan installation</t>
  </si>
  <si>
    <t>High-Efficiency Vent Fans - Nearest Weather Location</t>
  </si>
  <si>
    <t>High Volume Low Speed Fans - No. of Fans Installed</t>
  </si>
  <si>
    <t>Total number of high volume low speed circulation fans installed</t>
  </si>
  <si>
    <t>High Volume Low Speed Fans - Fan Size (Diameter)</t>
  </si>
  <si>
    <t>Fan size, in feet, of the high volume low speed circulation fan</t>
  </si>
  <si>
    <t>High Volume Low Speed Fans - Nearest Weather Location</t>
  </si>
  <si>
    <t>Heat Reclaimers - Type of Water Heating</t>
  </si>
  <si>
    <t>Type of water heater</t>
  </si>
  <si>
    <t>Heat Reclaimers - Number of Cows</t>
  </si>
  <si>
    <t>Average number of cows milked per day</t>
  </si>
  <si>
    <t>Heat Reclaimers - Number of Milking Days per Year</t>
  </si>
  <si>
    <t>Milking days per year</t>
  </si>
  <si>
    <t>Heat Reclaimers - Heat Reclaimer Brand</t>
  </si>
  <si>
    <t>Brand of heat reclaimer equipment</t>
  </si>
  <si>
    <t>Heat Reclaimers - System has well-water precooler?</t>
  </si>
  <si>
    <t>Whether or not the system has a precooler</t>
  </si>
  <si>
    <t>Heat Reclaimers - Heat reclaimer has back-up heater?</t>
  </si>
  <si>
    <t>Whether or not the system has back-up heating elements</t>
  </si>
  <si>
    <t>Low Pressure Irrigation System - Application</t>
  </si>
  <si>
    <t>Is the system for agriculture or a golf course</t>
  </si>
  <si>
    <t>Low Pressure Irrigation System - Baseline pump pressure</t>
  </si>
  <si>
    <t>Measured pump pressure before retrofit</t>
  </si>
  <si>
    <t>Low Pressure Irrigation System - Installed pump pressure</t>
  </si>
  <si>
    <t>Measured pump pressure after retrofit</t>
  </si>
  <si>
    <t>Low Pressure Irrigation System - Pump flow rate</t>
  </si>
  <si>
    <t>Pump flow rate per acre for agriculture applications. Total pump flow rate for golf courses</t>
  </si>
  <si>
    <t>Low Pressure Irrigation System - Hours of Irrigation per Year</t>
  </si>
  <si>
    <t>Hours of irrigation per year</t>
  </si>
  <si>
    <t>Low Pressure Irrigation System - Nameplate Pump Motor Efficiency</t>
  </si>
  <si>
    <t>Pump motor efficiency from nameplate</t>
  </si>
  <si>
    <t>Low Pressure Irrigation System - Number of Acres</t>
  </si>
  <si>
    <t>For agriculture applications, number of acres serviced by irrigation system</t>
  </si>
  <si>
    <t>Total Equipment Cost</t>
  </si>
  <si>
    <t>Total equipment cost for installed measure</t>
  </si>
  <si>
    <t>Glossary of Outputs</t>
  </si>
  <si>
    <t>kW</t>
  </si>
  <si>
    <t>Peak Demand Reduction</t>
  </si>
  <si>
    <t>kWh</t>
  </si>
  <si>
    <t>Annual Energy Reduction</t>
  </si>
  <si>
    <t>$/year</t>
  </si>
  <si>
    <t>Incentive</t>
  </si>
  <si>
    <t>Calculator Methodology</t>
  </si>
  <si>
    <t>Methodology List</t>
  </si>
  <si>
    <t>4.1.1 Automatic Milker Takeoffs</t>
  </si>
  <si>
    <t>Dairy Scroll Compressors</t>
  </si>
  <si>
    <t>Livestock Waterer</t>
  </si>
  <si>
    <t>Variable Speed Drive (VSD) Controller on Dairy Vacuum Pumps</t>
  </si>
  <si>
    <t>High Efficiency Ventilation Fans with and without Thermostats</t>
  </si>
  <si>
    <t>High Volume Low Speed Fans</t>
  </si>
  <si>
    <t>PA TRM 2026 (September 2024)</t>
  </si>
  <si>
    <t>Primary Developer:</t>
  </si>
  <si>
    <t>Andy Jester; Sulaiman Khandaker</t>
  </si>
  <si>
    <t>QA/QC Engineer(s):</t>
  </si>
  <si>
    <t>Jeannie Sikora</t>
  </si>
  <si>
    <t>Current Version:</t>
  </si>
  <si>
    <t>Senior Engineer Approval:</t>
  </si>
  <si>
    <t>Tom Cosgro</t>
  </si>
  <si>
    <t>Date:</t>
  </si>
  <si>
    <t>Version</t>
  </si>
  <si>
    <t>Date</t>
  </si>
  <si>
    <t>Reason for Change</t>
  </si>
  <si>
    <t>Change Description</t>
  </si>
  <si>
    <t>Contact, Department</t>
  </si>
  <si>
    <t>Genesis</t>
  </si>
  <si>
    <t>New program phase V calculator for 2026 PA TRM (published September 2024)</t>
  </si>
  <si>
    <t>East Engineering</t>
  </si>
  <si>
    <t>HIDE THIS TAB</t>
  </si>
  <si>
    <t>Incentive Rates</t>
  </si>
  <si>
    <t xml:space="preserve">Date </t>
  </si>
  <si>
    <t>Program Year</t>
  </si>
  <si>
    <t>Start Date</t>
  </si>
  <si>
    <t>End Date</t>
  </si>
  <si>
    <t>PY14</t>
  </si>
  <si>
    <t xml:space="preserve">$/kW </t>
  </si>
  <si>
    <t>PY15</t>
  </si>
  <si>
    <t>PY16</t>
  </si>
  <si>
    <t xml:space="preserve"> $-   </t>
  </si>
  <si>
    <t>PY17</t>
  </si>
  <si>
    <t>PY18</t>
  </si>
  <si>
    <t>PY19</t>
  </si>
  <si>
    <t>PY20</t>
  </si>
  <si>
    <t>PY21</t>
  </si>
  <si>
    <t>PY22</t>
  </si>
  <si>
    <t>Constants</t>
  </si>
  <si>
    <t>Location</t>
  </si>
  <si>
    <t>x</t>
  </si>
  <si>
    <t>Automatic Milker Takeoffs</t>
  </si>
  <si>
    <t>Automatic Milker Takeoff - ESC</t>
  </si>
  <si>
    <t>kWh/cow</t>
  </si>
  <si>
    <t>Allentown</t>
  </si>
  <si>
    <t>Automatic Milker Takeoff - Energy-to-Demand Factor</t>
  </si>
  <si>
    <t>kW/kWh</t>
  </si>
  <si>
    <t>Binghamton</t>
  </si>
  <si>
    <t>Coincident Factor</t>
  </si>
  <si>
    <t>kWpeak/kWh</t>
  </si>
  <si>
    <t>Bradford</t>
  </si>
  <si>
    <t>Dairy Scroll Comp. - Baseline Comp. EER (Default)</t>
  </si>
  <si>
    <t>EER</t>
  </si>
  <si>
    <t>Erie</t>
  </si>
  <si>
    <t>Dairy Scroll Comp. - Milking Days/Year (Default)</t>
  </si>
  <si>
    <t>Days</t>
  </si>
  <si>
    <t>Harrisburg</t>
  </si>
  <si>
    <t>Livsestock Waterer</t>
  </si>
  <si>
    <t>Dairy Scroll Comp. - 1 kW/1,000 W</t>
  </si>
  <si>
    <t>kW/W</t>
  </si>
  <si>
    <t>Philadelphia</t>
  </si>
  <si>
    <t>Variable Speed Drive Controller on Dairy Vacuum Pumps</t>
  </si>
  <si>
    <t>Dairy Scroll Comp - CBTU for System Without Precooler</t>
  </si>
  <si>
    <t>BTU/cow-day</t>
  </si>
  <si>
    <t>Pittsburgh</t>
  </si>
  <si>
    <t>Dairy Scroll Comp - CBTU for System With Precooler</t>
  </si>
  <si>
    <t>Scranton</t>
  </si>
  <si>
    <t>Dairy Scroll Comp - Energy-to-Demand Factor</t>
  </si>
  <si>
    <t>Williamsport</t>
  </si>
  <si>
    <t>High Eff Vent Fans - 1 kW/1,000 W</t>
  </si>
  <si>
    <t>High Eff Vent Fans - Energy-to-Demand Factor</t>
  </si>
  <si>
    <t>kW/KWh</t>
  </si>
  <si>
    <t>Livestock Waterer - ESW</t>
  </si>
  <si>
    <t>kW/Waterer</t>
  </si>
  <si>
    <t>Livestock Waterer - HRT</t>
  </si>
  <si>
    <t>Heater Run Time</t>
  </si>
  <si>
    <t>Incentive Rate / kWh</t>
  </si>
  <si>
    <t>VSD Controller on Dairy Vacuum Pump - HP to kW Conversion</t>
  </si>
  <si>
    <t>Conversion Factor</t>
  </si>
  <si>
    <t>Incentive Rate / kW</t>
  </si>
  <si>
    <t>VSD Controller on Dairy Vacuum Pump - Load Factor</t>
  </si>
  <si>
    <t>Factor</t>
  </si>
  <si>
    <t>VSD Controller on Dairy Vacuum Pump - Energy Savings Factor</t>
  </si>
  <si>
    <t>VSD Controller on Dairy Vacuum Pump - Energy-to-Demand Factor</t>
  </si>
  <si>
    <t>VSD Controller on Dairy Vacuum Pump - Motor Efficiency</t>
  </si>
  <si>
    <t>Conservative to minimize inputs</t>
  </si>
  <si>
    <t>High Volume Low Speed Fans - Eff. Baseline</t>
  </si>
  <si>
    <t>CFM/W</t>
  </si>
  <si>
    <t>High Volume Low Speed Fans - Coincident Factor</t>
  </si>
  <si>
    <t xml:space="preserve">Heat Reclaimers - </t>
  </si>
  <si>
    <t>Calculations</t>
  </si>
  <si>
    <t>COWS</t>
  </si>
  <si>
    <t>Annual Energy Savings (kWh)</t>
  </si>
  <si>
    <t>Summer Peak Demand Savings (kW)</t>
  </si>
  <si>
    <t>Winter Peak Demand Savings (kW)</t>
  </si>
  <si>
    <t>Average Peak Demand Savings (kW)</t>
  </si>
  <si>
    <t>Uncapped Incentive</t>
  </si>
  <si>
    <t>No. of Scroll Compressors Installed</t>
  </si>
  <si>
    <r>
      <t>EER</t>
    </r>
    <r>
      <rPr>
        <b/>
        <vertAlign val="subscript"/>
        <sz val="11"/>
        <color theme="1"/>
        <rFont val="Arial"/>
        <family val="2"/>
        <scheme val="minor"/>
      </rPr>
      <t>base</t>
    </r>
  </si>
  <si>
    <r>
      <t>EER</t>
    </r>
    <r>
      <rPr>
        <b/>
        <vertAlign val="subscript"/>
        <sz val="11"/>
        <color theme="1"/>
        <rFont val="Arial"/>
        <family val="2"/>
        <scheme val="minor"/>
      </rPr>
      <t>ee</t>
    </r>
  </si>
  <si>
    <t>DAYS</t>
  </si>
  <si>
    <t>Precooler Present?</t>
  </si>
  <si>
    <t>CBTU</t>
  </si>
  <si>
    <t>Nearest Weather Location</t>
  </si>
  <si>
    <t>Existing Fan Efficiency Class</t>
  </si>
  <si>
    <t>Existing Control Type</t>
  </si>
  <si>
    <t>New Fan Efficiency Class</t>
  </si>
  <si>
    <t>New Control Type</t>
  </si>
  <si>
    <t>No. of High Eff. Fans Installed</t>
  </si>
  <si>
    <t>High Eff. Fan Size</t>
  </si>
  <si>
    <t xml:space="preserve">High Eff. CFM/W </t>
  </si>
  <si>
    <t>Facility Type</t>
  </si>
  <si>
    <r>
      <t>Eff</t>
    </r>
    <r>
      <rPr>
        <b/>
        <vertAlign val="subscript"/>
        <sz val="11"/>
        <color theme="1"/>
        <rFont val="Arial"/>
        <family val="2"/>
        <scheme val="minor"/>
      </rPr>
      <t>std</t>
    </r>
  </si>
  <si>
    <r>
      <t>Eff</t>
    </r>
    <r>
      <rPr>
        <b/>
        <vertAlign val="subscript"/>
        <sz val="11"/>
        <color theme="1"/>
        <rFont val="Arial"/>
        <family val="2"/>
        <scheme val="minor"/>
      </rPr>
      <t>high</t>
    </r>
  </si>
  <si>
    <t>CFM</t>
  </si>
  <si>
    <t>HOU w/o Thermostat</t>
  </si>
  <si>
    <t>HOU w/ Thermostat</t>
  </si>
  <si>
    <t>ES</t>
  </si>
  <si>
    <r>
      <rPr>
        <b/>
        <sz val="12"/>
        <color theme="1"/>
        <rFont val="Arial"/>
        <family val="2"/>
      </rPr>
      <t>η</t>
    </r>
    <r>
      <rPr>
        <b/>
        <vertAlign val="subscript"/>
        <sz val="11"/>
        <color theme="1"/>
        <rFont val="Arial"/>
        <family val="2"/>
        <scheme val="minor"/>
      </rPr>
      <t>water heater</t>
    </r>
  </si>
  <si>
    <t>HEF</t>
  </si>
  <si>
    <t>Cows</t>
  </si>
  <si>
    <r>
      <t>ETDF</t>
    </r>
    <r>
      <rPr>
        <b/>
        <vertAlign val="subscript"/>
        <sz val="11"/>
        <color theme="1"/>
        <rFont val="Arial"/>
        <family val="2"/>
        <scheme val="minor"/>
      </rPr>
      <t>s</t>
    </r>
  </si>
  <si>
    <r>
      <t>ETDF</t>
    </r>
    <r>
      <rPr>
        <b/>
        <vertAlign val="subscript"/>
        <sz val="11"/>
        <color theme="1"/>
        <rFont val="Arial"/>
        <family val="2"/>
        <scheme val="minor"/>
      </rPr>
      <t>w</t>
    </r>
  </si>
  <si>
    <t>Fans Installed</t>
  </si>
  <si>
    <t>Eff. Baseline</t>
  </si>
  <si>
    <t>Eff. HVLS</t>
  </si>
  <si>
    <t>HOU</t>
  </si>
  <si>
    <t>Peak Summer Reduction (kW)</t>
  </si>
  <si>
    <t>Peak Winter Reduction (kW)</t>
  </si>
  <si>
    <t>Average Peak Reduction (kW)</t>
  </si>
  <si>
    <t>QTY</t>
  </si>
  <si>
    <t>OPRHS</t>
  </si>
  <si>
    <t>HP</t>
  </si>
  <si>
    <t>Motor Efficiency</t>
  </si>
  <si>
    <t>Daily Hrs</t>
  </si>
  <si>
    <t>Annual Days</t>
  </si>
  <si>
    <t>VSD Controller on Dairy Vacuum Pumps</t>
  </si>
  <si>
    <t>Application</t>
  </si>
  <si>
    <t>Baseline Pump Pressure</t>
  </si>
  <si>
    <t>Installed Pump Pressure</t>
  </si>
  <si>
    <t>Pump Flow Rate</t>
  </si>
  <si>
    <t>Hours of Irrigation per Year</t>
  </si>
  <si>
    <t>Nameplate Pump Motor Efficiency</t>
  </si>
  <si>
    <t>Number of Acres</t>
  </si>
  <si>
    <t>HIDE</t>
  </si>
  <si>
    <t>Version:</t>
  </si>
  <si>
    <t>Last Updated:</t>
  </si>
  <si>
    <t>Date*</t>
  </si>
  <si>
    <t>Measure Name</t>
  </si>
  <si>
    <t>Savings</t>
  </si>
  <si>
    <t>Potential Incentive</t>
  </si>
  <si>
    <t>PPL Electric Service Rate Code</t>
  </si>
  <si>
    <t>Project Name</t>
  </si>
  <si>
    <t>Summer kW</t>
  </si>
  <si>
    <t>Winter kW</t>
  </si>
  <si>
    <t>Average kW</t>
  </si>
  <si>
    <t>Site Address</t>
  </si>
  <si>
    <t>Automatic Milker Takeoff</t>
  </si>
  <si>
    <t>Zip Code*</t>
  </si>
  <si>
    <t>Dairy Scroll Compressor</t>
  </si>
  <si>
    <t>Total Project Cost*</t>
  </si>
  <si>
    <t>Variable Speed Drive on Dairy Vacuum Pump</t>
  </si>
  <si>
    <t>High Efficiency Ventilation Fans</t>
  </si>
  <si>
    <t>High Volume Low Speed Fan</t>
  </si>
  <si>
    <t>Heat Reclaim Water Heaters</t>
  </si>
  <si>
    <t>Total</t>
  </si>
  <si>
    <t>Auto Milker Takeoff</t>
  </si>
  <si>
    <t>Measure Description</t>
  </si>
  <si>
    <t>Instructions: Enter the project information in the yellow cells below. Cells with a * are required. See Instructions Worksheet for more information.</t>
  </si>
  <si>
    <t xml:space="preserve">4.1.1 Automatic Milker Takeoffs 
The following protocol applies to the installation of automatic milker takeoffs on dairy milking vacuum pump systems that shut off suction on teats once a minimum flow rate is achieved, hence reducing the load on the vacuum pump. 
This measure requires the installation of automatic milker takeoffs to replace pre-existing manual takeoffs on dairy milking vacuum pump systems. Equipment with existing automatic milker takeoffs is not eligible. The vacuum pump system serving the impacted milking units must be equipped with a variable speed drive (VSD) to qualify for incentives. Without a VSD, little or no savings will be realized. </t>
  </si>
  <si>
    <t>Test 2</t>
  </si>
  <si>
    <t>832 NW 141 ST</t>
  </si>
  <si>
    <t>Vacuum Pump Control Type*</t>
  </si>
  <si>
    <t>Cows Milked Per Day*</t>
  </si>
  <si>
    <t>Annual Energy Savings</t>
  </si>
  <si>
    <t>Average Peak Demand Savings</t>
  </si>
  <si>
    <t>Dollars</t>
  </si>
  <si>
    <t xml:space="preserve">4.1.2 Dairy Scroll Compressor 
Savings are calculated for the installation of a dairy scroll compressor for milk refrigeration. Calculated energy (kWh) and power demand (kW) savings per cow depend on the scroll compressor's energy efficiency ratio (EER) and the presence of a well water precooler in the refrigeration system. </t>
  </si>
  <si>
    <t>No. of Scroll Compressors Installed*</t>
  </si>
  <si>
    <t>Qty</t>
  </si>
  <si>
    <t>Installed Compressor EER*</t>
  </si>
  <si>
    <t>Average Cows Milked per Day*</t>
  </si>
  <si>
    <t>Precooler Present?*</t>
  </si>
  <si>
    <t>Yes/No</t>
  </si>
  <si>
    <t>Summer Peak Demand Savings</t>
  </si>
  <si>
    <t>Winter Peak Demand Savings</t>
  </si>
  <si>
    <t xml:space="preserve">Livestock Waterer </t>
  </si>
  <si>
    <t xml:space="preserve">4.1.6 Livestock Waterer 
The following protocol applies to the installation of energy-efficient livestock waterers. In freezing climates no or low energy livestock waterers are used to prevent livestock water from freezing. These waterers are closed watering containers that typically use super insulation, relatively warmer ground water temperatures, and the livestock’s use of the waterer to keep water from freezing.
This measure requires the installation of an energy efficient livestock watering system that is thermostatically controlled and has factory-installed insulation with a minimum thickness of two inches. Savings algorithms are for one unit. </t>
  </si>
  <si>
    <t>No. of Livestock Waterers*</t>
  </si>
  <si>
    <t>Annual Savings</t>
  </si>
  <si>
    <t>Peak Summer Demand Savings</t>
  </si>
  <si>
    <t>Peak Winter Demand Savings</t>
  </si>
  <si>
    <t>4.1.7 Variable Speed Drive Controller on Dairy Vacuum Pump 
A vacuum pump operates for harvesting milk and equipment washing creates negative air pressure that draws milk from the cow and assists in the milk flow from the milk receiver to either the bulk tank or the receiver bowl.
VSD control allows the dairy vacuum pump motor speed to vary with pressure demand. Energy savings for this measure is based on vacuum pump capacity and hours of use.
Pre-existing pumps with VSD’s are not eligible for this measure.</t>
  </si>
  <si>
    <t>Quantity</t>
  </si>
  <si>
    <t># of VSD Controllers Installed</t>
  </si>
  <si>
    <t>Rated HP of Motor*</t>
  </si>
  <si>
    <t>Daily Run Hours of Motor*</t>
  </si>
  <si>
    <t>Hours</t>
  </si>
  <si>
    <t>High Efficiency Ventilation Fans with and without Thermostat Controllers</t>
  </si>
  <si>
    <t>Weather Location</t>
  </si>
  <si>
    <t>Standard Efficiency</t>
  </si>
  <si>
    <t>Standard Efficiency / High Efficiency</t>
  </si>
  <si>
    <t>None</t>
  </si>
  <si>
    <t>None / Thermostat Controller</t>
  </si>
  <si>
    <t>High Efficiency</t>
  </si>
  <si>
    <t>New Control Type*</t>
  </si>
  <si>
    <t>No. of High Eff. Fans Installed*</t>
  </si>
  <si>
    <t>High Eff. Fan Size*</t>
  </si>
  <si>
    <t>Inches</t>
  </si>
  <si>
    <t xml:space="preserve">High Eff. CFM/W                   Default = </t>
  </si>
  <si>
    <t>CFM/W from Spec Sheet (Recommended but Not Required)</t>
  </si>
  <si>
    <t>Facility Type*</t>
  </si>
  <si>
    <t>Type</t>
  </si>
  <si>
    <t>Total Annual Savings</t>
  </si>
  <si>
    <t>High Volume Low Speed (HVLS) Fans</t>
  </si>
  <si>
    <t>HVLS Rated CFM (from Fan Specs)*</t>
  </si>
  <si>
    <t>No. of HVLS Circulating Fans Installed*</t>
  </si>
  <si>
    <t>HVLS Fan Size (Diameter)*</t>
  </si>
  <si>
    <t>Feet</t>
  </si>
  <si>
    <t>Annual Savings (Fans)</t>
  </si>
  <si>
    <r>
      <rPr>
        <b/>
        <sz val="11"/>
        <color theme="5"/>
        <rFont val="Arial"/>
        <family val="2"/>
        <scheme val="minor"/>
      </rPr>
      <t xml:space="preserve">4.1.4 Heat Recovery Water Heaters for Dairies </t>
    </r>
    <r>
      <rPr>
        <sz val="11"/>
        <color theme="5"/>
        <rFont val="Arial"/>
        <family val="2"/>
        <scheme val="minor"/>
      </rPr>
      <t xml:space="preserve">
Savings are for equipment that recovers thermal energy from dairy parlor milk refrigeration systems to pre-heat water for sanitation, sterilization and cow washing.
This measure is limited to dairies with electric water heating. For other applications such as egg production, ice rinks, groceries, or breweries, submit through the custom program. </t>
    </r>
  </si>
  <si>
    <t>Type of Water Heating*</t>
  </si>
  <si>
    <t>Number of Cows Milked per Day*</t>
  </si>
  <si>
    <t>Cows/Day</t>
  </si>
  <si>
    <t>Number of Milking Days per Year*</t>
  </si>
  <si>
    <t>Heat Reclaimer Manufacturer/Model</t>
  </si>
  <si>
    <t>Brand</t>
  </si>
  <si>
    <t>System has well-water precooler?*</t>
  </si>
  <si>
    <t>Heat reclaimer has electric resistance back-up heater?*</t>
  </si>
  <si>
    <t>Low Pressure Irrigation</t>
  </si>
  <si>
    <r>
      <rPr>
        <b/>
        <sz val="11"/>
        <color theme="5"/>
        <rFont val="Arial"/>
        <family val="2"/>
        <scheme val="minor"/>
      </rPr>
      <t xml:space="preserve">4.1.8 Low Pressure Irrigation 
</t>
    </r>
    <r>
      <rPr>
        <sz val="11"/>
        <color theme="5"/>
        <rFont val="Arial"/>
        <family val="2"/>
        <scheme val="minor"/>
      </rPr>
      <t>A low-pressure irrigation system reduces the amount of energy required to irrigate the same volume of water. Energy savings per acre depends on the pressure decrease, the pumping plant efficiency, the amount of water applied, and the number of nozzles, sprinklers or micro irrigation system conversions made to the system.
To be eligible, the there must be a minimum of 50% reduction in irrigation pumping pressure in agriculture or golf course applications. The pressure reduction can be achieved in several ways, such as nozzle or valve replacement, sprinkler head replacement, alterations or retrofits to the pumping plant, or drip irrigation system installation, and is left up to the discretion of the owner. Pre and post retrofit pump pressure measurements are required.</t>
    </r>
  </si>
  <si>
    <t>Application*</t>
  </si>
  <si>
    <t>Baseline Pump Pressure*</t>
  </si>
  <si>
    <t>psi</t>
  </si>
  <si>
    <t>Installed Pump Pressure*</t>
  </si>
  <si>
    <t>Pump Flow Rate*</t>
  </si>
  <si>
    <t>GPM</t>
  </si>
  <si>
    <t>Hours of Irrigation per Year*</t>
  </si>
  <si>
    <t>Nameplate Pump Motor Efficiency*</t>
  </si>
  <si>
    <t>%</t>
  </si>
  <si>
    <t>Nameplate Pump Motor HP (if Efficiency is Unknown)</t>
  </si>
  <si>
    <t>NEMA Pump Design (if Efficiency is Unknown)</t>
  </si>
  <si>
    <t>Unitless</t>
  </si>
  <si>
    <t>Number Poles for Pump Motor (if Efficiency is Unknown)</t>
  </si>
  <si>
    <t>Pump Motor Enclosure Type (if Efficiency is Unknown)</t>
  </si>
  <si>
    <t>Number of Acres*</t>
  </si>
  <si>
    <t>Acres</t>
  </si>
  <si>
    <t>Look-Up Table 6: Fan Watts By Type and Size (HVLS)</t>
  </si>
  <si>
    <t>Fan Size (ft)</t>
  </si>
  <si>
    <t>HVLS (CFM/W)</t>
  </si>
  <si>
    <t>≥ 8 and &lt; 10</t>
  </si>
  <si>
    <t>≥ 10 and &lt; 12</t>
  </si>
  <si>
    <t>≥ 12 and &lt; 14</t>
  </si>
  <si>
    <t>≥ 14 and &lt; 16</t>
  </si>
  <si>
    <t>≥ 16 and &lt; 18</t>
  </si>
  <si>
    <t>≥ 18 and &lt; 20</t>
  </si>
  <si>
    <t>≥ 20 and &lt; 24</t>
  </si>
  <si>
    <t>≥ 24</t>
  </si>
  <si>
    <t>Lookup Table 1: Milk Heat Load (Btu/Cow/Day)</t>
  </si>
  <si>
    <t>Table 4-4: Default Values for Standard and High Efficiency Ventilation Fans for Dairy and Swine Facilities</t>
  </si>
  <si>
    <t>Precooler present?</t>
  </si>
  <si>
    <t>CBTU (Btu/Cow/Day)</t>
  </si>
  <si>
    <t>Fan Size (Inches)</t>
  </si>
  <si>
    <t>Standard Eff. Fan
(CFM/W @0.1 Iin. WC)</t>
  </si>
  <si>
    <t>High Eff. Fan
 (CFM/W @0.1 in. WC)</t>
  </si>
  <si>
    <t>Yes</t>
  </si>
  <si>
    <t>14-23</t>
  </si>
  <si>
    <t>No</t>
  </si>
  <si>
    <t>24-35</t>
  </si>
  <si>
    <t>36-47</t>
  </si>
  <si>
    <t>48-61</t>
  </si>
  <si>
    <t>Table 4-5: Default Hours for Ventilation Fans by Facility Type by Location (No Thermostat)</t>
  </si>
  <si>
    <t xml:space="preserve">Table 4-6: Default Hours for Ventilation Fans by Facility Type by Location (With Thermostat) </t>
  </si>
  <si>
    <t>Dairy - Stall Barn</t>
  </si>
  <si>
    <t>Dairy – Free-Stall or Cross-Ventilated Barn</t>
  </si>
  <si>
    <t>Hog Nursery or Sow House</t>
  </si>
  <si>
    <t>Hog Finishing House</t>
  </si>
  <si>
    <t>Unknown</t>
  </si>
  <si>
    <t>* Hog finishing house ventilation needs are based on humidity; therefore, a thermostat will not reduce the number of hours the fans operate.</t>
  </si>
  <si>
    <t>Es</t>
  </si>
  <si>
    <t>Heating Element Factor</t>
  </si>
  <si>
    <t>Electric Resistance Water Heater</t>
  </si>
  <si>
    <t xml:space="preserve">Electric Heat Pump Water Heater </t>
  </si>
  <si>
    <t>Other</t>
  </si>
  <si>
    <t>Table 4-10: Default Hours by Location for Dairy/Poultry/Swine Applications</t>
  </si>
  <si>
    <t>Table 4-13: Nominal Full-Load Efficiencies of NEMA Design A, B, IEC Design N, NE, NEY, or NY Motors</t>
  </si>
  <si>
    <t>Motor horsepower</t>
  </si>
  <si>
    <t>Open</t>
  </si>
  <si>
    <t>Enclosed</t>
  </si>
  <si>
    <t>Table 4-11: Operating Hours (OPRHS) for Livestock Waterers</t>
  </si>
  <si>
    <t>6-Pole</t>
  </si>
  <si>
    <t>4-Pole</t>
  </si>
  <si>
    <t>2-Pole</t>
  </si>
  <si>
    <t>Table 3-84: Pre-July 2027 Baseline Efficiencies for NEMA Design A and B, IEC N, NEY, or NY Motors</t>
  </si>
  <si>
    <t>Motor HP</t>
  </si>
  <si>
    <t>8-Pole</t>
  </si>
  <si>
    <t>N/A</t>
  </si>
  <si>
    <t>Table 3-86: Baseline Motor Efficiencies for NEMA Design C Motors</t>
  </si>
  <si>
    <t>ZCTA</t>
  </si>
  <si>
    <t>Climate Region</t>
  </si>
  <si>
    <t>Reference Location</t>
  </si>
  <si>
    <t>H</t>
  </si>
  <si>
    <t>E</t>
  </si>
  <si>
    <t>I</t>
  </si>
  <si>
    <t>G</t>
  </si>
  <si>
    <t>F</t>
  </si>
  <si>
    <t>B</t>
  </si>
  <si>
    <t>D</t>
  </si>
  <si>
    <t>C</t>
  </si>
  <si>
    <t>A</t>
  </si>
  <si>
    <t>DSMT APIs</t>
  </si>
  <si>
    <t>Quantity__c</t>
  </si>
  <si>
    <t>Description_Product_Style__c</t>
  </si>
  <si>
    <t>Total_Incentive_New__c</t>
  </si>
  <si>
    <t>Date_Installed__c</t>
  </si>
  <si>
    <t>Annual_Electric_Energy_Savings_kwh__c</t>
  </si>
  <si>
    <t>Summer_Coincident_Peak_Demand_Savings_kW__c</t>
  </si>
  <si>
    <t>Calculator_Version__c</t>
  </si>
  <si>
    <t>Efficient_Motor_Horsepower_hp_number__c</t>
  </si>
  <si>
    <t>Factor_Text_3__c</t>
  </si>
  <si>
    <t>Baseline_EER__c</t>
  </si>
  <si>
    <t>Efficient_Energy_Efficiency_Ratio__c</t>
  </si>
  <si>
    <t>Annual_Operating_Hours_hours_year__c</t>
  </si>
  <si>
    <t>Average_Daily_Hours_of_Use__c</t>
  </si>
  <si>
    <t>Number_of_Cows__c</t>
  </si>
  <si>
    <t>Factor_1__c</t>
  </si>
  <si>
    <t>Factor_2__c</t>
  </si>
  <si>
    <t>Factor_7__c</t>
  </si>
  <si>
    <t>Water_heating_system__c</t>
  </si>
  <si>
    <t>Factor_3__c</t>
  </si>
  <si>
    <t>Factor_4__c</t>
  </si>
  <si>
    <t>Factor_5__c</t>
  </si>
  <si>
    <t>Building_Type__c</t>
  </si>
  <si>
    <t>Pressure_psig__c</t>
  </si>
  <si>
    <t>Child___Operating_Pressure_psig__c</t>
  </si>
  <si>
    <t>Efficient_Flow_Rate_GPM__c</t>
  </si>
  <si>
    <t>Factor_6__c</t>
  </si>
  <si>
    <t>Factor_8__c</t>
  </si>
  <si>
    <t>Annual_Operating_Days_per_Year__c</t>
  </si>
  <si>
    <t>Existing_Thermostat_Type__c</t>
  </si>
  <si>
    <t>Quantity_of_Standard_Fans_Removed__c</t>
  </si>
  <si>
    <t>Child___Average_Demand_Savings_kW__c</t>
  </si>
  <si>
    <t>Child___WC_Peak_Demand_Savings_kW__c</t>
  </si>
  <si>
    <t>Incentive_Unit__c</t>
  </si>
  <si>
    <t>Efficient_Motor_Efficiency__c</t>
  </si>
  <si>
    <t>Baseline_Wattage__c</t>
  </si>
  <si>
    <t>Efficient_Wattage__c</t>
  </si>
  <si>
    <t>Type__c</t>
  </si>
  <si>
    <t>Child___ETDF_Summer__c</t>
  </si>
  <si>
    <t>Child___ETDF_Winter__c</t>
  </si>
  <si>
    <t>Line Item</t>
  </si>
  <si>
    <t>Measure Quantity</t>
  </si>
  <si>
    <t>Measure Code Measure Description</t>
  </si>
  <si>
    <t>Date Installed</t>
  </si>
  <si>
    <t>Total Energy Savings (kWh)</t>
  </si>
  <si>
    <t>SC Peak Demand Savings (kW)</t>
  </si>
  <si>
    <t>Estimator Version Number</t>
  </si>
  <si>
    <t>HP (Motor Horsepower)</t>
  </si>
  <si>
    <t>Fan Size</t>
  </si>
  <si>
    <t>Base EER</t>
  </si>
  <si>
    <t>INstalled EER</t>
  </si>
  <si>
    <t>Oper Hrs per year</t>
  </si>
  <si>
    <t>VSD Controllers Hours</t>
  </si>
  <si>
    <t>No. Cow Milked</t>
  </si>
  <si>
    <t>Avg. No. Cows Milked Day</t>
  </si>
  <si>
    <t>No. Livestock Waters</t>
  </si>
  <si>
    <t>No of Acres</t>
  </si>
  <si>
    <t>Water Heater Type</t>
  </si>
  <si>
    <t>Space Type</t>
  </si>
  <si>
    <t>Existing PSI</t>
  </si>
  <si>
    <t>New PSI</t>
  </si>
  <si>
    <t>System Flow Rate GPM</t>
  </si>
  <si>
    <t>Pump Eff</t>
  </si>
  <si>
    <t>Hrs Watering Per Day</t>
  </si>
  <si>
    <t>No Days Per Year Watering</t>
  </si>
  <si>
    <t>Presence of Prog Thermostat</t>
  </si>
  <si>
    <t>Fans Replaced</t>
  </si>
  <si>
    <t>Average Demand Savings (kW)</t>
  </si>
  <si>
    <t>WC Peak Demand Savings (kW)</t>
  </si>
  <si>
    <t>Incentive/Unit</t>
  </si>
  <si>
    <t>Watts Removed Fan</t>
  </si>
  <si>
    <t>Watts Installed Fan</t>
  </si>
  <si>
    <t>ETDF Summer</t>
  </si>
  <si>
    <t>ETDF Winter</t>
  </si>
  <si>
    <t>VSD Vacuum Pump</t>
  </si>
  <si>
    <t>HE Vent Fans</t>
  </si>
  <si>
    <t>HVLS Fans</t>
  </si>
  <si>
    <t>Heat Reclaim Water Heater</t>
  </si>
  <si>
    <t xml:space="preserve">Note: This estimator is used for estimating savings and does not guarantee the estimated incentive. The methodology presented in this estimator is deemed acceptable for the PPL Electric Business Energy Efficiency Program. However, the assumptions used by the applicant to estimate the annual savings will be reviewed by the Program Team, which is solely responsible for the final determination of the annual energy savings to be used in estimating the incentive amount. The Program also reserves the right to require the applicant to conduct specific measurement and verification activities, including monitoring both before and after the retrofit, and to base the incentive payment on the results of these activities. For any questions, or assistance using this estimator, please call 1-866-432-5501 or email us at pplbusiness@clearesult.com.  
</t>
  </si>
  <si>
    <t>One time payment of Eligible Program Incentive</t>
  </si>
  <si>
    <t>Nearest location</t>
  </si>
  <si>
    <r>
      <rPr>
        <b/>
        <sz val="11"/>
        <color rgb="FF001489"/>
        <rFont val="Arial"/>
        <family val="2"/>
        <scheme val="minor"/>
      </rPr>
      <t xml:space="preserve">4.1.3 High-Efficiency Ventilation Fans with and without Thermostats </t>
    </r>
    <r>
      <rPr>
        <sz val="11"/>
        <color rgb="FF001489"/>
        <rFont val="Arial"/>
        <family val="2"/>
        <scheme val="minor"/>
      </rPr>
      <t xml:space="preserve">
High efficiency animal ventilation fans move more CFM of air per watt compared to standard efficiency ventilation fans. Adding a thermostat control reduces the hours of ventilation fan operation. This protocol does not apply to circulation fans - circulation fans and ventilation fans with VFD controls should be submitted under the custom incentive program. 
Default values for hours of operation are provided for dairy and swine applications. Other facility types are eligible and should be submitted as "unknown." Program engineers may contact you for operational details.</t>
    </r>
  </si>
  <si>
    <r>
      <rPr>
        <b/>
        <sz val="11"/>
        <color rgb="FF001489"/>
        <rFont val="Arial"/>
        <family val="2"/>
        <scheme val="minor"/>
      </rPr>
      <t xml:space="preserve">4.1.5 High Volume Low Speed  (HVLS) fans
</t>
    </r>
    <r>
      <rPr>
        <sz val="11"/>
        <color rgb="FF001489"/>
        <rFont val="Arial"/>
        <family val="2"/>
        <scheme val="minor"/>
      </rPr>
      <t>Having a minimum diamter of 8 feet, these oversized ceiling fans move more cubic feet of air per watt than conventional circulating fans in animal housing. Default hours of operation vary by location.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</si>
</sst>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quot;$&quot;#,##0_);[Red]\(&quot;$&quot;#,##0\)"/>
    <numFmt numFmtId="8" formatCode="&quot;$&quot;#,##0.00_);[Red]\(&quot;$&quot;#,##0.00\)"/>
    <numFmt numFmtId="44" formatCode="_(&quot;$&quot;* #,##0.00_);_(&quot;$&quot;* \(#,##0.00\);_(&quot;$&quot;* &quot;-&quot;??_);_(@_)"/>
    <numFmt numFmtId="43" formatCode="_(* #,##0.00_);_(* \(#,##0.00\);_(* &quot;-&quot;??_);_(@_)"/>
    <numFmt numFmtId="164" formatCode="_-* #,##0_-;\-* #,##0_-;_-* &quot;-&quot;_-;_-@_-"/>
    <numFmt numFmtId="165" formatCode="_(* #,##0_);_(* \(#,##0\);_(* &quot;-&quot;??_);_(@_)"/>
    <numFmt numFmtId="166" formatCode="0.0"/>
    <numFmt numFmtId="167" formatCode="_(* #,##0.0000_);_(* \(#,##0.0000\);_(* &quot;-&quot;??_);_(@_)"/>
    <numFmt numFmtId="168" formatCode="0.000"/>
    <numFmt numFmtId="169" formatCode="0.0000"/>
    <numFmt numFmtId="170" formatCode="_(* #,##0.0_);_(* \(#,##0.0\);_(* &quot;-&quot;??_);_(@_)"/>
    <numFmt numFmtId="171" formatCode="#,##0.0000_);\(#,##0.0000\)"/>
    <numFmt numFmtId="172" formatCode="&quot;$&quot;#,##0.00"/>
    <numFmt numFmtId="173" formatCode="&quot;$&quot;#,##0"/>
    <numFmt numFmtId="174" formatCode="_(* #,##0.00_);_(* \(#,##0.00\);_(* \-??_);_(@_)"/>
    <numFmt numFmtId="175" formatCode="_(\$* #,##0.00_);_(\$* \(#,##0.00\);_(\$* \-??_);_(@_)"/>
    <numFmt numFmtId="176" formatCode="0.0000000000"/>
    <numFmt numFmtId="177" formatCode="m\-d\-yy"/>
    <numFmt numFmtId="178" formatCode="_(* #,##0.0_);_(* \(#,##0.00\);_(* &quot;-&quot;??_);_(@_)"/>
    <numFmt numFmtId="179" formatCode="General_)"/>
    <numFmt numFmtId="180" formatCode="&quot;fl&quot;#,##0_);\(&quot;fl&quot;#,##0\)"/>
    <numFmt numFmtId="181" formatCode="&quot;fl&quot;#,##0_);[Red]\(&quot;fl&quot;#,##0\)"/>
    <numFmt numFmtId="182" formatCode="_-* #,##0.0_-;\-* #,##0.0_-;_-* &quot;-&quot;??_-;_-@_-"/>
    <numFmt numFmtId="183" formatCode="#,##0.00&quot; $&quot;;\-#,##0.00&quot; $&quot;"/>
    <numFmt numFmtId="184" formatCode="0.00_)"/>
    <numFmt numFmtId="185" formatCode="dd"/>
    <numFmt numFmtId="186" formatCode="_(&quot;$&quot;* #,##0.00000_);_(&quot;$&quot;* \(#,##0.00000\);_(&quot;$&quot;* &quot;-&quot;??_);_(@_)"/>
    <numFmt numFmtId="187" formatCode="_(&quot;$&quot;* #,##0.0000_);_(&quot;$&quot;* \(#,##0.0000\);_(&quot;$&quot;* &quot;-&quot;??_);_(@_)"/>
    <numFmt numFmtId="188" formatCode="#,##0.000"/>
    <numFmt numFmtId="189" formatCode="0.00000000"/>
    <numFmt numFmtId="190" formatCode="0.00000"/>
    <numFmt numFmtId="191" formatCode="#,##0.0"/>
    <numFmt numFmtId="192" formatCode="0.0000000"/>
    <numFmt numFmtId="193" formatCode="#,##0.0000"/>
    <numFmt numFmtId="194" formatCode="0.0%"/>
    <numFmt numFmtId="195" formatCode="0.000000"/>
  </numFmts>
  <fonts count="103">
    <font>
      <sz val="11"/>
      <color theme="1"/>
      <name val="Arial"/>
      <family val="2"/>
      <scheme val="minor"/>
    </font>
    <font>
      <sz val="11"/>
      <color theme="1"/>
      <name val="Arial"/>
      <family val="2"/>
      <scheme val="minor"/>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4"/>
      <color theme="5"/>
      <name val="Arial"/>
      <family val="2"/>
      <scheme val="minor"/>
    </font>
    <font>
      <sz val="10"/>
      <name val="Arial"/>
      <family val="2"/>
    </font>
    <font>
      <sz val="10"/>
      <name val="Arial"/>
      <family val="2"/>
    </font>
    <font>
      <sz val="11"/>
      <name val="Arial"/>
      <family val="2"/>
    </font>
    <font>
      <b/>
      <sz val="11"/>
      <color rgb="FF0070C0"/>
      <name val="Arial"/>
      <family val="2"/>
    </font>
    <font>
      <sz val="10"/>
      <color theme="6" tint="-0.249977111117893"/>
      <name val="Arial"/>
      <family val="2"/>
    </font>
    <font>
      <u/>
      <sz val="16"/>
      <color theme="5"/>
      <name val="Arial"/>
      <family val="2"/>
    </font>
    <font>
      <b/>
      <u/>
      <sz val="27"/>
      <color theme="5"/>
      <name val="Arial"/>
      <family val="2"/>
      <scheme val="minor"/>
    </font>
    <font>
      <sz val="11"/>
      <color theme="5"/>
      <name val="Arial"/>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theme="1"/>
      <name val="Arial"/>
      <family val="2"/>
      <scheme val="minor"/>
    </font>
    <font>
      <sz val="9"/>
      <color theme="1"/>
      <name val="Arial"/>
      <family val="2"/>
      <scheme val="minor"/>
    </font>
    <font>
      <b/>
      <vertAlign val="subscript"/>
      <sz val="11"/>
      <color theme="1"/>
      <name val="Arial"/>
      <family val="2"/>
      <scheme val="minor"/>
    </font>
    <font>
      <sz val="12"/>
      <color theme="5"/>
      <name val="Arial"/>
      <family val="2"/>
      <scheme val="minor"/>
    </font>
    <font>
      <b/>
      <u/>
      <sz val="16"/>
      <color theme="5"/>
      <name val="Arial"/>
      <family val="2"/>
      <scheme val="minor"/>
    </font>
    <font>
      <b/>
      <sz val="9"/>
      <color theme="1"/>
      <name val="Arial"/>
      <family val="2"/>
      <scheme val="minor"/>
    </font>
    <font>
      <b/>
      <u/>
      <sz val="14"/>
      <color theme="1"/>
      <name val="Arial"/>
      <family val="2"/>
      <scheme val="minor"/>
    </font>
    <font>
      <sz val="10"/>
      <color rgb="FF000000"/>
      <name val="Times New Roman"/>
      <family val="1"/>
    </font>
    <font>
      <b/>
      <sz val="12"/>
      <name val="Arial"/>
      <family val="2"/>
    </font>
    <font>
      <sz val="12"/>
      <name val="Arial"/>
      <family val="2"/>
    </font>
    <font>
      <b/>
      <sz val="10"/>
      <name val="Arial"/>
      <family val="2"/>
    </font>
    <font>
      <sz val="10"/>
      <name val="Mangal"/>
      <family val="2"/>
    </font>
    <font>
      <u/>
      <sz val="8"/>
      <color indexed="12"/>
      <name val="Arial"/>
      <family val="2"/>
      <charset val="1"/>
    </font>
    <font>
      <u/>
      <sz val="8.5"/>
      <color indexed="12"/>
      <name val="Arial"/>
      <family val="2"/>
      <charset val="1"/>
    </font>
    <font>
      <u/>
      <sz val="10"/>
      <color indexed="12"/>
      <name val="Arial"/>
      <family val="2"/>
    </font>
    <font>
      <sz val="7"/>
      <name val="Small Fonts"/>
      <family val="2"/>
      <charset val="1"/>
    </font>
    <font>
      <sz val="11"/>
      <color indexed="8"/>
      <name val="Calibri"/>
      <family val="2"/>
      <charset val="1"/>
    </font>
    <font>
      <sz val="10"/>
      <name val="Arial"/>
      <family val="2"/>
      <charset val="1"/>
    </font>
    <font>
      <sz val="8"/>
      <name val="Arial"/>
      <family val="2"/>
    </font>
    <font>
      <sz val="10"/>
      <name val="Geneva"/>
    </font>
    <font>
      <sz val="9"/>
      <name val="Times New Roman"/>
      <family val="1"/>
    </font>
    <font>
      <sz val="10"/>
      <name val="Courier"/>
      <family val="3"/>
    </font>
    <font>
      <b/>
      <sz val="24"/>
      <color indexed="8"/>
      <name val="Arial"/>
      <family val="2"/>
    </font>
    <font>
      <sz val="11"/>
      <name val="??"/>
      <family val="3"/>
      <charset val="129"/>
    </font>
    <font>
      <sz val="10"/>
      <color indexed="8"/>
      <name val="Arial"/>
      <family val="2"/>
    </font>
    <font>
      <b/>
      <u/>
      <sz val="11"/>
      <color indexed="37"/>
      <name val="Arial"/>
      <family val="2"/>
    </font>
    <font>
      <sz val="10"/>
      <color indexed="12"/>
      <name val="Arial"/>
      <family val="2"/>
    </font>
    <font>
      <b/>
      <i/>
      <sz val="16"/>
      <name val="Helv"/>
    </font>
    <font>
      <sz val="10"/>
      <color indexed="8"/>
      <name val="MS Sans Serif"/>
      <family val="2"/>
    </font>
    <font>
      <sz val="10"/>
      <name val="Helv"/>
    </font>
    <font>
      <b/>
      <sz val="8"/>
      <name val="Arial"/>
      <family val="2"/>
    </font>
    <font>
      <i/>
      <sz val="8"/>
      <name val="Arial"/>
      <family val="2"/>
    </font>
    <font>
      <sz val="8"/>
      <color indexed="12"/>
      <name val="Arial"/>
      <family val="2"/>
    </font>
    <font>
      <b/>
      <sz val="14"/>
      <color rgb="FFFA9500"/>
      <name val="Arial"/>
      <family val="2"/>
    </font>
    <font>
      <b/>
      <sz val="11"/>
      <color rgb="FF3083BD"/>
      <name val="Arial"/>
      <family val="2"/>
    </font>
    <font>
      <sz val="18"/>
      <color theme="5"/>
      <name val="Arial"/>
      <family val="2"/>
      <scheme val="minor"/>
    </font>
    <font>
      <b/>
      <sz val="16"/>
      <color theme="5"/>
      <name val="Arial"/>
      <family val="2"/>
    </font>
    <font>
      <sz val="16"/>
      <color theme="5"/>
      <name val="Arial"/>
      <family val="2"/>
    </font>
    <font>
      <u/>
      <sz val="27"/>
      <color theme="5"/>
      <name val="Arial"/>
      <family val="2"/>
      <scheme val="minor"/>
    </font>
    <font>
      <sz val="9"/>
      <color theme="1"/>
      <name val="Arial"/>
      <family val="2"/>
    </font>
    <font>
      <b/>
      <sz val="9"/>
      <color theme="1"/>
      <name val="Arial"/>
      <family val="2"/>
    </font>
    <font>
      <b/>
      <sz val="9"/>
      <color rgb="FF000000"/>
      <name val="Arial"/>
      <family val="2"/>
    </font>
    <font>
      <sz val="8"/>
      <color theme="1"/>
      <name val="Arial"/>
      <family val="2"/>
    </font>
    <font>
      <sz val="9"/>
      <color rgb="FF000000"/>
      <name val="Arial"/>
      <family val="2"/>
    </font>
    <font>
      <b/>
      <sz val="12"/>
      <color theme="1"/>
      <name val="Arial"/>
      <family val="2"/>
    </font>
    <font>
      <sz val="11"/>
      <name val="Arial"/>
      <family val="2"/>
      <scheme val="minor"/>
    </font>
    <font>
      <sz val="16"/>
      <color theme="1"/>
      <name val="Arial"/>
      <family val="2"/>
      <scheme val="minor"/>
    </font>
    <font>
      <b/>
      <sz val="16"/>
      <color theme="1"/>
      <name val="Arial"/>
      <family val="2"/>
      <scheme val="minor"/>
    </font>
    <font>
      <sz val="12"/>
      <color theme="1"/>
      <name val="Arial"/>
      <family val="2"/>
      <scheme val="minor"/>
    </font>
    <font>
      <b/>
      <sz val="12"/>
      <color theme="1"/>
      <name val="Arial"/>
      <family val="2"/>
      <scheme val="minor"/>
    </font>
    <font>
      <b/>
      <sz val="11"/>
      <color theme="5"/>
      <name val="Arial"/>
      <family val="2"/>
      <scheme val="minor"/>
    </font>
    <font>
      <sz val="11"/>
      <color rgb="FF000000"/>
      <name val="Arial"/>
      <family val="2"/>
      <scheme val="minor"/>
    </font>
    <font>
      <b/>
      <sz val="16"/>
      <color theme="5"/>
      <name val="Arial"/>
      <family val="2"/>
      <scheme val="minor"/>
    </font>
    <font>
      <b/>
      <u/>
      <sz val="14"/>
      <color theme="0"/>
      <name val="Arial"/>
      <family val="2"/>
      <scheme val="minor"/>
    </font>
    <font>
      <sz val="18"/>
      <color rgb="FF001489"/>
      <name val="Arial"/>
      <family val="2"/>
      <scheme val="minor"/>
    </font>
    <font>
      <sz val="11"/>
      <color rgb="FF001489"/>
      <name val="Arial"/>
      <family val="2"/>
      <scheme val="minor"/>
    </font>
    <font>
      <b/>
      <u/>
      <sz val="16"/>
      <color rgb="FF001489"/>
      <name val="Arial"/>
      <family val="2"/>
      <scheme val="minor"/>
    </font>
    <font>
      <u/>
      <sz val="27"/>
      <color rgb="FF001489"/>
      <name val="Arial"/>
      <family val="2"/>
      <scheme val="minor"/>
    </font>
    <font>
      <b/>
      <sz val="11"/>
      <color rgb="FF001489"/>
      <name val="Arial"/>
      <family val="2"/>
      <scheme val="minor"/>
    </font>
  </fonts>
  <fills count="7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tint="0.59999389629810485"/>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43"/>
        <bgColor indexed="64"/>
      </patternFill>
    </fill>
    <fill>
      <patternFill patternType="solid">
        <fgColor rgb="FF002060"/>
        <bgColor indexed="64"/>
      </patternFill>
    </fill>
    <fill>
      <patternFill patternType="solid">
        <fgColor rgb="FFC0C0C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8CA"/>
        <bgColor rgb="FF000000"/>
      </patternFill>
    </fill>
    <fill>
      <patternFill patternType="solid">
        <fgColor rgb="FFDAEFC3"/>
        <bgColor indexed="64"/>
      </patternFill>
    </fill>
    <fill>
      <patternFill patternType="solid">
        <fgColor rgb="FF1E427C"/>
        <bgColor indexed="64"/>
      </patternFill>
    </fill>
    <fill>
      <patternFill patternType="solid">
        <fgColor rgb="FFFFF8CA"/>
        <bgColor indexed="64"/>
      </patternFill>
    </fill>
    <fill>
      <patternFill patternType="solid">
        <fgColor rgb="FFFFFFCC"/>
        <bgColor indexed="64"/>
      </patternFill>
    </fill>
    <fill>
      <patternFill patternType="solid">
        <fgColor rgb="FF6E06C1"/>
        <bgColor indexed="64"/>
      </patternFill>
    </fill>
    <fill>
      <patternFill patternType="solid">
        <fgColor rgb="FF001489"/>
        <bgColor indexed="64"/>
      </patternFill>
    </fill>
  </fills>
  <borders count="10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double">
        <color indexed="64"/>
      </left>
      <right/>
      <top/>
      <bottom style="hair">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2500">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20" fillId="0" borderId="0"/>
    <xf numFmtId="0" fontId="20" fillId="0" borderId="0"/>
    <xf numFmtId="0" fontId="20" fillId="0" borderId="0"/>
    <xf numFmtId="0" fontId="1" fillId="0" borderId="0"/>
    <xf numFmtId="9" fontId="20" fillId="0" borderId="0" applyFont="0" applyFill="0" applyBorder="0" applyAlignment="0" applyProtection="0"/>
    <xf numFmtId="9" fontId="20" fillId="0" borderId="0" applyFont="0" applyFill="0" applyBorder="0" applyAlignment="0" applyProtection="0"/>
    <xf numFmtId="0" fontId="19" fillId="0" borderId="0"/>
    <xf numFmtId="0" fontId="27"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8" fillId="54" borderId="0" applyNumberFormat="0" applyBorder="0" applyAlignment="0" applyProtection="0"/>
    <xf numFmtId="0" fontId="29" fillId="38" borderId="0" applyNumberFormat="0" applyBorder="0" applyAlignment="0" applyProtection="0"/>
    <xf numFmtId="0" fontId="30" fillId="55" borderId="23" applyNumberFormat="0" applyAlignment="0" applyProtection="0"/>
    <xf numFmtId="0" fontId="31" fillId="56" borderId="24" applyNumberFormat="0" applyAlignment="0" applyProtection="0"/>
    <xf numFmtId="44" fontId="19" fillId="0" borderId="0" applyFont="0" applyFill="0" applyBorder="0" applyAlignment="0" applyProtection="0"/>
    <xf numFmtId="44" fontId="27" fillId="0" borderId="0" applyFont="0" applyFill="0" applyBorder="0" applyAlignment="0" applyProtection="0"/>
    <xf numFmtId="0" fontId="32" fillId="0" borderId="0" applyNumberFormat="0" applyFill="0" applyBorder="0" applyAlignment="0" applyProtection="0"/>
    <xf numFmtId="0" fontId="33" fillId="39" borderId="0" applyNumberFormat="0" applyBorder="0" applyAlignment="0" applyProtection="0"/>
    <xf numFmtId="0" fontId="34" fillId="0" borderId="25" applyNumberFormat="0" applyFill="0" applyAlignment="0" applyProtection="0"/>
    <xf numFmtId="0" fontId="35" fillId="0" borderId="26" applyNumberFormat="0" applyFill="0" applyAlignment="0" applyProtection="0"/>
    <xf numFmtId="0" fontId="36" fillId="0" borderId="27" applyNumberFormat="0" applyFill="0" applyAlignment="0" applyProtection="0"/>
    <xf numFmtId="0" fontId="36" fillId="0" borderId="0" applyNumberFormat="0" applyFill="0" applyBorder="0" applyAlignment="0" applyProtection="0"/>
    <xf numFmtId="0" fontId="37" fillId="42" borderId="23" applyNumberFormat="0" applyAlignment="0" applyProtection="0"/>
    <xf numFmtId="0" fontId="38" fillId="0" borderId="28" applyNumberFormat="0" applyFill="0" applyAlignment="0" applyProtection="0"/>
    <xf numFmtId="0" fontId="39" fillId="57"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58" borderId="29" applyNumberFormat="0" applyFont="0" applyAlignment="0" applyProtection="0"/>
    <xf numFmtId="0" fontId="40" fillId="55" borderId="30" applyNumberFormat="0" applyAlignment="0" applyProtection="0"/>
    <xf numFmtId="9" fontId="19" fillId="0" borderId="0" applyFont="0" applyFill="0" applyBorder="0" applyAlignment="0" applyProtection="0"/>
    <xf numFmtId="0" fontId="41" fillId="0" borderId="0" applyNumberFormat="0" applyFill="0" applyBorder="0" applyAlignment="0" applyProtection="0"/>
    <xf numFmtId="0" fontId="42" fillId="0" borderId="31" applyNumberFormat="0" applyFill="0" applyAlignment="0" applyProtection="0"/>
    <xf numFmtId="0" fontId="43"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51" fillId="0" borderId="0"/>
    <xf numFmtId="0" fontId="1" fillId="0" borderId="0"/>
    <xf numFmtId="0" fontId="27" fillId="0" borderId="0"/>
    <xf numFmtId="174" fontId="27"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4" fontId="55" fillId="0" borderId="0" applyFill="0" applyBorder="0" applyAlignment="0" applyProtection="0"/>
    <xf numFmtId="174" fontId="55"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4" fontId="55"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4" fontId="55" fillId="0" borderId="0" applyFill="0" applyBorder="0" applyAlignment="0" applyProtection="0"/>
    <xf numFmtId="43" fontId="19" fillId="0" borderId="0" applyFont="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43" fontId="27" fillId="0" borderId="0" applyFont="0" applyFill="0" applyBorder="0" applyAlignment="0" applyProtection="0"/>
    <xf numFmtId="174" fontId="55" fillId="0" borderId="0" applyFill="0" applyBorder="0" applyAlignment="0" applyProtection="0"/>
    <xf numFmtId="174" fontId="55" fillId="0" borderId="0" applyFill="0" applyBorder="0" applyAlignment="0" applyProtection="0"/>
    <xf numFmtId="174" fontId="55" fillId="0" borderId="0" applyFill="0" applyBorder="0" applyAlignment="0" applyProtection="0"/>
    <xf numFmtId="175" fontId="55" fillId="0" borderId="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175" fontId="55" fillId="0" borderId="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175" fontId="55" fillId="0" borderId="0" applyFill="0" applyBorder="0" applyAlignment="0" applyProtection="0"/>
    <xf numFmtId="44" fontId="27" fillId="0" borderId="0" applyFon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59" fillId="0" borderId="0"/>
    <xf numFmtId="0" fontId="60"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6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1" fillId="0" borderId="0"/>
    <xf numFmtId="0" fontId="61" fillId="0" borderId="0"/>
    <xf numFmtId="0" fontId="60" fillId="0" borderId="0"/>
    <xf numFmtId="0" fontId="60" fillId="0" borderId="0"/>
    <xf numFmtId="0" fontId="60" fillId="0" borderId="0"/>
    <xf numFmtId="0" fontId="60" fillId="0" borderId="0"/>
    <xf numFmtId="0" fontId="60" fillId="0" borderId="0"/>
    <xf numFmtId="0" fontId="60"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55" fillId="0" borderId="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19"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6" fontId="62" fillId="0" borderId="0" applyFont="0" applyFill="0" applyBorder="0" applyAlignment="0" applyProtection="0">
      <alignment horizontal="right"/>
    </xf>
    <xf numFmtId="2" fontId="62" fillId="0" borderId="0" applyFont="0" applyFill="0" applyBorder="0" applyAlignment="0" applyProtection="0">
      <alignment horizontal="right"/>
    </xf>
    <xf numFmtId="0" fontId="1" fillId="37" borderId="0" applyNumberFormat="0" applyBorder="0" applyAlignment="0" applyProtection="0"/>
    <xf numFmtId="0" fontId="27" fillId="37"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27" fillId="38"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7" fillId="39"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7" fillId="40" borderId="0" applyNumberFormat="0" applyBorder="0" applyAlignment="0" applyProtection="0"/>
    <xf numFmtId="0" fontId="1" fillId="40" borderId="0" applyNumberFormat="0" applyBorder="0" applyAlignment="0" applyProtection="0"/>
    <xf numFmtId="0" fontId="1" fillId="45" borderId="0" applyNumberFormat="0" applyBorder="0" applyAlignment="0" applyProtection="0"/>
    <xf numFmtId="0" fontId="27" fillId="45" borderId="0" applyNumberFormat="0" applyBorder="0" applyAlignment="0" applyProtection="0"/>
    <xf numFmtId="0" fontId="1" fillId="45" borderId="0" applyNumberFormat="0" applyBorder="0" applyAlignment="0" applyProtection="0"/>
    <xf numFmtId="0" fontId="17" fillId="45" borderId="0" applyNumberFormat="0" applyBorder="0" applyAlignment="0" applyProtection="0"/>
    <xf numFmtId="0" fontId="28" fillId="45" borderId="0" applyNumberFormat="0" applyBorder="0" applyAlignment="0" applyProtection="0"/>
    <xf numFmtId="0" fontId="17" fillId="45" borderId="0" applyNumberFormat="0" applyBorder="0" applyAlignment="0" applyProtection="0"/>
    <xf numFmtId="0" fontId="17" fillId="48" borderId="0" applyNumberFormat="0" applyBorder="0" applyAlignment="0" applyProtection="0"/>
    <xf numFmtId="0" fontId="28" fillId="48" borderId="0" applyNumberFormat="0" applyBorder="0" applyAlignment="0" applyProtection="0"/>
    <xf numFmtId="0" fontId="17" fillId="48" borderId="0" applyNumberFormat="0" applyBorder="0" applyAlignment="0" applyProtection="0"/>
    <xf numFmtId="0" fontId="17" fillId="50" borderId="0" applyNumberFormat="0" applyBorder="0" applyAlignment="0" applyProtection="0"/>
    <xf numFmtId="0" fontId="28" fillId="50" borderId="0" applyNumberFormat="0" applyBorder="0" applyAlignment="0" applyProtection="0"/>
    <xf numFmtId="0" fontId="17" fillId="50" borderId="0" applyNumberFormat="0" applyBorder="0" applyAlignment="0" applyProtection="0"/>
    <xf numFmtId="176" fontId="63" fillId="62" borderId="49">
      <alignment horizontal="center" vertical="center"/>
    </xf>
    <xf numFmtId="177" fontId="54" fillId="62" borderId="49">
      <alignment horizontal="center" vertical="center"/>
    </xf>
    <xf numFmtId="178" fontId="64" fillId="0" borderId="0" applyFill="0" applyBorder="0" applyAlignment="0"/>
    <xf numFmtId="179" fontId="64" fillId="0" borderId="0" applyFill="0" applyBorder="0" applyAlignment="0"/>
    <xf numFmtId="168" fontId="64" fillId="0" borderId="0" applyFill="0" applyBorder="0" applyAlignment="0"/>
    <xf numFmtId="180" fontId="64" fillId="0" borderId="0" applyFill="0" applyBorder="0" applyAlignment="0"/>
    <xf numFmtId="181" fontId="64" fillId="0" borderId="0" applyFill="0" applyBorder="0" applyAlignment="0"/>
    <xf numFmtId="178" fontId="64" fillId="0" borderId="0" applyFill="0" applyBorder="0" applyAlignment="0"/>
    <xf numFmtId="181" fontId="65" fillId="0" borderId="0" applyFill="0" applyBorder="0" applyAlignment="0"/>
    <xf numFmtId="179" fontId="64" fillId="0" borderId="0" applyFill="0" applyBorder="0" applyAlignment="0"/>
    <xf numFmtId="178" fontId="6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4" fontId="19" fillId="0" borderId="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 fontId="19" fillId="0" borderId="0" applyFont="0" applyFill="0" applyBorder="0" applyAlignment="0" applyProtection="0"/>
    <xf numFmtId="3" fontId="62" fillId="0" borderId="0" applyFont="0" applyFill="0" applyBorder="0" applyAlignment="0" applyProtection="0">
      <alignment horizontal="right"/>
    </xf>
    <xf numFmtId="179" fontId="6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6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5" fontId="19" fillId="0" borderId="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5" fontId="19" fillId="0" borderId="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3" fontId="62" fillId="0" borderId="0"/>
    <xf numFmtId="6" fontId="67" fillId="0" borderId="0">
      <protection locked="0"/>
    </xf>
    <xf numFmtId="14" fontId="68" fillId="0" borderId="0" applyFill="0" applyBorder="0" applyAlignment="0"/>
    <xf numFmtId="164" fontId="19" fillId="0" borderId="50">
      <alignment vertical="center"/>
    </xf>
    <xf numFmtId="178" fontId="64" fillId="0" borderId="0" applyFill="0" applyBorder="0" applyAlignment="0"/>
    <xf numFmtId="179" fontId="64" fillId="0" borderId="0" applyFill="0" applyBorder="0" applyAlignment="0"/>
    <xf numFmtId="178" fontId="64" fillId="0" borderId="0" applyFill="0" applyBorder="0" applyAlignment="0"/>
    <xf numFmtId="181" fontId="65" fillId="0" borderId="0" applyFill="0" applyBorder="0" applyAlignment="0"/>
    <xf numFmtId="179" fontId="64" fillId="0" borderId="0" applyFill="0" applyBorder="0" applyAlignment="0"/>
    <xf numFmtId="182" fontId="19" fillId="0" borderId="0">
      <protection locked="0"/>
    </xf>
    <xf numFmtId="38" fontId="62" fillId="61" borderId="0" applyNumberFormat="0" applyBorder="0" applyAlignment="0" applyProtection="0"/>
    <xf numFmtId="38" fontId="62" fillId="61" borderId="0" applyNumberFormat="0" applyBorder="0" applyAlignment="0" applyProtection="0"/>
    <xf numFmtId="0" fontId="69" fillId="0" borderId="0" applyNumberFormat="0" applyFill="0" applyBorder="0" applyAlignment="0" applyProtection="0"/>
    <xf numFmtId="0" fontId="52" fillId="0" borderId="48" applyNumberFormat="0" applyAlignment="0" applyProtection="0">
      <alignment horizontal="left" vertical="center"/>
    </xf>
    <xf numFmtId="0" fontId="52" fillId="0" borderId="37">
      <alignment horizontal="left" vertical="center"/>
    </xf>
    <xf numFmtId="0" fontId="52" fillId="0" borderId="37">
      <alignment horizontal="left" vertical="center"/>
    </xf>
    <xf numFmtId="183" fontId="19" fillId="0" borderId="0">
      <protection locked="0"/>
    </xf>
    <xf numFmtId="183" fontId="19" fillId="0" borderId="0">
      <protection locked="0"/>
    </xf>
    <xf numFmtId="0" fontId="70" fillId="0" borderId="51" applyNumberFormat="0" applyFill="0" applyAlignment="0" applyProtection="0"/>
    <xf numFmtId="10" fontId="62" fillId="63" borderId="10" applyNumberFormat="0" applyBorder="0" applyAlignment="0" applyProtection="0"/>
    <xf numFmtId="10" fontId="62" fillId="63" borderId="10" applyNumberFormat="0" applyBorder="0" applyAlignment="0" applyProtection="0"/>
    <xf numFmtId="178" fontId="64" fillId="0" borderId="0" applyFill="0" applyBorder="0" applyAlignment="0"/>
    <xf numFmtId="179" fontId="64" fillId="0" borderId="0" applyFill="0" applyBorder="0" applyAlignment="0"/>
    <xf numFmtId="178" fontId="64" fillId="0" borderId="0" applyFill="0" applyBorder="0" applyAlignment="0"/>
    <xf numFmtId="181" fontId="65" fillId="0" borderId="0" applyFill="0" applyBorder="0" applyAlignment="0"/>
    <xf numFmtId="179" fontId="64" fillId="0" borderId="0" applyFill="0" applyBorder="0" applyAlignment="0"/>
    <xf numFmtId="184" fontId="7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19" fillId="0" borderId="0"/>
    <xf numFmtId="0" fontId="72"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62" fillId="0" borderId="0"/>
    <xf numFmtId="0" fontId="62" fillId="0" borderId="0"/>
    <xf numFmtId="0" fontId="19" fillId="0" borderId="0"/>
    <xf numFmtId="0" fontId="72" fillId="0" borderId="0"/>
    <xf numFmtId="0" fontId="19" fillId="0" borderId="0" applyNumberFormat="0" applyFill="0" applyBorder="0" applyAlignment="0" applyProtection="0"/>
    <xf numFmtId="0" fontId="1" fillId="0" borderId="0"/>
    <xf numFmtId="0" fontId="73" fillId="0" borderId="0"/>
    <xf numFmtId="0" fontId="1" fillId="0" borderId="0"/>
    <xf numFmtId="0" fontId="19" fillId="0" borderId="0" applyNumberFormat="0" applyFill="0" applyBorder="0" applyAlignment="0" applyProtection="0"/>
    <xf numFmtId="0" fontId="19" fillId="0" borderId="0"/>
    <xf numFmtId="0" fontId="19" fillId="0" borderId="0"/>
    <xf numFmtId="0" fontId="19" fillId="0" borderId="0"/>
    <xf numFmtId="0" fontId="1" fillId="0" borderId="0"/>
    <xf numFmtId="0" fontId="1" fillId="0" borderId="0"/>
    <xf numFmtId="0" fontId="1" fillId="0" borderId="0"/>
    <xf numFmtId="10" fontId="62" fillId="63" borderId="10" applyNumberFormat="0" applyBorder="0" applyAlignment="0" applyProtection="0"/>
    <xf numFmtId="10" fontId="62" fillId="63" borderId="10" applyNumberFormat="0" applyBorder="0" applyAlignment="0" applyProtection="0"/>
    <xf numFmtId="0" fontId="52" fillId="0" borderId="37">
      <alignment horizontal="left" vertical="center"/>
    </xf>
    <xf numFmtId="0" fontId="52" fillId="0" borderId="37">
      <alignment horizontal="left" vertical="center"/>
    </xf>
    <xf numFmtId="0" fontId="19" fillId="0" borderId="0"/>
    <xf numFmtId="0" fontId="19" fillId="0" borderId="0"/>
    <xf numFmtId="0" fontId="19" fillId="0" borderId="0"/>
    <xf numFmtId="0" fontId="27" fillId="0" borderId="0"/>
    <xf numFmtId="0" fontId="1" fillId="0" borderId="0"/>
    <xf numFmtId="0" fontId="1" fillId="0" borderId="0"/>
    <xf numFmtId="0" fontId="1" fillId="0" borderId="0"/>
    <xf numFmtId="0" fontId="19" fillId="0" borderId="0"/>
    <xf numFmtId="0" fontId="1" fillId="0" borderId="0"/>
    <xf numFmtId="0" fontId="27" fillId="8" borderId="8" applyNumberFormat="0" applyFont="0" applyAlignment="0" applyProtection="0"/>
    <xf numFmtId="0" fontId="19" fillId="58" borderId="29" applyNumberFormat="0" applyFont="0" applyAlignment="0" applyProtection="0"/>
    <xf numFmtId="0" fontId="27" fillId="8" borderId="8" applyNumberFormat="0" applyFont="0" applyAlignment="0" applyProtection="0"/>
    <xf numFmtId="0" fontId="74" fillId="0" borderId="22" applyFill="0" applyProtection="0">
      <alignment horizontal="right" wrapText="1"/>
    </xf>
    <xf numFmtId="181" fontId="64" fillId="0" borderId="0" applyFont="0" applyFill="0" applyBorder="0" applyAlignment="0" applyProtection="0"/>
    <xf numFmtId="185" fontId="19" fillId="0" borderId="0" applyFont="0" applyFill="0" applyBorder="0" applyAlignment="0" applyProtection="0"/>
    <xf numFmtId="10"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78" fontId="64" fillId="0" borderId="0" applyFill="0" applyBorder="0" applyAlignment="0"/>
    <xf numFmtId="179" fontId="64" fillId="0" borderId="0" applyFill="0" applyBorder="0" applyAlignment="0"/>
    <xf numFmtId="178" fontId="64" fillId="0" borderId="0" applyFill="0" applyBorder="0" applyAlignment="0"/>
    <xf numFmtId="181" fontId="65" fillId="0" borderId="0" applyFill="0" applyBorder="0" applyAlignment="0"/>
    <xf numFmtId="179" fontId="64" fillId="0" borderId="0" applyFill="0" applyBorder="0" applyAlignment="0"/>
    <xf numFmtId="0" fontId="75" fillId="0" borderId="0" applyFill="0" applyBorder="0" applyProtection="0">
      <alignment horizontal="left" wrapText="1"/>
    </xf>
    <xf numFmtId="49" fontId="68" fillId="0" borderId="0" applyFill="0" applyBorder="0" applyAlignment="0"/>
    <xf numFmtId="186" fontId="19" fillId="0" borderId="0" applyFill="0" applyBorder="0" applyAlignment="0"/>
    <xf numFmtId="187" fontId="19" fillId="0" borderId="0" applyFill="0" applyBorder="0" applyAlignment="0"/>
    <xf numFmtId="183" fontId="19" fillId="0" borderId="52">
      <protection locked="0"/>
    </xf>
    <xf numFmtId="37" fontId="62" fillId="64" borderId="0" applyNumberFormat="0" applyBorder="0" applyAlignment="0" applyProtection="0"/>
    <xf numFmtId="37" fontId="62" fillId="64" borderId="0" applyNumberFormat="0" applyBorder="0" applyAlignment="0" applyProtection="0"/>
    <xf numFmtId="37" fontId="62" fillId="0" borderId="0"/>
    <xf numFmtId="3" fontId="76" fillId="0" borderId="51" applyProtection="0"/>
    <xf numFmtId="0" fontId="30" fillId="55" borderId="23" applyNumberFormat="0" applyAlignment="0" applyProtection="0"/>
    <xf numFmtId="10" fontId="62" fillId="63" borderId="10" applyNumberFormat="0" applyBorder="0" applyAlignment="0" applyProtection="0"/>
    <xf numFmtId="10" fontId="62" fillId="63" borderId="10" applyNumberFormat="0" applyBorder="0" applyAlignment="0" applyProtection="0"/>
    <xf numFmtId="0" fontId="37" fillId="42" borderId="23" applyNumberFormat="0" applyAlignment="0" applyProtection="0"/>
    <xf numFmtId="0" fontId="37" fillId="42" borderId="23" applyNumberFormat="0" applyAlignment="0" applyProtection="0"/>
    <xf numFmtId="0" fontId="30" fillId="55" borderId="23" applyNumberFormat="0" applyAlignment="0" applyProtection="0"/>
    <xf numFmtId="0" fontId="19" fillId="58" borderId="29" applyNumberFormat="0" applyFont="0" applyAlignment="0" applyProtection="0"/>
    <xf numFmtId="0" fontId="74" fillId="0" borderId="22" applyFill="0" applyProtection="0">
      <alignment horizontal="right" wrapText="1"/>
    </xf>
    <xf numFmtId="0" fontId="40" fillId="55" borderId="30" applyNumberFormat="0" applyAlignment="0" applyProtection="0"/>
    <xf numFmtId="0" fontId="19" fillId="58" borderId="29" applyNumberFormat="0" applyFont="0" applyAlignment="0" applyProtection="0"/>
    <xf numFmtId="0" fontId="74" fillId="0" borderId="22" applyFill="0" applyProtection="0">
      <alignment horizontal="right" wrapText="1"/>
    </xf>
    <xf numFmtId="0" fontId="40" fillId="55" borderId="30" applyNumberFormat="0" applyAlignment="0" applyProtection="0"/>
    <xf numFmtId="10" fontId="62" fillId="63" borderId="10" applyNumberFormat="0" applyBorder="0" applyAlignment="0" applyProtection="0"/>
    <xf numFmtId="10" fontId="62" fillId="63" borderId="10" applyNumberFormat="0" applyBorder="0" applyAlignment="0" applyProtection="0"/>
    <xf numFmtId="0" fontId="92" fillId="0" borderId="0"/>
  </cellStyleXfs>
  <cellXfs count="438">
    <xf numFmtId="0" fontId="0" fillId="0" borderId="0" xfId="0"/>
    <xf numFmtId="0" fontId="0" fillId="34" borderId="0" xfId="0" applyFill="1"/>
    <xf numFmtId="0" fontId="22" fillId="34" borderId="0" xfId="43" applyFont="1" applyFill="1" applyAlignment="1" applyProtection="1">
      <alignment horizontal="left" vertical="center" wrapText="1" indent="2"/>
      <protection hidden="1"/>
    </xf>
    <xf numFmtId="0" fontId="16" fillId="34" borderId="0" xfId="0" applyFont="1" applyFill="1" applyAlignment="1">
      <alignment horizontal="left"/>
    </xf>
    <xf numFmtId="0" fontId="23" fillId="0" borderId="0" xfId="43" applyFont="1" applyAlignment="1">
      <alignment vertical="center"/>
    </xf>
    <xf numFmtId="0" fontId="23" fillId="34" borderId="0" xfId="43" applyFont="1" applyFill="1" applyAlignment="1">
      <alignment vertical="center"/>
    </xf>
    <xf numFmtId="0" fontId="17" fillId="34" borderId="0" xfId="0" applyFont="1" applyFill="1"/>
    <xf numFmtId="0" fontId="18" fillId="34" borderId="0" xfId="0" applyFont="1" applyFill="1"/>
    <xf numFmtId="0" fontId="21" fillId="34" borderId="0" xfId="43" applyFont="1" applyFill="1" applyAlignment="1" applyProtection="1">
      <alignment horizontal="left" vertical="center" wrapText="1" indent="2"/>
      <protection hidden="1"/>
    </xf>
    <xf numFmtId="0" fontId="21" fillId="34" borderId="0" xfId="43" applyFont="1" applyFill="1" applyAlignment="1" applyProtection="1">
      <alignment horizontal="left" vertical="center" wrapText="1"/>
      <protection hidden="1"/>
    </xf>
    <xf numFmtId="0" fontId="16" fillId="34" borderId="0" xfId="0" applyFont="1" applyFill="1" applyAlignment="1">
      <alignment horizontal="center"/>
    </xf>
    <xf numFmtId="0" fontId="0" fillId="34" borderId="0" xfId="0" applyFill="1" applyAlignment="1">
      <alignment vertical="center"/>
    </xf>
    <xf numFmtId="0" fontId="13" fillId="34" borderId="0" xfId="0" applyFont="1" applyFill="1" applyAlignment="1">
      <alignment horizontal="center" wrapText="1"/>
    </xf>
    <xf numFmtId="0" fontId="0" fillId="34" borderId="0" xfId="0" applyFill="1" applyAlignment="1">
      <alignment vertical="top"/>
    </xf>
    <xf numFmtId="0" fontId="0" fillId="34" borderId="0" xfId="0" applyFill="1" applyAlignment="1">
      <alignment horizontal="left" vertical="top"/>
    </xf>
    <xf numFmtId="0" fontId="0" fillId="34" borderId="0" xfId="0" applyFill="1" applyAlignment="1">
      <alignment horizontal="left" vertical="top" wrapText="1"/>
    </xf>
    <xf numFmtId="0" fontId="0" fillId="34" borderId="0" xfId="0" applyFill="1" applyAlignment="1">
      <alignment vertical="top" wrapText="1"/>
    </xf>
    <xf numFmtId="0" fontId="0" fillId="35" borderId="10" xfId="0" applyFill="1" applyBorder="1" applyAlignment="1">
      <alignment horizontal="left" vertical="center" wrapText="1" indent="1"/>
    </xf>
    <xf numFmtId="0" fontId="0" fillId="36" borderId="12" xfId="0" applyFill="1" applyBorder="1" applyAlignment="1">
      <alignment horizontal="left" vertical="center" indent="1"/>
    </xf>
    <xf numFmtId="0" fontId="0" fillId="36" borderId="15" xfId="0" applyFill="1" applyBorder="1" applyAlignment="1">
      <alignment horizontal="left" vertical="center" indent="1"/>
    </xf>
    <xf numFmtId="0" fontId="0" fillId="35" borderId="17" xfId="0" applyFill="1" applyBorder="1" applyAlignment="1">
      <alignment horizontal="left" vertical="center" indent="1"/>
    </xf>
    <xf numFmtId="0" fontId="0" fillId="36" borderId="19" xfId="0" applyFill="1" applyBorder="1" applyAlignment="1">
      <alignment horizontal="left" vertical="center" indent="1"/>
    </xf>
    <xf numFmtId="0" fontId="0" fillId="35" borderId="21" xfId="0" applyFill="1" applyBorder="1" applyAlignment="1">
      <alignment horizontal="left" vertical="center" indent="1"/>
    </xf>
    <xf numFmtId="0" fontId="0" fillId="34" borderId="0" xfId="0" applyFill="1" applyAlignment="1">
      <alignment horizontal="left" vertical="center" indent="1"/>
    </xf>
    <xf numFmtId="0" fontId="0" fillId="35" borderId="10" xfId="0" applyFill="1" applyBorder="1" applyAlignment="1">
      <alignment horizontal="left" vertical="center" indent="1"/>
    </xf>
    <xf numFmtId="0" fontId="16" fillId="34" borderId="0" xfId="0" applyFont="1" applyFill="1" applyAlignment="1">
      <alignment vertical="top"/>
    </xf>
    <xf numFmtId="0" fontId="16" fillId="34" borderId="0" xfId="0" applyFont="1" applyFill="1"/>
    <xf numFmtId="2" fontId="0" fillId="35" borderId="10" xfId="0" applyNumberFormat="1" applyFill="1" applyBorder="1" applyAlignment="1">
      <alignment horizontal="left" vertical="center" indent="1"/>
    </xf>
    <xf numFmtId="0" fontId="16" fillId="36" borderId="10" xfId="0" applyFont="1" applyFill="1" applyBorder="1" applyAlignment="1">
      <alignment horizontal="center" vertical="center" wrapText="1"/>
    </xf>
    <xf numFmtId="43" fontId="16" fillId="36" borderId="10" xfId="1" applyFont="1" applyFill="1" applyBorder="1" applyAlignment="1">
      <alignment horizontal="center" vertical="center" wrapText="1"/>
    </xf>
    <xf numFmtId="166" fontId="0" fillId="34" borderId="32" xfId="0" applyNumberFormat="1" applyFill="1" applyBorder="1" applyAlignment="1">
      <alignment horizontal="left" vertical="center"/>
    </xf>
    <xf numFmtId="0" fontId="16" fillId="34" borderId="33" xfId="0" applyFont="1" applyFill="1" applyBorder="1" applyAlignment="1">
      <alignment horizontal="center" vertical="center"/>
    </xf>
    <xf numFmtId="0" fontId="16" fillId="34" borderId="11" xfId="0" applyFont="1" applyFill="1" applyBorder="1" applyAlignment="1">
      <alignment horizontal="center" vertical="center"/>
    </xf>
    <xf numFmtId="0" fontId="16" fillId="34" borderId="11" xfId="0" applyFont="1" applyFill="1" applyBorder="1" applyAlignment="1">
      <alignment horizontal="center" vertical="center" wrapText="1"/>
    </xf>
    <xf numFmtId="0" fontId="16" fillId="34" borderId="34" xfId="0" applyFont="1" applyFill="1" applyBorder="1" applyAlignment="1">
      <alignment horizontal="center" vertical="center"/>
    </xf>
    <xf numFmtId="166" fontId="0" fillId="34" borderId="18" xfId="0" applyNumberFormat="1" applyFill="1" applyBorder="1" applyAlignment="1">
      <alignment horizontal="center" vertical="center"/>
    </xf>
    <xf numFmtId="14" fontId="0" fillId="34" borderId="10" xfId="0" applyNumberFormat="1" applyFill="1" applyBorder="1" applyAlignment="1">
      <alignment horizontal="left" vertical="center" indent="1"/>
    </xf>
    <xf numFmtId="0" fontId="0" fillId="34" borderId="10" xfId="0" applyFill="1" applyBorder="1" applyAlignment="1">
      <alignment horizontal="left" vertical="center" wrapText="1" indent="1"/>
    </xf>
    <xf numFmtId="0" fontId="0" fillId="34" borderId="16" xfId="0" applyFill="1" applyBorder="1" applyAlignment="1">
      <alignment horizontal="left" vertical="center" indent="1"/>
    </xf>
    <xf numFmtId="0" fontId="0" fillId="34" borderId="10" xfId="0" applyFill="1" applyBorder="1" applyAlignment="1">
      <alignment horizontal="left" vertical="center" indent="1"/>
    </xf>
    <xf numFmtId="0" fontId="0" fillId="34" borderId="35" xfId="0" applyFill="1" applyBorder="1" applyAlignment="1">
      <alignment horizontal="left" vertical="center" indent="1"/>
    </xf>
    <xf numFmtId="0" fontId="0" fillId="34" borderId="35" xfId="0" applyFill="1" applyBorder="1" applyAlignment="1">
      <alignment horizontal="left" vertical="center" wrapText="1" indent="1"/>
    </xf>
    <xf numFmtId="0" fontId="0" fillId="34" borderId="36" xfId="0" applyFill="1" applyBorder="1" applyAlignment="1">
      <alignment horizontal="left" vertical="center" indent="1"/>
    </xf>
    <xf numFmtId="0" fontId="44" fillId="34" borderId="0" xfId="0" applyFont="1" applyFill="1" applyAlignment="1">
      <alignment horizontal="left"/>
    </xf>
    <xf numFmtId="0" fontId="45" fillId="34" borderId="0" xfId="0" applyFont="1" applyFill="1" applyAlignment="1">
      <alignment vertical="center"/>
    </xf>
    <xf numFmtId="0" fontId="16" fillId="34" borderId="0" xfId="0" applyFont="1" applyFill="1" applyAlignment="1">
      <alignment horizontal="left" vertical="top"/>
    </xf>
    <xf numFmtId="0" fontId="0" fillId="34" borderId="22" xfId="0" applyFill="1" applyBorder="1" applyAlignment="1">
      <alignment vertical="top"/>
    </xf>
    <xf numFmtId="0" fontId="16" fillId="34" borderId="0" xfId="0" applyFont="1" applyFill="1" applyAlignment="1">
      <alignment horizontal="left" vertical="top" indent="18"/>
    </xf>
    <xf numFmtId="0" fontId="0" fillId="34" borderId="37" xfId="0" applyFill="1" applyBorder="1" applyAlignment="1">
      <alignment vertical="top"/>
    </xf>
    <xf numFmtId="0" fontId="16" fillId="34" borderId="0" xfId="0" applyFont="1" applyFill="1" applyAlignment="1">
      <alignment horizontal="left" vertical="top" wrapText="1" indent="18"/>
    </xf>
    <xf numFmtId="0" fontId="0" fillId="33" borderId="10" xfId="0" applyFill="1" applyBorder="1" applyAlignment="1">
      <alignment horizontal="left" vertical="center" indent="1"/>
    </xf>
    <xf numFmtId="0" fontId="0" fillId="35" borderId="40" xfId="0" applyFill="1" applyBorder="1" applyAlignment="1">
      <alignment horizontal="left" vertical="center" indent="1"/>
    </xf>
    <xf numFmtId="0" fontId="0" fillId="36" borderId="41" xfId="0" applyFill="1" applyBorder="1" applyAlignment="1">
      <alignment horizontal="left" vertical="center" indent="1"/>
    </xf>
    <xf numFmtId="2" fontId="0" fillId="35" borderId="10" xfId="1998" applyNumberFormat="1" applyFont="1" applyFill="1" applyBorder="1" applyAlignment="1">
      <alignment horizontal="left" vertical="center" indent="1"/>
    </xf>
    <xf numFmtId="1" fontId="0" fillId="35" borderId="10" xfId="0" applyNumberFormat="1" applyFill="1" applyBorder="1" applyAlignment="1">
      <alignment horizontal="right" vertical="center" indent="1"/>
    </xf>
    <xf numFmtId="165" fontId="0" fillId="34" borderId="0" xfId="1" applyNumberFormat="1" applyFont="1" applyFill="1" applyBorder="1" applyAlignment="1">
      <alignment horizontal="left" vertical="center" indent="1"/>
    </xf>
    <xf numFmtId="165" fontId="0" fillId="34" borderId="0" xfId="1" applyNumberFormat="1" applyFont="1" applyFill="1" applyBorder="1" applyAlignment="1">
      <alignment horizontal="right" vertical="center" indent="1"/>
    </xf>
    <xf numFmtId="2" fontId="0" fillId="34" borderId="0" xfId="0" applyNumberFormat="1" applyFill="1" applyAlignment="1">
      <alignment horizontal="right" vertical="center" indent="1"/>
    </xf>
    <xf numFmtId="169" fontId="0" fillId="34" borderId="0" xfId="0" applyNumberFormat="1" applyFill="1" applyAlignment="1">
      <alignment horizontal="right" vertical="center" indent="1"/>
    </xf>
    <xf numFmtId="44" fontId="0" fillId="34" borderId="0" xfId="1998" applyFont="1" applyFill="1" applyBorder="1" applyAlignment="1">
      <alignment horizontal="left" vertical="center" indent="1"/>
    </xf>
    <xf numFmtId="2" fontId="0" fillId="34" borderId="0" xfId="0" applyNumberFormat="1" applyFill="1" applyAlignment="1">
      <alignment horizontal="left" vertical="center" indent="1"/>
    </xf>
    <xf numFmtId="9" fontId="0" fillId="35" borderId="10" xfId="1999" applyFont="1" applyFill="1" applyBorder="1" applyAlignment="1">
      <alignment horizontal="left" vertical="center" indent="1"/>
    </xf>
    <xf numFmtId="168" fontId="0" fillId="35" borderId="10" xfId="1998" applyNumberFormat="1" applyFont="1" applyFill="1" applyBorder="1" applyAlignment="1">
      <alignment horizontal="left" vertical="center" indent="1"/>
    </xf>
    <xf numFmtId="0" fontId="0" fillId="35" borderId="42" xfId="0" applyFill="1" applyBorder="1" applyAlignment="1">
      <alignment horizontal="left" vertical="center" indent="1"/>
    </xf>
    <xf numFmtId="166" fontId="0" fillId="35" borderId="10" xfId="1998" applyNumberFormat="1" applyFont="1" applyFill="1" applyBorder="1" applyAlignment="1">
      <alignment horizontal="left" vertical="center" indent="1"/>
    </xf>
    <xf numFmtId="0" fontId="0" fillId="33" borderId="10" xfId="0" applyFill="1" applyBorder="1" applyAlignment="1">
      <alignment horizontal="left" vertical="center" wrapText="1" indent="1"/>
    </xf>
    <xf numFmtId="0" fontId="45" fillId="34" borderId="0" xfId="0" applyFont="1" applyFill="1"/>
    <xf numFmtId="0" fontId="49" fillId="34" borderId="22" xfId="0" applyFont="1" applyFill="1" applyBorder="1" applyAlignment="1">
      <alignment horizontal="right"/>
    </xf>
    <xf numFmtId="14" fontId="45" fillId="34" borderId="22" xfId="0" applyNumberFormat="1" applyFont="1" applyFill="1" applyBorder="1" applyAlignment="1">
      <alignment horizontal="center"/>
    </xf>
    <xf numFmtId="0" fontId="0" fillId="0" borderId="0" xfId="0" applyAlignment="1">
      <alignment vertical="center"/>
    </xf>
    <xf numFmtId="169" fontId="0" fillId="59" borderId="10" xfId="0" applyNumberFormat="1" applyFill="1" applyBorder="1" applyAlignment="1">
      <alignment horizontal="center" vertical="center"/>
    </xf>
    <xf numFmtId="169" fontId="0" fillId="34" borderId="10" xfId="0" applyNumberFormat="1" applyFill="1" applyBorder="1" applyAlignment="1">
      <alignment horizontal="center" vertical="center"/>
    </xf>
    <xf numFmtId="0" fontId="0" fillId="60" borderId="0" xfId="0" applyFill="1"/>
    <xf numFmtId="0" fontId="0" fillId="59" borderId="46" xfId="0" applyFill="1" applyBorder="1" applyAlignment="1">
      <alignment horizontal="left" vertical="center"/>
    </xf>
    <xf numFmtId="0" fontId="0" fillId="34" borderId="46" xfId="0" applyFill="1" applyBorder="1" applyAlignment="1">
      <alignment horizontal="left" vertical="center"/>
    </xf>
    <xf numFmtId="0" fontId="0" fillId="34" borderId="0" xfId="0" applyFill="1" applyAlignment="1">
      <alignment vertical="center" wrapText="1"/>
    </xf>
    <xf numFmtId="0" fontId="0" fillId="35" borderId="0" xfId="0" applyFill="1" applyAlignment="1">
      <alignment vertical="center" wrapText="1"/>
    </xf>
    <xf numFmtId="0" fontId="78" fillId="34" borderId="0" xfId="43" applyFont="1" applyFill="1" applyAlignment="1" applyProtection="1">
      <alignment horizontal="left" vertical="center" indent="2"/>
      <protection hidden="1"/>
    </xf>
    <xf numFmtId="0" fontId="0" fillId="35" borderId="0" xfId="0" applyFill="1"/>
    <xf numFmtId="0" fontId="24" fillId="34" borderId="0" xfId="43" applyFont="1" applyFill="1" applyAlignment="1" applyProtection="1">
      <alignment vertical="center"/>
      <protection hidden="1"/>
    </xf>
    <xf numFmtId="0" fontId="24" fillId="34" borderId="22" xfId="43" applyFont="1" applyFill="1" applyBorder="1" applyAlignment="1" applyProtection="1">
      <alignment vertical="center"/>
      <protection hidden="1"/>
    </xf>
    <xf numFmtId="0" fontId="48" fillId="34" borderId="0" xfId="0" applyFont="1" applyFill="1"/>
    <xf numFmtId="0" fontId="48" fillId="34" borderId="0" xfId="0" applyFont="1" applyFill="1" applyAlignment="1">
      <alignment horizontal="left"/>
    </xf>
    <xf numFmtId="0" fontId="25" fillId="35" borderId="0" xfId="0" applyFont="1" applyFill="1"/>
    <xf numFmtId="0" fontId="77" fillId="34" borderId="0" xfId="1899" applyFont="1" applyFill="1" applyAlignment="1" applyProtection="1">
      <alignment vertical="center"/>
      <protection hidden="1"/>
    </xf>
    <xf numFmtId="0" fontId="0" fillId="33" borderId="35" xfId="0" applyFill="1" applyBorder="1" applyAlignment="1" applyProtection="1">
      <alignment horizontal="center" vertical="center"/>
      <protection locked="0"/>
    </xf>
    <xf numFmtId="0" fontId="0" fillId="36" borderId="12" xfId="0" applyFill="1" applyBorder="1" applyAlignment="1" applyProtection="1">
      <alignment horizontal="left" vertical="center" indent="1"/>
      <protection hidden="1"/>
    </xf>
    <xf numFmtId="0" fontId="0" fillId="35" borderId="14" xfId="0" applyFill="1" applyBorder="1" applyAlignment="1" applyProtection="1">
      <alignment horizontal="left" vertical="center" indent="1"/>
      <protection hidden="1"/>
    </xf>
    <xf numFmtId="0" fontId="0" fillId="36" borderId="38" xfId="0" applyFill="1" applyBorder="1" applyAlignment="1" applyProtection="1">
      <alignment horizontal="left" vertical="center" indent="1"/>
      <protection hidden="1"/>
    </xf>
    <xf numFmtId="0" fontId="0" fillId="35" borderId="40" xfId="0" applyFill="1" applyBorder="1" applyAlignment="1" applyProtection="1">
      <alignment horizontal="left" vertical="center" indent="1"/>
      <protection hidden="1"/>
    </xf>
    <xf numFmtId="0" fontId="0" fillId="36" borderId="19" xfId="0" applyFill="1" applyBorder="1" applyAlignment="1" applyProtection="1">
      <alignment horizontal="left" vertical="center" indent="1"/>
      <protection hidden="1"/>
    </xf>
    <xf numFmtId="44" fontId="1" fillId="35" borderId="20" xfId="1998" applyFont="1" applyFill="1" applyBorder="1" applyAlignment="1" applyProtection="1">
      <alignment horizontal="left" vertical="center" indent="1"/>
      <protection hidden="1"/>
    </xf>
    <xf numFmtId="0" fontId="0" fillId="35" borderId="21" xfId="0" applyFill="1" applyBorder="1" applyAlignment="1" applyProtection="1">
      <alignment horizontal="left" vertical="center" indent="1"/>
      <protection hidden="1"/>
    </xf>
    <xf numFmtId="39" fontId="1" fillId="35" borderId="13" xfId="1" applyNumberFormat="1" applyFont="1" applyFill="1" applyBorder="1" applyAlignment="1" applyProtection="1">
      <alignment horizontal="left" vertical="center" indent="1"/>
      <protection hidden="1"/>
    </xf>
    <xf numFmtId="171" fontId="1" fillId="35" borderId="39" xfId="1" applyNumberFormat="1" applyFont="1" applyFill="1" applyBorder="1" applyAlignment="1" applyProtection="1">
      <alignment horizontal="left" vertical="center" indent="1"/>
      <protection hidden="1"/>
    </xf>
    <xf numFmtId="39" fontId="1" fillId="35" borderId="13" xfId="1" applyNumberFormat="1" applyFont="1" applyFill="1" applyBorder="1" applyAlignment="1" applyProtection="1">
      <alignment horizontal="center" vertical="center"/>
      <protection hidden="1"/>
    </xf>
    <xf numFmtId="172" fontId="1" fillId="35" borderId="20" xfId="1998" applyNumberFormat="1" applyFont="1" applyFill="1" applyBorder="1" applyAlignment="1" applyProtection="1">
      <alignment horizontal="center" vertical="center"/>
      <protection hidden="1"/>
    </xf>
    <xf numFmtId="0" fontId="0" fillId="36" borderId="15" xfId="0" applyFill="1" applyBorder="1" applyAlignment="1" applyProtection="1">
      <alignment horizontal="left" vertical="center" indent="1"/>
      <protection hidden="1"/>
    </xf>
    <xf numFmtId="0" fontId="0" fillId="33" borderId="10" xfId="0" applyFill="1" applyBorder="1" applyAlignment="1" applyProtection="1">
      <alignment horizontal="center" vertical="center"/>
      <protection locked="0"/>
    </xf>
    <xf numFmtId="0" fontId="0" fillId="35" borderId="17" xfId="0" applyFill="1" applyBorder="1" applyAlignment="1" applyProtection="1">
      <alignment horizontal="left" vertical="center" indent="1"/>
      <protection hidden="1"/>
    </xf>
    <xf numFmtId="172" fontId="1" fillId="35" borderId="20" xfId="1998" applyNumberFormat="1" applyFont="1" applyFill="1" applyBorder="1" applyAlignment="1" applyProtection="1">
      <alignment horizontal="left" vertical="center" indent="1"/>
      <protection hidden="1"/>
    </xf>
    <xf numFmtId="4" fontId="1" fillId="35" borderId="13" xfId="1" applyNumberFormat="1" applyFont="1" applyFill="1" applyBorder="1" applyAlignment="1" applyProtection="1">
      <alignment horizontal="center" vertical="center"/>
      <protection hidden="1"/>
    </xf>
    <xf numFmtId="4" fontId="1" fillId="35" borderId="10" xfId="1" applyNumberFormat="1" applyFont="1" applyFill="1" applyBorder="1" applyAlignment="1" applyProtection="1">
      <alignment horizontal="center" vertical="center"/>
      <protection hidden="1"/>
    </xf>
    <xf numFmtId="1" fontId="0" fillId="33" borderId="10" xfId="1999" applyNumberFormat="1" applyFont="1" applyFill="1" applyBorder="1" applyAlignment="1" applyProtection="1">
      <alignment horizontal="center" vertical="center"/>
      <protection locked="0"/>
    </xf>
    <xf numFmtId="0" fontId="0" fillId="34" borderId="0" xfId="0" applyFill="1" applyAlignment="1">
      <alignment horizontal="left" vertical="center" wrapText="1" indent="1"/>
    </xf>
    <xf numFmtId="0" fontId="26" fillId="34" borderId="0" xfId="0" applyFont="1" applyFill="1" applyAlignment="1">
      <alignment vertical="top" wrapText="1"/>
    </xf>
    <xf numFmtId="3" fontId="0" fillId="33" borderId="35" xfId="0" applyNumberFormat="1" applyFill="1" applyBorder="1" applyAlignment="1" applyProtection="1">
      <alignment horizontal="center" vertical="center"/>
      <protection locked="0"/>
    </xf>
    <xf numFmtId="3" fontId="0" fillId="33" borderId="10" xfId="0" applyNumberFormat="1" applyFill="1" applyBorder="1" applyAlignment="1" applyProtection="1">
      <alignment horizontal="center" vertical="center"/>
      <protection locked="0"/>
    </xf>
    <xf numFmtId="3" fontId="0" fillId="33" borderId="10" xfId="1999" applyNumberFormat="1" applyFont="1" applyFill="1" applyBorder="1" applyAlignment="1" applyProtection="1">
      <alignment horizontal="center" vertical="center"/>
      <protection locked="0"/>
    </xf>
    <xf numFmtId="188" fontId="0" fillId="33" borderId="35" xfId="0" applyNumberFormat="1" applyFill="1" applyBorder="1" applyAlignment="1" applyProtection="1">
      <alignment horizontal="center" vertical="center"/>
      <protection locked="0"/>
    </xf>
    <xf numFmtId="0" fontId="0" fillId="34" borderId="47" xfId="0" applyFill="1" applyBorder="1" applyAlignment="1">
      <alignment horizontal="left" vertical="center"/>
    </xf>
    <xf numFmtId="169" fontId="0" fillId="34" borderId="20" xfId="0" applyNumberFormat="1" applyFill="1" applyBorder="1" applyAlignment="1">
      <alignment horizontal="center" vertical="center"/>
    </xf>
    <xf numFmtId="0" fontId="0" fillId="59" borderId="45" xfId="0" applyFill="1" applyBorder="1" applyAlignment="1">
      <alignment horizontal="left" vertical="center"/>
    </xf>
    <xf numFmtId="169" fontId="0" fillId="59" borderId="11" xfId="0" applyNumberFormat="1" applyFill="1" applyBorder="1" applyAlignment="1">
      <alignment horizontal="center" vertical="center"/>
    </xf>
    <xf numFmtId="0" fontId="0" fillId="65" borderId="0" xfId="0" applyFill="1"/>
    <xf numFmtId="0" fontId="79" fillId="34" borderId="0" xfId="0" applyFont="1" applyFill="1"/>
    <xf numFmtId="0" fontId="80" fillId="34" borderId="0" xfId="1899" applyFont="1" applyFill="1" applyAlignment="1" applyProtection="1">
      <alignment vertical="center"/>
      <protection hidden="1"/>
    </xf>
    <xf numFmtId="0" fontId="81" fillId="34" borderId="0" xfId="1899" applyFont="1" applyFill="1" applyAlignment="1" applyProtection="1">
      <alignment vertical="center"/>
      <protection hidden="1"/>
    </xf>
    <xf numFmtId="3" fontId="83" fillId="0" borderId="58" xfId="0" applyNumberFormat="1" applyFont="1" applyBorder="1" applyAlignment="1">
      <alignment horizontal="center" vertical="center" wrapText="1"/>
    </xf>
    <xf numFmtId="0" fontId="84" fillId="66" borderId="56" xfId="0" applyFont="1" applyFill="1" applyBorder="1" applyAlignment="1">
      <alignment horizontal="center" vertical="center" wrapText="1"/>
    </xf>
    <xf numFmtId="0" fontId="85" fillId="66" borderId="57" xfId="0" applyFont="1" applyFill="1" applyBorder="1" applyAlignment="1">
      <alignment horizontal="center" vertical="center" wrapText="1"/>
    </xf>
    <xf numFmtId="0" fontId="85" fillId="66" borderId="57" xfId="0" applyFont="1" applyFill="1" applyBorder="1" applyAlignment="1">
      <alignment horizontal="center" vertical="center"/>
    </xf>
    <xf numFmtId="0" fontId="84" fillId="34" borderId="0" xfId="0" applyFont="1" applyFill="1" applyAlignment="1">
      <alignment horizontal="center" vertical="center" textRotation="90" wrapText="1"/>
    </xf>
    <xf numFmtId="0" fontId="85" fillId="34" borderId="0" xfId="0" applyFont="1" applyFill="1" applyAlignment="1">
      <alignment horizontal="center" vertical="center" textRotation="90" wrapText="1"/>
    </xf>
    <xf numFmtId="0" fontId="87" fillId="34" borderId="0" xfId="0" applyFont="1" applyFill="1" applyAlignment="1">
      <alignment horizontal="left" vertical="center"/>
    </xf>
    <xf numFmtId="165" fontId="0" fillId="35" borderId="10" xfId="1" applyNumberFormat="1" applyFont="1" applyFill="1" applyBorder="1" applyAlignment="1">
      <alignment horizontal="left" vertical="top" indent="1"/>
    </xf>
    <xf numFmtId="170" fontId="0" fillId="35" borderId="10" xfId="1" applyNumberFormat="1" applyFont="1" applyFill="1" applyBorder="1" applyAlignment="1">
      <alignment horizontal="left" vertical="top" indent="1"/>
    </xf>
    <xf numFmtId="43" fontId="0" fillId="35" borderId="10" xfId="1" applyFont="1" applyFill="1" applyBorder="1" applyAlignment="1">
      <alignment horizontal="left" vertical="top" indent="1"/>
    </xf>
    <xf numFmtId="165" fontId="0" fillId="35" borderId="11" xfId="1" applyNumberFormat="1" applyFont="1" applyFill="1" applyBorder="1" applyAlignment="1">
      <alignment horizontal="left" vertical="top" indent="1"/>
    </xf>
    <xf numFmtId="43" fontId="0" fillId="35" borderId="11" xfId="1" applyFont="1" applyFill="1" applyBorder="1" applyAlignment="1">
      <alignment horizontal="left" vertical="top" indent="1"/>
    </xf>
    <xf numFmtId="170" fontId="0" fillId="35" borderId="11" xfId="1" applyNumberFormat="1" applyFont="1" applyFill="1" applyBorder="1" applyAlignment="1">
      <alignment horizontal="left" vertical="top" indent="1"/>
    </xf>
    <xf numFmtId="0" fontId="0" fillId="34" borderId="0" xfId="0" applyFill="1" applyAlignment="1">
      <alignment horizontal="center" vertical="top"/>
    </xf>
    <xf numFmtId="0" fontId="89" fillId="0" borderId="0" xfId="0" applyFont="1" applyAlignment="1">
      <alignment horizontal="center" vertical="center" wrapText="1"/>
    </xf>
    <xf numFmtId="0" fontId="0" fillId="0" borderId="0" xfId="0" applyAlignment="1">
      <alignment wrapText="1"/>
    </xf>
    <xf numFmtId="2" fontId="45" fillId="34" borderId="22" xfId="0" applyNumberFormat="1" applyFont="1" applyFill="1" applyBorder="1" applyAlignment="1">
      <alignment horizontal="center"/>
    </xf>
    <xf numFmtId="2" fontId="0" fillId="34" borderId="18" xfId="0" applyNumberFormat="1" applyFill="1" applyBorder="1" applyAlignment="1">
      <alignment horizontal="center" vertical="center"/>
    </xf>
    <xf numFmtId="0" fontId="90" fillId="34" borderId="10" xfId="0" applyFont="1" applyFill="1" applyBorder="1"/>
    <xf numFmtId="0" fontId="91" fillId="34" borderId="10" xfId="0" applyFont="1" applyFill="1" applyBorder="1" applyAlignment="1">
      <alignment horizontal="right"/>
    </xf>
    <xf numFmtId="3" fontId="83" fillId="0" borderId="10" xfId="0" applyNumberFormat="1" applyFont="1" applyBorder="1" applyAlignment="1">
      <alignment horizontal="center" vertical="center" wrapText="1"/>
    </xf>
    <xf numFmtId="3" fontId="83" fillId="0" borderId="10" xfId="0" applyNumberFormat="1" applyFont="1" applyBorder="1" applyAlignment="1">
      <alignment horizontal="center" vertical="center"/>
    </xf>
    <xf numFmtId="0" fontId="83" fillId="0" borderId="15" xfId="0" applyFont="1" applyBorder="1" applyAlignment="1">
      <alignment horizontal="left" vertical="center"/>
    </xf>
    <xf numFmtId="3" fontId="83" fillId="0" borderId="17" xfId="0" applyNumberFormat="1" applyFont="1" applyBorder="1" applyAlignment="1">
      <alignment horizontal="center" vertical="center" wrapText="1"/>
    </xf>
    <xf numFmtId="0" fontId="83" fillId="0" borderId="19" xfId="0" applyFont="1" applyBorder="1" applyAlignment="1">
      <alignment horizontal="left" vertical="center"/>
    </xf>
    <xf numFmtId="3" fontId="83" fillId="0" borderId="20" xfId="0" applyNumberFormat="1" applyFont="1" applyBorder="1" applyAlignment="1">
      <alignment horizontal="center" vertical="center" wrapText="1"/>
    </xf>
    <xf numFmtId="3" fontId="83" fillId="0" borderId="21" xfId="0" applyNumberFormat="1" applyFont="1" applyBorder="1" applyAlignment="1">
      <alignment horizontal="center" vertical="center" wrapText="1"/>
    </xf>
    <xf numFmtId="0" fontId="83" fillId="0" borderId="61" xfId="0" applyFont="1" applyBorder="1" applyAlignment="1">
      <alignment horizontal="left" vertical="center"/>
    </xf>
    <xf numFmtId="3" fontId="83" fillId="0" borderId="11" xfId="0" applyNumberFormat="1" applyFont="1" applyBorder="1" applyAlignment="1">
      <alignment horizontal="center" vertical="center" wrapText="1"/>
    </xf>
    <xf numFmtId="3" fontId="83" fillId="0" borderId="11" xfId="0" applyNumberFormat="1" applyFont="1" applyBorder="1" applyAlignment="1">
      <alignment horizontal="center" vertical="center"/>
    </xf>
    <xf numFmtId="3" fontId="83" fillId="0" borderId="55" xfId="0" applyNumberFormat="1" applyFont="1" applyBorder="1" applyAlignment="1">
      <alignment horizontal="center" vertical="center" wrapText="1"/>
    </xf>
    <xf numFmtId="0" fontId="16" fillId="36" borderId="62" xfId="0" applyFont="1" applyFill="1" applyBorder="1" applyAlignment="1">
      <alignment horizontal="center" vertical="center" wrapText="1"/>
    </xf>
    <xf numFmtId="0" fontId="85" fillId="36" borderId="63" xfId="0" applyFont="1" applyFill="1" applyBorder="1" applyAlignment="1">
      <alignment horizontal="center" vertical="center" textRotation="90" wrapText="1"/>
    </xf>
    <xf numFmtId="0" fontId="85" fillId="36" borderId="64" xfId="0" applyFont="1" applyFill="1" applyBorder="1" applyAlignment="1">
      <alignment horizontal="center" vertical="center" textRotation="90" wrapText="1"/>
    </xf>
    <xf numFmtId="0" fontId="16" fillId="34" borderId="10" xfId="0" applyFont="1" applyFill="1" applyBorder="1"/>
    <xf numFmtId="14" fontId="16" fillId="34" borderId="10" xfId="0" applyNumberFormat="1" applyFont="1" applyFill="1" applyBorder="1"/>
    <xf numFmtId="4" fontId="0" fillId="59" borderId="34" xfId="0" applyNumberFormat="1" applyFill="1" applyBorder="1" applyAlignment="1">
      <alignment horizontal="center" vertical="center"/>
    </xf>
    <xf numFmtId="4" fontId="0" fillId="59" borderId="16" xfId="0" applyNumberFormat="1" applyFill="1" applyBorder="1" applyAlignment="1">
      <alignment horizontal="center" vertical="center"/>
    </xf>
    <xf numFmtId="169" fontId="89" fillId="59" borderId="10" xfId="0" applyNumberFormat="1" applyFont="1" applyFill="1" applyBorder="1" applyAlignment="1">
      <alignment horizontal="center" vertical="center"/>
    </xf>
    <xf numFmtId="4" fontId="0" fillId="0" borderId="16" xfId="0" applyNumberFormat="1" applyBorder="1" applyAlignment="1">
      <alignment horizontal="center" vertical="center"/>
    </xf>
    <xf numFmtId="4" fontId="0" fillId="0" borderId="69" xfId="0" applyNumberFormat="1" applyBorder="1" applyAlignment="1">
      <alignment horizontal="center" vertical="center"/>
    </xf>
    <xf numFmtId="0" fontId="0" fillId="33" borderId="20" xfId="0" applyFill="1" applyBorder="1" applyAlignment="1" applyProtection="1">
      <alignment horizontal="center" vertical="center"/>
      <protection locked="0"/>
    </xf>
    <xf numFmtId="165" fontId="1" fillId="33" borderId="20" xfId="1" applyNumberFormat="1" applyFont="1" applyFill="1" applyBorder="1" applyAlignment="1" applyProtection="1">
      <alignment horizontal="center" vertical="center"/>
      <protection locked="0"/>
    </xf>
    <xf numFmtId="1" fontId="0" fillId="33" borderId="20" xfId="1999" applyNumberFormat="1" applyFont="1" applyFill="1" applyBorder="1" applyAlignment="1" applyProtection="1">
      <alignment horizontal="center" vertical="center"/>
      <protection locked="0"/>
    </xf>
    <xf numFmtId="3" fontId="0" fillId="33" borderId="20" xfId="0" applyNumberFormat="1" applyFill="1" applyBorder="1" applyAlignment="1" applyProtection="1">
      <alignment horizontal="center" vertical="center"/>
      <protection locked="0"/>
    </xf>
    <xf numFmtId="0" fontId="93" fillId="69" borderId="10" xfId="2499" applyFont="1" applyFill="1" applyBorder="1"/>
    <xf numFmtId="0" fontId="93" fillId="69" borderId="10" xfId="2499" applyFont="1" applyFill="1" applyBorder="1" applyAlignment="1">
      <alignment horizontal="center"/>
    </xf>
    <xf numFmtId="0" fontId="92" fillId="0" borderId="10" xfId="2499" applyBorder="1"/>
    <xf numFmtId="0" fontId="92" fillId="0" borderId="10" xfId="2499" applyBorder="1" applyAlignment="1">
      <alignment horizontal="center"/>
    </xf>
    <xf numFmtId="0" fontId="0" fillId="33" borderId="10" xfId="0" applyFill="1" applyBorder="1" applyAlignment="1" applyProtection="1">
      <alignment horizontal="left" vertical="center"/>
      <protection locked="0"/>
    </xf>
    <xf numFmtId="0" fontId="0" fillId="35" borderId="17" xfId="0" applyFill="1" applyBorder="1" applyAlignment="1">
      <alignment horizontal="left" vertical="center"/>
    </xf>
    <xf numFmtId="172" fontId="0" fillId="59" borderId="73" xfId="1998" applyNumberFormat="1" applyFont="1" applyFill="1" applyBorder="1" applyAlignment="1">
      <alignment horizontal="center" vertical="center"/>
    </xf>
    <xf numFmtId="172" fontId="0" fillId="0" borderId="60" xfId="1998" applyNumberFormat="1" applyFont="1" applyFill="1" applyBorder="1" applyAlignment="1">
      <alignment horizontal="center" vertical="center"/>
    </xf>
    <xf numFmtId="172" fontId="0" fillId="59" borderId="60" xfId="1998" applyNumberFormat="1" applyFont="1" applyFill="1" applyBorder="1" applyAlignment="1">
      <alignment horizontal="center" vertical="center"/>
    </xf>
    <xf numFmtId="172" fontId="0" fillId="0" borderId="71" xfId="1998" applyNumberFormat="1" applyFont="1" applyFill="1" applyBorder="1" applyAlignment="1">
      <alignment horizontal="center" vertical="center"/>
    </xf>
    <xf numFmtId="172" fontId="50" fillId="36" borderId="33" xfId="1998" applyNumberFormat="1" applyFont="1" applyFill="1" applyBorder="1" applyAlignment="1">
      <alignment horizontal="center" vertical="center"/>
    </xf>
    <xf numFmtId="0" fontId="0" fillId="34" borderId="10" xfId="0" applyFill="1" applyBorder="1"/>
    <xf numFmtId="0" fontId="0" fillId="34" borderId="0" xfId="0" applyFill="1" applyAlignment="1">
      <alignment horizontal="right"/>
    </xf>
    <xf numFmtId="0" fontId="90" fillId="34" borderId="18" xfId="0" applyFont="1" applyFill="1" applyBorder="1"/>
    <xf numFmtId="0" fontId="91" fillId="34" borderId="10" xfId="0" applyFont="1" applyFill="1" applyBorder="1"/>
    <xf numFmtId="172" fontId="0" fillId="59" borderId="45" xfId="0" applyNumberFormat="1" applyFill="1" applyBorder="1" applyAlignment="1">
      <alignment horizontal="center" vertical="center"/>
    </xf>
    <xf numFmtId="172" fontId="0" fillId="0" borderId="45" xfId="0" applyNumberFormat="1" applyBorder="1" applyAlignment="1">
      <alignment horizontal="center" vertical="center"/>
    </xf>
    <xf numFmtId="172" fontId="0" fillId="0" borderId="47" xfId="0" applyNumberFormat="1" applyBorder="1" applyAlignment="1">
      <alignment horizontal="center" vertical="center"/>
    </xf>
    <xf numFmtId="0" fontId="26" fillId="34" borderId="0" xfId="0" applyFont="1" applyFill="1" applyAlignment="1">
      <alignment horizontal="left" vertical="top" wrapText="1"/>
    </xf>
    <xf numFmtId="0" fontId="0" fillId="36" borderId="18" xfId="0" applyFill="1" applyBorder="1" applyAlignment="1" applyProtection="1">
      <alignment horizontal="left" vertical="center" indent="1"/>
      <protection hidden="1"/>
    </xf>
    <xf numFmtId="0" fontId="0" fillId="36" borderId="41" xfId="0" applyFill="1" applyBorder="1" applyAlignment="1" applyProtection="1">
      <alignment horizontal="left" vertical="center" indent="1"/>
      <protection hidden="1"/>
    </xf>
    <xf numFmtId="4" fontId="1" fillId="35" borderId="35" xfId="1" applyNumberFormat="1" applyFont="1" applyFill="1" applyBorder="1" applyAlignment="1" applyProtection="1">
      <alignment horizontal="center" vertical="center"/>
      <protection hidden="1"/>
    </xf>
    <xf numFmtId="0" fontId="0" fillId="35" borderId="42" xfId="0" applyFill="1" applyBorder="1" applyAlignment="1" applyProtection="1">
      <alignment horizontal="left" vertical="center" indent="1"/>
      <protection hidden="1"/>
    </xf>
    <xf numFmtId="169" fontId="0" fillId="34" borderId="16" xfId="0" applyNumberFormat="1" applyFill="1" applyBorder="1" applyAlignment="1">
      <alignment horizontal="center" vertical="center"/>
    </xf>
    <xf numFmtId="171" fontId="1" fillId="35" borderId="10" xfId="1" applyNumberFormat="1" applyFont="1" applyFill="1" applyBorder="1" applyAlignment="1" applyProtection="1">
      <alignment horizontal="left" vertical="center" indent="1"/>
      <protection hidden="1"/>
    </xf>
    <xf numFmtId="1" fontId="0" fillId="34" borderId="0" xfId="0" applyNumberFormat="1" applyFill="1" applyAlignment="1">
      <alignment horizontal="right" vertical="center" indent="1"/>
    </xf>
    <xf numFmtId="0" fontId="0" fillId="35" borderId="10" xfId="0" applyFill="1" applyBorder="1" applyAlignment="1">
      <alignment horizontal="center" vertical="center"/>
    </xf>
    <xf numFmtId="2" fontId="0" fillId="35" borderId="10" xfId="1" applyNumberFormat="1" applyFont="1" applyFill="1" applyBorder="1" applyAlignment="1">
      <alignment horizontal="center" vertical="center"/>
    </xf>
    <xf numFmtId="3" fontId="0" fillId="35" borderId="10" xfId="1" applyNumberFormat="1" applyFont="1" applyFill="1" applyBorder="1" applyAlignment="1">
      <alignment horizontal="center" vertical="center"/>
    </xf>
    <xf numFmtId="3" fontId="0" fillId="35" borderId="10" xfId="0" applyNumberFormat="1" applyFill="1" applyBorder="1" applyAlignment="1">
      <alignment horizontal="center" vertical="center"/>
    </xf>
    <xf numFmtId="0" fontId="0" fillId="34" borderId="0" xfId="0" applyFill="1" applyAlignment="1">
      <alignment horizontal="center" vertical="center"/>
    </xf>
    <xf numFmtId="190" fontId="0" fillId="35" borderId="10" xfId="0" applyNumberFormat="1" applyFill="1" applyBorder="1" applyAlignment="1">
      <alignment horizontal="center" vertical="center"/>
    </xf>
    <xf numFmtId="169" fontId="0" fillId="35" borderId="10" xfId="0" applyNumberFormat="1" applyFill="1" applyBorder="1" applyAlignment="1">
      <alignment horizontal="center" vertical="center"/>
    </xf>
    <xf numFmtId="2" fontId="0" fillId="35" borderId="10" xfId="0" applyNumberFormat="1" applyFill="1" applyBorder="1" applyAlignment="1">
      <alignment horizontal="center" vertical="center"/>
    </xf>
    <xf numFmtId="4" fontId="0" fillId="35" borderId="10" xfId="0" applyNumberFormat="1" applyFill="1" applyBorder="1" applyAlignment="1">
      <alignment horizontal="center" vertical="center"/>
    </xf>
    <xf numFmtId="4" fontId="0" fillId="35" borderId="10" xfId="1" applyNumberFormat="1" applyFont="1" applyFill="1" applyBorder="1" applyAlignment="1">
      <alignment horizontal="center" vertical="center"/>
    </xf>
    <xf numFmtId="191" fontId="0" fillId="35" borderId="10" xfId="1" applyNumberFormat="1" applyFont="1" applyFill="1" applyBorder="1" applyAlignment="1">
      <alignment horizontal="center" vertical="center"/>
    </xf>
    <xf numFmtId="191" fontId="0" fillId="35" borderId="10" xfId="0" applyNumberFormat="1" applyFill="1" applyBorder="1" applyAlignment="1">
      <alignment horizontal="center" vertical="center"/>
    </xf>
    <xf numFmtId="0" fontId="84" fillId="66" borderId="57" xfId="0" applyFont="1" applyFill="1" applyBorder="1" applyAlignment="1">
      <alignment horizontal="center" vertical="center" wrapText="1"/>
    </xf>
    <xf numFmtId="0" fontId="84" fillId="66" borderId="56" xfId="0" applyFont="1" applyFill="1" applyBorder="1" applyAlignment="1">
      <alignment horizontal="center" vertical="center"/>
    </xf>
    <xf numFmtId="0" fontId="83" fillId="0" borderId="53" xfId="0" applyFont="1" applyBorder="1" applyAlignment="1">
      <alignment horizontal="center" vertical="center"/>
    </xf>
    <xf numFmtId="37" fontId="0" fillId="35" borderId="10" xfId="1" applyNumberFormat="1" applyFont="1" applyFill="1" applyBorder="1" applyAlignment="1">
      <alignment horizontal="center" vertical="center"/>
    </xf>
    <xf numFmtId="166" fontId="0" fillId="35" borderId="10" xfId="0" applyNumberFormat="1" applyFill="1" applyBorder="1" applyAlignment="1">
      <alignment horizontal="center" vertical="center"/>
    </xf>
    <xf numFmtId="0" fontId="0" fillId="35" borderId="80" xfId="0" applyFill="1" applyBorder="1" applyAlignment="1" applyProtection="1">
      <alignment horizontal="left" vertical="center" indent="1"/>
      <protection hidden="1"/>
    </xf>
    <xf numFmtId="39" fontId="0" fillId="35" borderId="79" xfId="1" applyNumberFormat="1" applyFont="1" applyFill="1" applyBorder="1" applyAlignment="1" applyProtection="1">
      <alignment horizontal="left" vertical="center" indent="1"/>
      <protection hidden="1"/>
    </xf>
    <xf numFmtId="171" fontId="0" fillId="35" borderId="37" xfId="1" applyNumberFormat="1" applyFont="1" applyFill="1" applyBorder="1" applyAlignment="1" applyProtection="1">
      <alignment horizontal="left" vertical="center" indent="1"/>
      <protection hidden="1"/>
    </xf>
    <xf numFmtId="0" fontId="0" fillId="34" borderId="75" xfId="0" applyFill="1" applyBorder="1" applyAlignment="1">
      <alignment vertical="center"/>
    </xf>
    <xf numFmtId="0" fontId="47" fillId="34" borderId="0" xfId="0" applyFont="1" applyFill="1"/>
    <xf numFmtId="2" fontId="0" fillId="35" borderId="10" xfId="1998" applyNumberFormat="1" applyFont="1" applyFill="1" applyBorder="1" applyAlignment="1">
      <alignment horizontal="center" vertical="center"/>
    </xf>
    <xf numFmtId="191" fontId="0" fillId="34" borderId="0" xfId="1" applyNumberFormat="1" applyFont="1" applyFill="1" applyBorder="1" applyAlignment="1">
      <alignment horizontal="center" vertical="center"/>
    </xf>
    <xf numFmtId="191" fontId="0" fillId="34" borderId="0" xfId="0" applyNumberFormat="1" applyFill="1" applyAlignment="1">
      <alignment horizontal="center" vertical="center"/>
    </xf>
    <xf numFmtId="3" fontId="0" fillId="34" borderId="0" xfId="0" applyNumberFormat="1" applyFill="1" applyAlignment="1">
      <alignment horizontal="center" vertical="center"/>
    </xf>
    <xf numFmtId="4" fontId="0" fillId="34" borderId="0" xfId="0" applyNumberFormat="1" applyFill="1" applyAlignment="1">
      <alignment horizontal="center" vertical="center"/>
    </xf>
    <xf numFmtId="2" fontId="0" fillId="34" borderId="0" xfId="0" applyNumberFormat="1" applyFill="1" applyAlignment="1">
      <alignment horizontal="center" vertical="center"/>
    </xf>
    <xf numFmtId="166" fontId="0" fillId="34" borderId="0" xfId="0" applyNumberFormat="1" applyFill="1" applyAlignment="1">
      <alignment horizontal="right" vertical="center" indent="1"/>
    </xf>
    <xf numFmtId="167" fontId="0" fillId="34" borderId="0" xfId="1" applyNumberFormat="1" applyFont="1" applyFill="1" applyBorder="1" applyAlignment="1">
      <alignment horizontal="right" vertical="center" indent="1"/>
    </xf>
    <xf numFmtId="2" fontId="0" fillId="34" borderId="0" xfId="1" applyNumberFormat="1" applyFont="1" applyFill="1" applyBorder="1" applyAlignment="1">
      <alignment horizontal="right" vertical="center" indent="1"/>
    </xf>
    <xf numFmtId="1" fontId="0" fillId="35" borderId="10" xfId="0" applyNumberFormat="1" applyFill="1" applyBorder="1" applyAlignment="1">
      <alignment horizontal="center" vertical="center"/>
    </xf>
    <xf numFmtId="44" fontId="0" fillId="35" borderId="10" xfId="1998" applyFont="1" applyFill="1" applyBorder="1" applyAlignment="1">
      <alignment horizontal="center" vertical="center"/>
    </xf>
    <xf numFmtId="0" fontId="0" fillId="35" borderId="10" xfId="0" applyFill="1" applyBorder="1" applyAlignment="1">
      <alignment horizontal="left" vertical="center"/>
    </xf>
    <xf numFmtId="39" fontId="0" fillId="35" borderId="10" xfId="1" applyNumberFormat="1" applyFont="1" applyFill="1" applyBorder="1" applyAlignment="1">
      <alignment horizontal="center" vertical="center"/>
    </xf>
    <xf numFmtId="190" fontId="0" fillId="35" borderId="10" xfId="1998" applyNumberFormat="1" applyFont="1" applyFill="1" applyBorder="1" applyAlignment="1">
      <alignment horizontal="left" vertical="center" indent="1"/>
    </xf>
    <xf numFmtId="192" fontId="0" fillId="35" borderId="10" xfId="1998" applyNumberFormat="1" applyFont="1" applyFill="1" applyBorder="1" applyAlignment="1">
      <alignment horizontal="left" vertical="center" indent="1"/>
    </xf>
    <xf numFmtId="1" fontId="0" fillId="35" borderId="10" xfId="1998" applyNumberFormat="1" applyFont="1" applyFill="1" applyBorder="1" applyAlignment="1">
      <alignment horizontal="left" vertical="center" indent="1"/>
    </xf>
    <xf numFmtId="193" fontId="1" fillId="35" borderId="10" xfId="1" applyNumberFormat="1" applyFont="1" applyFill="1" applyBorder="1" applyAlignment="1" applyProtection="1">
      <alignment horizontal="center" vertical="center"/>
      <protection hidden="1"/>
    </xf>
    <xf numFmtId="171" fontId="1" fillId="35" borderId="10" xfId="1" applyNumberFormat="1" applyFont="1" applyFill="1" applyBorder="1" applyAlignment="1" applyProtection="1">
      <alignment horizontal="center" vertical="center"/>
      <protection hidden="1"/>
    </xf>
    <xf numFmtId="193" fontId="1" fillId="35" borderId="35" xfId="1" applyNumberFormat="1" applyFont="1" applyFill="1" applyBorder="1" applyAlignment="1" applyProtection="1">
      <alignment horizontal="center" vertical="center"/>
      <protection hidden="1"/>
    </xf>
    <xf numFmtId="0" fontId="83" fillId="34" borderId="0" xfId="0" applyFont="1" applyFill="1" applyAlignment="1">
      <alignment horizontal="left" vertical="center"/>
    </xf>
    <xf numFmtId="3" fontId="83" fillId="34" borderId="0" xfId="0" applyNumberFormat="1" applyFont="1" applyFill="1" applyAlignment="1">
      <alignment horizontal="center" vertical="center" wrapText="1"/>
    </xf>
    <xf numFmtId="0" fontId="0" fillId="69" borderId="10" xfId="0" applyFill="1" applyBorder="1" applyAlignment="1">
      <alignment horizontal="center" vertical="center"/>
    </xf>
    <xf numFmtId="194" fontId="0" fillId="69" borderId="10" xfId="1999" applyNumberFormat="1" applyFont="1" applyFill="1" applyBorder="1" applyAlignment="1">
      <alignment horizontal="center" vertical="center"/>
    </xf>
    <xf numFmtId="0" fontId="16" fillId="36" borderId="10" xfId="0" applyFont="1" applyFill="1" applyBorder="1" applyAlignment="1">
      <alignment horizontal="center" vertical="center"/>
    </xf>
    <xf numFmtId="194" fontId="0" fillId="35" borderId="10" xfId="1999" applyNumberFormat="1" applyFont="1" applyFill="1" applyBorder="1" applyAlignment="1">
      <alignment horizontal="center" vertical="center"/>
    </xf>
    <xf numFmtId="191" fontId="0" fillId="33" borderId="35" xfId="0" applyNumberFormat="1" applyFill="1" applyBorder="1" applyAlignment="1" applyProtection="1">
      <alignment horizontal="center" vertical="center"/>
      <protection locked="0"/>
    </xf>
    <xf numFmtId="194" fontId="0" fillId="33" borderId="35" xfId="1999" applyNumberFormat="1" applyFont="1" applyFill="1" applyBorder="1" applyAlignment="1" applyProtection="1">
      <alignment horizontal="center" vertical="center"/>
      <protection locked="0"/>
    </xf>
    <xf numFmtId="193" fontId="0" fillId="35" borderId="10" xfId="0" applyNumberFormat="1" applyFill="1" applyBorder="1" applyAlignment="1">
      <alignment horizontal="center" vertical="center"/>
    </xf>
    <xf numFmtId="0" fontId="0" fillId="36" borderId="84" xfId="0" applyFill="1" applyBorder="1" applyAlignment="1" applyProtection="1">
      <alignment horizontal="left" vertical="center" indent="1"/>
      <protection hidden="1"/>
    </xf>
    <xf numFmtId="4" fontId="1" fillId="35" borderId="85" xfId="1" applyNumberFormat="1" applyFont="1" applyFill="1" applyBorder="1" applyAlignment="1" applyProtection="1">
      <alignment horizontal="center" vertical="center"/>
      <protection hidden="1"/>
    </xf>
    <xf numFmtId="0" fontId="0" fillId="35" borderId="86" xfId="0" applyFill="1" applyBorder="1" applyAlignment="1" applyProtection="1">
      <alignment horizontal="left" vertical="center" indent="1"/>
      <protection hidden="1"/>
    </xf>
    <xf numFmtId="0" fontId="0" fillId="36" borderId="81" xfId="0" applyFill="1" applyBorder="1" applyAlignment="1">
      <alignment horizontal="left" vertical="center" indent="1"/>
    </xf>
    <xf numFmtId="0" fontId="0" fillId="33" borderId="79" xfId="0" applyFill="1" applyBorder="1" applyAlignment="1" applyProtection="1">
      <alignment horizontal="center" vertical="center"/>
      <protection locked="0"/>
    </xf>
    <xf numFmtId="0" fontId="0" fillId="35" borderId="14" xfId="0" applyFill="1" applyBorder="1" applyAlignment="1">
      <alignment horizontal="left" vertical="center" indent="1"/>
    </xf>
    <xf numFmtId="0" fontId="95" fillId="0" borderId="0" xfId="0" applyFont="1"/>
    <xf numFmtId="0" fontId="95" fillId="70" borderId="0" xfId="0" applyFont="1" applyFill="1"/>
    <xf numFmtId="0" fontId="95" fillId="0" borderId="10" xfId="0" applyFont="1" applyBorder="1"/>
    <xf numFmtId="14" fontId="95" fillId="0" borderId="0" xfId="0" applyNumberFormat="1" applyFont="1"/>
    <xf numFmtId="8" fontId="95" fillId="0" borderId="10" xfId="0" applyNumberFormat="1" applyFont="1" applyBorder="1"/>
    <xf numFmtId="193" fontId="1" fillId="35" borderId="87" xfId="1" applyNumberFormat="1" applyFont="1" applyFill="1" applyBorder="1" applyAlignment="1" applyProtection="1">
      <alignment horizontal="center" vertical="center"/>
      <protection hidden="1"/>
    </xf>
    <xf numFmtId="0" fontId="0" fillId="36" borderId="88" xfId="0" applyFill="1" applyBorder="1" applyAlignment="1" applyProtection="1">
      <alignment horizontal="left" vertical="center" indent="1"/>
      <protection hidden="1"/>
    </xf>
    <xf numFmtId="0" fontId="0" fillId="35" borderId="89" xfId="0" applyFill="1" applyBorder="1" applyAlignment="1" applyProtection="1">
      <alignment horizontal="left" vertical="center" indent="1"/>
      <protection hidden="1"/>
    </xf>
    <xf numFmtId="0" fontId="0" fillId="36" borderId="90" xfId="0" applyFill="1" applyBorder="1" applyAlignment="1" applyProtection="1">
      <alignment horizontal="left" vertical="center" indent="1"/>
      <protection hidden="1"/>
    </xf>
    <xf numFmtId="0" fontId="0" fillId="35" borderId="92" xfId="0" applyFill="1" applyBorder="1" applyAlignment="1" applyProtection="1">
      <alignment horizontal="left" vertical="center" indent="1"/>
      <protection hidden="1"/>
    </xf>
    <xf numFmtId="0" fontId="95" fillId="0" borderId="87" xfId="0" applyFont="1" applyBorder="1"/>
    <xf numFmtId="14" fontId="95" fillId="0" borderId="87" xfId="0" applyNumberFormat="1" applyFont="1" applyBorder="1"/>
    <xf numFmtId="8" fontId="95" fillId="0" borderId="87" xfId="0" applyNumberFormat="1" applyFont="1" applyBorder="1"/>
    <xf numFmtId="8" fontId="14" fillId="0" borderId="87" xfId="0" applyNumberFormat="1" applyFont="1" applyBorder="1"/>
    <xf numFmtId="0" fontId="14" fillId="0" borderId="87" xfId="0" applyFont="1" applyBorder="1"/>
    <xf numFmtId="44" fontId="1" fillId="35" borderId="91" xfId="1998" applyFont="1" applyFill="1" applyBorder="1" applyAlignment="1" applyProtection="1">
      <alignment horizontal="left" vertical="center" indent="1"/>
      <protection hidden="1"/>
    </xf>
    <xf numFmtId="0" fontId="16" fillId="67" borderId="0" xfId="0" applyFont="1" applyFill="1"/>
    <xf numFmtId="0" fontId="0" fillId="67" borderId="0" xfId="0" applyFill="1"/>
    <xf numFmtId="0" fontId="1" fillId="33" borderId="20" xfId="1" applyNumberFormat="1" applyFont="1" applyFill="1" applyBorder="1" applyAlignment="1" applyProtection="1">
      <alignment horizontal="center" vertical="center"/>
      <protection locked="0"/>
    </xf>
    <xf numFmtId="0" fontId="0" fillId="35" borderId="42" xfId="0" applyFill="1" applyBorder="1" applyAlignment="1">
      <alignment horizontal="left" vertical="center" wrapText="1" indent="1"/>
    </xf>
    <xf numFmtId="0" fontId="0" fillId="35" borderId="10" xfId="0" applyFill="1" applyBorder="1" applyAlignment="1">
      <alignment vertical="center" wrapText="1"/>
    </xf>
    <xf numFmtId="0" fontId="0" fillId="0" borderId="10" xfId="0" applyBorder="1"/>
    <xf numFmtId="0" fontId="0" fillId="35" borderId="10" xfId="0" applyFill="1" applyBorder="1"/>
    <xf numFmtId="0" fontId="0" fillId="71" borderId="10" xfId="0" applyFill="1" applyBorder="1"/>
    <xf numFmtId="14" fontId="0" fillId="71" borderId="10" xfId="0" applyNumberFormat="1" applyFill="1" applyBorder="1"/>
    <xf numFmtId="169" fontId="0" fillId="71" borderId="10" xfId="0" applyNumberFormat="1" applyFill="1" applyBorder="1"/>
    <xf numFmtId="195" fontId="0" fillId="71" borderId="10" xfId="0" applyNumberFormat="1" applyFill="1" applyBorder="1"/>
    <xf numFmtId="2" fontId="0" fillId="71" borderId="10" xfId="0" applyNumberFormat="1" applyFill="1" applyBorder="1"/>
    <xf numFmtId="1" fontId="0" fillId="71" borderId="10" xfId="0" applyNumberFormat="1" applyFill="1" applyBorder="1"/>
    <xf numFmtId="3" fontId="0" fillId="71" borderId="10" xfId="0" applyNumberFormat="1" applyFill="1" applyBorder="1"/>
    <xf numFmtId="0" fontId="0" fillId="71" borderId="11" xfId="0" applyFill="1" applyBorder="1"/>
    <xf numFmtId="0" fontId="0" fillId="0" borderId="11" xfId="0" applyBorder="1"/>
    <xf numFmtId="2" fontId="0" fillId="71" borderId="11" xfId="0" applyNumberFormat="1" applyFill="1" applyBorder="1"/>
    <xf numFmtId="14" fontId="0" fillId="71" borderId="11" xfId="0" applyNumberFormat="1" applyFill="1" applyBorder="1"/>
    <xf numFmtId="169" fontId="0" fillId="71" borderId="11" xfId="0" applyNumberFormat="1" applyFill="1" applyBorder="1"/>
    <xf numFmtId="195" fontId="0" fillId="71" borderId="11" xfId="0" applyNumberFormat="1" applyFill="1" applyBorder="1"/>
    <xf numFmtId="0" fontId="89" fillId="67" borderId="95" xfId="0" applyFont="1" applyFill="1" applyBorder="1" applyAlignment="1">
      <alignment horizontal="center" vertical="center" wrapText="1"/>
    </xf>
    <xf numFmtId="0" fontId="89" fillId="68" borderId="95" xfId="0" applyFont="1" applyFill="1" applyBorder="1" applyAlignment="1">
      <alignment horizontal="center" vertical="center" wrapText="1"/>
    </xf>
    <xf numFmtId="2" fontId="89" fillId="68" borderId="95" xfId="0" applyNumberFormat="1" applyFont="1" applyFill="1" applyBorder="1" applyAlignment="1">
      <alignment horizontal="center" vertical="center" wrapText="1"/>
    </xf>
    <xf numFmtId="189" fontId="89" fillId="68" borderId="95" xfId="0" applyNumberFormat="1" applyFont="1" applyFill="1" applyBorder="1" applyAlignment="1">
      <alignment horizontal="center" vertical="center" wrapText="1"/>
    </xf>
    <xf numFmtId="2" fontId="89" fillId="0" borderId="95" xfId="0" applyNumberFormat="1" applyFont="1" applyBorder="1" applyAlignment="1">
      <alignment horizontal="center" vertical="center" wrapText="1"/>
    </xf>
    <xf numFmtId="0" fontId="0" fillId="0" borderId="95" xfId="0" applyBorder="1" applyAlignment="1">
      <alignment vertical="center" wrapText="1"/>
    </xf>
    <xf numFmtId="0" fontId="0" fillId="0" borderId="95" xfId="0" applyBorder="1" applyAlignment="1">
      <alignment vertical="center"/>
    </xf>
    <xf numFmtId="0" fontId="16" fillId="0" borderId="0" xfId="0" applyFont="1"/>
    <xf numFmtId="0" fontId="93" fillId="73" borderId="56" xfId="0" applyFont="1" applyFill="1" applyBorder="1" applyAlignment="1">
      <alignment horizontal="center" vertical="center"/>
    </xf>
    <xf numFmtId="0" fontId="0" fillId="0" borderId="96" xfId="0" applyBorder="1"/>
    <xf numFmtId="0" fontId="16" fillId="0" borderId="97" xfId="0" applyFont="1" applyBorder="1"/>
    <xf numFmtId="0" fontId="0" fillId="0" borderId="97" xfId="0" applyBorder="1"/>
    <xf numFmtId="0" fontId="0" fillId="0" borderId="98" xfId="0" applyBorder="1"/>
    <xf numFmtId="0" fontId="0" fillId="0" borderId="99" xfId="0" applyBorder="1"/>
    <xf numFmtId="0" fontId="0" fillId="0" borderId="100" xfId="0" applyBorder="1"/>
    <xf numFmtId="0" fontId="16" fillId="0" borderId="101" xfId="0" applyFont="1" applyBorder="1" applyAlignment="1">
      <alignment horizontal="center"/>
    </xf>
    <xf numFmtId="0" fontId="16" fillId="0" borderId="102" xfId="0" applyFont="1" applyBorder="1" applyAlignment="1">
      <alignment horizontal="center"/>
    </xf>
    <xf numFmtId="0" fontId="16" fillId="0" borderId="103" xfId="0" applyFont="1" applyBorder="1" applyAlignment="1">
      <alignment horizontal="center"/>
    </xf>
    <xf numFmtId="0" fontId="16" fillId="0" borderId="99" xfId="0" applyFont="1" applyBorder="1"/>
    <xf numFmtId="0" fontId="0" fillId="0" borderId="74" xfId="0" applyBorder="1" applyAlignment="1">
      <alignment horizontal="center"/>
    </xf>
    <xf numFmtId="0" fontId="0" fillId="0" borderId="33" xfId="0" applyBorder="1" applyAlignment="1">
      <alignment horizontal="center"/>
    </xf>
    <xf numFmtId="0" fontId="0" fillId="0" borderId="55"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53" xfId="0" applyBorder="1" applyAlignment="1">
      <alignment horizontal="center"/>
    </xf>
    <xf numFmtId="0" fontId="0" fillId="0" borderId="43" xfId="0" applyBorder="1" applyAlignment="1">
      <alignment horizontal="center"/>
    </xf>
    <xf numFmtId="0" fontId="0" fillId="0" borderId="21" xfId="0" applyBorder="1" applyAlignment="1">
      <alignment horizontal="center"/>
    </xf>
    <xf numFmtId="0" fontId="0" fillId="72" borderId="0" xfId="0" applyFill="1"/>
    <xf numFmtId="0" fontId="0" fillId="0" borderId="104" xfId="0" applyBorder="1"/>
    <xf numFmtId="0" fontId="0" fillId="0" borderId="105" xfId="0" applyBorder="1"/>
    <xf numFmtId="0" fontId="0" fillId="0" borderId="106" xfId="0" applyBorder="1"/>
    <xf numFmtId="0" fontId="0" fillId="75" borderId="0" xfId="0" applyFill="1"/>
    <xf numFmtId="0" fontId="0" fillId="76" borderId="0" xfId="0" applyFill="1"/>
    <xf numFmtId="0" fontId="13" fillId="76" borderId="12" xfId="0" applyFont="1" applyFill="1" applyBorder="1" applyAlignment="1">
      <alignment horizontal="right" vertical="center" indent="1"/>
    </xf>
    <xf numFmtId="0" fontId="13" fillId="76" borderId="61" xfId="0" applyFont="1" applyFill="1" applyBorder="1" applyAlignment="1">
      <alignment horizontal="right" vertical="center" indent="1"/>
    </xf>
    <xf numFmtId="0" fontId="13" fillId="76" borderId="15" xfId="0" applyFont="1" applyFill="1" applyBorder="1" applyAlignment="1">
      <alignment horizontal="right" vertical="center" indent="1"/>
    </xf>
    <xf numFmtId="0" fontId="17" fillId="76" borderId="0" xfId="0" applyFont="1" applyFill="1" applyAlignment="1">
      <alignment vertical="center"/>
    </xf>
    <xf numFmtId="0" fontId="13" fillId="76" borderId="15" xfId="0" applyFont="1" applyFill="1" applyBorder="1" applyAlignment="1">
      <alignment horizontal="right" vertical="center" wrapText="1" indent="1"/>
    </xf>
    <xf numFmtId="0" fontId="13" fillId="76" borderId="19" xfId="0" applyFont="1" applyFill="1" applyBorder="1" applyAlignment="1">
      <alignment horizontal="right" vertical="center" wrapText="1" indent="1"/>
    </xf>
    <xf numFmtId="0" fontId="13" fillId="76" borderId="62" xfId="0" applyFont="1" applyFill="1" applyBorder="1" applyAlignment="1">
      <alignment horizontal="center" vertical="center"/>
    </xf>
    <xf numFmtId="0" fontId="13" fillId="76" borderId="94" xfId="0" applyFont="1" applyFill="1" applyBorder="1" applyAlignment="1">
      <alignment horizontal="center" vertical="center"/>
    </xf>
    <xf numFmtId="0" fontId="13" fillId="76" borderId="64" xfId="0" applyFont="1" applyFill="1" applyBorder="1" applyAlignment="1">
      <alignment horizontal="center" vertical="center"/>
    </xf>
    <xf numFmtId="0" fontId="97" fillId="76" borderId="53" xfId="0" applyFont="1" applyFill="1" applyBorder="1" applyAlignment="1">
      <alignment horizontal="left" vertical="center"/>
    </xf>
    <xf numFmtId="169" fontId="97" fillId="76" borderId="54" xfId="0" applyNumberFormat="1" applyFont="1" applyFill="1" applyBorder="1" applyAlignment="1">
      <alignment horizontal="center" vertical="center"/>
    </xf>
    <xf numFmtId="4" fontId="97" fillId="76" borderId="70" xfId="0" applyNumberFormat="1" applyFont="1" applyFill="1" applyBorder="1" applyAlignment="1">
      <alignment horizontal="center" vertical="center"/>
    </xf>
    <xf numFmtId="172" fontId="97" fillId="76" borderId="53" xfId="0" applyNumberFormat="1" applyFont="1" applyFill="1" applyBorder="1" applyAlignment="1">
      <alignment horizontal="center" vertical="center"/>
    </xf>
    <xf numFmtId="0" fontId="17" fillId="76" borderId="46" xfId="0" applyFont="1" applyFill="1" applyBorder="1" applyAlignment="1">
      <alignment horizontal="left" vertical="center"/>
    </xf>
    <xf numFmtId="4" fontId="0" fillId="34" borderId="16" xfId="0" applyNumberFormat="1" applyFill="1" applyBorder="1" applyAlignment="1">
      <alignment horizontal="center" vertical="center"/>
    </xf>
    <xf numFmtId="172" fontId="0" fillId="34" borderId="45" xfId="0" applyNumberFormat="1" applyFill="1" applyBorder="1" applyAlignment="1">
      <alignment horizontal="center" vertical="center"/>
    </xf>
    <xf numFmtId="0" fontId="16" fillId="36" borderId="72" xfId="0" applyFont="1" applyFill="1" applyBorder="1" applyAlignment="1">
      <alignment horizontal="center" vertical="center"/>
    </xf>
    <xf numFmtId="0" fontId="16" fillId="36" borderId="75" xfId="0" applyFont="1" applyFill="1" applyBorder="1" applyAlignment="1">
      <alignment horizontal="center" vertical="center"/>
    </xf>
    <xf numFmtId="0" fontId="16" fillId="36" borderId="58" xfId="0" applyFont="1" applyFill="1" applyBorder="1" applyAlignment="1">
      <alignment horizontal="center" vertical="center"/>
    </xf>
    <xf numFmtId="14" fontId="0" fillId="33" borderId="13" xfId="0" applyNumberFormat="1" applyFill="1" applyBorder="1" applyAlignment="1" applyProtection="1">
      <alignment vertical="center"/>
      <protection locked="0"/>
    </xf>
    <xf numFmtId="14" fontId="0" fillId="33" borderId="14" xfId="0" applyNumberFormat="1" applyFill="1" applyBorder="1" applyAlignment="1" applyProtection="1">
      <alignment vertical="center"/>
      <protection locked="0"/>
    </xf>
    <xf numFmtId="0" fontId="0" fillId="33" borderId="10" xfId="0" applyFill="1" applyBorder="1" applyAlignment="1" applyProtection="1">
      <alignment vertical="center"/>
      <protection locked="0"/>
    </xf>
    <xf numFmtId="0" fontId="0" fillId="33" borderId="17" xfId="0" applyFill="1" applyBorder="1" applyAlignment="1" applyProtection="1">
      <alignment vertical="center"/>
      <protection locked="0"/>
    </xf>
    <xf numFmtId="172" fontId="0" fillId="33" borderId="69" xfId="0" applyNumberFormat="1" applyFill="1" applyBorder="1" applyAlignment="1" applyProtection="1">
      <alignment horizontal="left" vertical="center"/>
      <protection locked="0"/>
    </xf>
    <xf numFmtId="172" fontId="0" fillId="33" borderId="71" xfId="0" applyNumberFormat="1" applyFill="1" applyBorder="1" applyAlignment="1" applyProtection="1">
      <alignment horizontal="left" vertical="center"/>
      <protection locked="0"/>
    </xf>
    <xf numFmtId="0" fontId="13" fillId="76" borderId="44" xfId="0" applyFont="1" applyFill="1" applyBorder="1" applyAlignment="1">
      <alignment horizontal="center" vertical="center"/>
    </xf>
    <xf numFmtId="0" fontId="13" fillId="76" borderId="74" xfId="0" applyFont="1" applyFill="1" applyBorder="1" applyAlignment="1">
      <alignment horizontal="center" vertical="center"/>
    </xf>
    <xf numFmtId="0" fontId="13" fillId="76" borderId="53" xfId="0" applyFont="1" applyFill="1" applyBorder="1" applyAlignment="1">
      <alignment horizontal="center" vertical="center"/>
    </xf>
    <xf numFmtId="0" fontId="13" fillId="76" borderId="78" xfId="0" applyFont="1" applyFill="1" applyBorder="1" applyAlignment="1">
      <alignment horizontal="center" vertical="center"/>
    </xf>
    <xf numFmtId="0" fontId="13" fillId="76" borderId="47" xfId="0" applyFont="1" applyFill="1" applyBorder="1" applyAlignment="1">
      <alignment horizontal="center" vertical="center"/>
    </xf>
    <xf numFmtId="14" fontId="0" fillId="33" borderId="16" xfId="0" applyNumberFormat="1" applyFill="1" applyBorder="1" applyAlignment="1" applyProtection="1">
      <alignment horizontal="center" vertical="center"/>
      <protection locked="0"/>
    </xf>
    <xf numFmtId="14" fontId="0" fillId="33" borderId="60" xfId="0" applyNumberFormat="1" applyFill="1" applyBorder="1" applyAlignment="1" applyProtection="1">
      <alignment horizontal="center" vertical="center"/>
      <protection locked="0"/>
    </xf>
    <xf numFmtId="0" fontId="13" fillId="76" borderId="76" xfId="0" applyFont="1" applyFill="1" applyBorder="1" applyAlignment="1">
      <alignment horizontal="center" vertical="center"/>
    </xf>
    <xf numFmtId="0" fontId="13" fillId="76" borderId="77" xfId="0" applyFont="1" applyFill="1" applyBorder="1" applyAlignment="1">
      <alignment horizontal="center" vertical="center"/>
    </xf>
    <xf numFmtId="0" fontId="13" fillId="76" borderId="93" xfId="0" applyFont="1" applyFill="1" applyBorder="1" applyAlignment="1">
      <alignment horizontal="center" vertical="center"/>
    </xf>
    <xf numFmtId="0" fontId="13" fillId="76" borderId="0" xfId="0" applyFont="1" applyFill="1" applyAlignment="1">
      <alignment horizontal="center" vertical="center"/>
    </xf>
    <xf numFmtId="0" fontId="0" fillId="72" borderId="0" xfId="0" applyFill="1" applyAlignment="1">
      <alignment horizontal="center" vertical="top"/>
    </xf>
    <xf numFmtId="0" fontId="16" fillId="0" borderId="59" xfId="0" applyFont="1" applyBorder="1" applyAlignment="1">
      <alignment horizontal="center" vertical="center"/>
    </xf>
    <xf numFmtId="0" fontId="16" fillId="0" borderId="48" xfId="0" applyFont="1" applyBorder="1" applyAlignment="1">
      <alignment horizontal="center" vertical="center"/>
    </xf>
    <xf numFmtId="0" fontId="16" fillId="0" borderId="57" xfId="0" applyFont="1" applyBorder="1" applyAlignment="1">
      <alignment horizontal="center" vertical="center"/>
    </xf>
    <xf numFmtId="0" fontId="16" fillId="74" borderId="76" xfId="0" applyFont="1" applyFill="1" applyBorder="1" applyAlignment="1">
      <alignment horizontal="center"/>
    </xf>
    <xf numFmtId="0" fontId="16" fillId="74" borderId="77" xfId="0" applyFont="1" applyFill="1" applyBorder="1" applyAlignment="1">
      <alignment horizontal="center"/>
    </xf>
    <xf numFmtId="0" fontId="16" fillId="74" borderId="72" xfId="0" applyFont="1" applyFill="1" applyBorder="1" applyAlignment="1">
      <alignment horizontal="center"/>
    </xf>
    <xf numFmtId="0" fontId="16" fillId="73" borderId="0" xfId="0" applyFont="1" applyFill="1" applyAlignment="1">
      <alignment horizontal="center"/>
    </xf>
    <xf numFmtId="0" fontId="0" fillId="34" borderId="16" xfId="0" applyFill="1" applyBorder="1" applyAlignment="1">
      <alignment horizontal="left" vertical="center" wrapText="1" indent="1"/>
    </xf>
    <xf numFmtId="0" fontId="0" fillId="34" borderId="18" xfId="0" applyFill="1" applyBorder="1" applyAlignment="1">
      <alignment horizontal="left" vertical="center" wrapText="1" indent="1"/>
    </xf>
    <xf numFmtId="0" fontId="21" fillId="34" borderId="0" xfId="43" applyFont="1" applyFill="1" applyAlignment="1" applyProtection="1">
      <alignment horizontal="left" vertical="top" wrapText="1"/>
      <protection hidden="1"/>
    </xf>
    <xf numFmtId="0" fontId="21" fillId="34" borderId="0" xfId="43" applyFont="1" applyFill="1" applyAlignment="1" applyProtection="1">
      <alignment horizontal="left" vertical="center" wrapText="1" indent="2"/>
      <protection hidden="1"/>
    </xf>
    <xf numFmtId="0" fontId="0" fillId="33" borderId="10" xfId="0" applyFill="1" applyBorder="1" applyAlignment="1">
      <alignment horizontal="left" vertical="center" indent="1"/>
    </xf>
    <xf numFmtId="0" fontId="0" fillId="35" borderId="10" xfId="0" applyFill="1" applyBorder="1" applyAlignment="1">
      <alignment horizontal="left" vertical="center" indent="1"/>
    </xf>
    <xf numFmtId="0" fontId="0" fillId="34" borderId="10" xfId="0" applyFill="1" applyBorder="1" applyAlignment="1">
      <alignment horizontal="left" vertical="center" wrapText="1" indent="1"/>
    </xf>
    <xf numFmtId="0" fontId="0" fillId="34" borderId="0" xfId="0" applyFill="1" applyAlignment="1">
      <alignment horizontal="left" vertical="center" wrapText="1" indent="1"/>
    </xf>
    <xf numFmtId="0" fontId="24" fillId="34" borderId="0" xfId="43" applyFont="1" applyFill="1" applyAlignment="1" applyProtection="1">
      <alignment horizontal="left" vertical="center"/>
      <protection hidden="1"/>
    </xf>
    <xf numFmtId="14" fontId="0" fillId="35" borderId="10" xfId="0" applyNumberFormat="1" applyFill="1" applyBorder="1" applyAlignment="1" applyProtection="1">
      <alignment horizontal="left" vertical="center" indent="1"/>
      <protection hidden="1"/>
    </xf>
    <xf numFmtId="14" fontId="0" fillId="35" borderId="17" xfId="0" applyNumberFormat="1" applyFill="1" applyBorder="1" applyAlignment="1" applyProtection="1">
      <alignment horizontal="left" vertical="center" indent="1"/>
      <protection hidden="1"/>
    </xf>
    <xf numFmtId="0" fontId="26" fillId="34" borderId="0" xfId="0" applyFont="1" applyFill="1" applyAlignment="1">
      <alignment horizontal="left" vertical="top" wrapText="1"/>
    </xf>
    <xf numFmtId="0" fontId="48" fillId="34" borderId="0" xfId="0" applyFont="1" applyFill="1" applyAlignment="1">
      <alignment horizontal="left"/>
    </xf>
    <xf numFmtId="0" fontId="26" fillId="34" borderId="0" xfId="0" applyFont="1" applyFill="1" applyAlignment="1">
      <alignment horizontal="left" vertical="center" wrapText="1"/>
    </xf>
    <xf numFmtId="0" fontId="79" fillId="34" borderId="0" xfId="0" applyFont="1" applyFill="1" applyAlignment="1">
      <alignment horizontal="left"/>
    </xf>
    <xf numFmtId="0" fontId="82" fillId="34" borderId="0" xfId="0" applyFont="1" applyFill="1" applyAlignment="1">
      <alignment horizontal="left"/>
    </xf>
    <xf numFmtId="14" fontId="0" fillId="35" borderId="13" xfId="0" applyNumberFormat="1" applyFill="1" applyBorder="1" applyAlignment="1" applyProtection="1">
      <alignment horizontal="left" vertical="center" indent="1"/>
      <protection hidden="1"/>
    </xf>
    <xf numFmtId="14" fontId="0" fillId="35" borderId="14" xfId="0" applyNumberFormat="1" applyFill="1" applyBorder="1" applyAlignment="1" applyProtection="1">
      <alignment horizontal="left" vertical="center" indent="1"/>
      <protection hidden="1"/>
    </xf>
    <xf numFmtId="0" fontId="0" fillId="33" borderId="16" xfId="1" applyNumberFormat="1" applyFont="1" applyFill="1" applyBorder="1" applyAlignment="1" applyProtection="1">
      <alignment horizontal="left" vertical="center"/>
      <protection locked="0"/>
    </xf>
    <xf numFmtId="0" fontId="0" fillId="33" borderId="60" xfId="1" applyNumberFormat="1" applyFont="1" applyFill="1" applyBorder="1" applyAlignment="1" applyProtection="1">
      <alignment horizontal="left" vertical="center"/>
      <protection locked="0"/>
    </xf>
    <xf numFmtId="0" fontId="0" fillId="35" borderId="10" xfId="0" applyFill="1" applyBorder="1" applyAlignment="1" applyProtection="1">
      <alignment horizontal="left" vertical="center" indent="1"/>
      <protection hidden="1"/>
    </xf>
    <xf numFmtId="0" fontId="0" fillId="35" borderId="17" xfId="0" applyFill="1" applyBorder="1" applyAlignment="1" applyProtection="1">
      <alignment horizontal="left" vertical="center" indent="1"/>
      <protection hidden="1"/>
    </xf>
    <xf numFmtId="0" fontId="0" fillId="35" borderId="16" xfId="0" applyFill="1" applyBorder="1" applyAlignment="1" applyProtection="1">
      <alignment horizontal="center" vertical="center"/>
      <protection hidden="1"/>
    </xf>
    <xf numFmtId="0" fontId="0" fillId="35" borderId="60" xfId="0" applyFill="1" applyBorder="1" applyAlignment="1" applyProtection="1">
      <alignment horizontal="center" vertical="center"/>
      <protection hidden="1"/>
    </xf>
    <xf numFmtId="0" fontId="48" fillId="34" borderId="0" xfId="0" applyFont="1" applyFill="1" applyAlignment="1">
      <alignment horizontal="left" vertical="center"/>
    </xf>
    <xf numFmtId="0" fontId="96" fillId="34" borderId="0" xfId="0" applyFont="1" applyFill="1" applyAlignment="1">
      <alignment horizontal="left" wrapText="1"/>
    </xf>
    <xf numFmtId="0" fontId="96" fillId="34" borderId="0" xfId="0" applyFont="1" applyFill="1" applyAlignment="1">
      <alignment horizontal="left"/>
    </xf>
    <xf numFmtId="0" fontId="16" fillId="36" borderId="10" xfId="0" applyFont="1" applyFill="1" applyBorder="1" applyAlignment="1">
      <alignment horizontal="center" vertical="center"/>
    </xf>
    <xf numFmtId="0" fontId="16" fillId="36" borderId="10" xfId="0" applyFont="1" applyFill="1" applyBorder="1" applyAlignment="1">
      <alignment horizontal="center"/>
    </xf>
    <xf numFmtId="0" fontId="26" fillId="0" borderId="22" xfId="0" applyFont="1" applyBorder="1" applyAlignment="1">
      <alignment horizontal="center"/>
    </xf>
    <xf numFmtId="194" fontId="16" fillId="36" borderId="10" xfId="1999" applyNumberFormat="1" applyFont="1" applyFill="1" applyBorder="1" applyAlignment="1">
      <alignment horizontal="center" vertical="center"/>
    </xf>
    <xf numFmtId="0" fontId="86" fillId="0" borderId="59" xfId="0" applyFont="1" applyBorder="1" applyAlignment="1">
      <alignment horizontal="left" vertical="center"/>
    </xf>
    <xf numFmtId="0" fontId="86" fillId="0" borderId="48" xfId="0" applyFont="1" applyBorder="1" applyAlignment="1">
      <alignment horizontal="left" vertical="center"/>
    </xf>
    <xf numFmtId="0" fontId="86" fillId="0" borderId="57" xfId="0" applyFont="1" applyBorder="1" applyAlignment="1">
      <alignment horizontal="left" vertical="center"/>
    </xf>
    <xf numFmtId="0" fontId="47" fillId="34" borderId="83" xfId="0" applyFont="1" applyFill="1" applyBorder="1" applyAlignment="1">
      <alignment horizontal="center"/>
    </xf>
    <xf numFmtId="0" fontId="47" fillId="34" borderId="22" xfId="0" applyFont="1" applyFill="1" applyBorder="1" applyAlignment="1">
      <alignment horizontal="center" vertical="center"/>
    </xf>
    <xf numFmtId="0" fontId="47" fillId="34" borderId="0" xfId="0" applyFont="1" applyFill="1" applyAlignment="1">
      <alignment horizontal="center"/>
    </xf>
    <xf numFmtId="0" fontId="47" fillId="0" borderId="83" xfId="0" applyFont="1" applyBorder="1" applyAlignment="1">
      <alignment horizontal="center"/>
    </xf>
    <xf numFmtId="0" fontId="16" fillId="36" borderId="59" xfId="0" applyFont="1" applyFill="1" applyBorder="1" applyAlignment="1">
      <alignment horizontal="center" vertical="center" wrapText="1"/>
    </xf>
    <xf numFmtId="0" fontId="16" fillId="36" borderId="57" xfId="0" applyFont="1" applyFill="1" applyBorder="1" applyAlignment="1">
      <alignment horizontal="center" vertical="center" wrapText="1"/>
    </xf>
    <xf numFmtId="0" fontId="16" fillId="36" borderId="48" xfId="0" applyFont="1" applyFill="1" applyBorder="1" applyAlignment="1">
      <alignment horizontal="center" vertical="center" wrapText="1"/>
    </xf>
    <xf numFmtId="0" fontId="47" fillId="0" borderId="22" xfId="0" applyFont="1" applyBorder="1" applyAlignment="1">
      <alignment horizontal="center"/>
    </xf>
    <xf numFmtId="0" fontId="17" fillId="76" borderId="12" xfId="0" applyFont="1" applyFill="1" applyBorder="1" applyAlignment="1" applyProtection="1">
      <alignment horizontal="left" vertical="center" indent="1"/>
      <protection hidden="1"/>
    </xf>
    <xf numFmtId="0" fontId="17" fillId="76" borderId="15" xfId="0" applyFont="1" applyFill="1" applyBorder="1" applyAlignment="1" applyProtection="1">
      <alignment horizontal="left" vertical="center" indent="1"/>
      <protection hidden="1"/>
    </xf>
    <xf numFmtId="0" fontId="17" fillId="76" borderId="15" xfId="0" applyFont="1" applyFill="1" applyBorder="1" applyAlignment="1">
      <alignment horizontal="left" vertical="center" indent="1"/>
    </xf>
    <xf numFmtId="0" fontId="17" fillId="76" borderId="81" xfId="0" applyFont="1" applyFill="1" applyBorder="1" applyAlignment="1" applyProtection="1">
      <alignment horizontal="left" vertical="center" indent="1"/>
      <protection hidden="1"/>
    </xf>
    <xf numFmtId="0" fontId="17" fillId="76" borderId="18" xfId="0" applyFont="1" applyFill="1" applyBorder="1" applyAlignment="1" applyProtection="1">
      <alignment horizontal="left" vertical="center" indent="1"/>
      <protection hidden="1"/>
    </xf>
    <xf numFmtId="0" fontId="17" fillId="76" borderId="38" xfId="0" applyFont="1" applyFill="1" applyBorder="1" applyAlignment="1" applyProtection="1">
      <alignment horizontal="left" vertical="center" indent="1"/>
      <protection hidden="1"/>
    </xf>
    <xf numFmtId="0" fontId="17" fillId="76" borderId="19" xfId="0" applyFont="1" applyFill="1" applyBorder="1" applyAlignment="1" applyProtection="1">
      <alignment horizontal="left" vertical="center" indent="1"/>
      <protection hidden="1"/>
    </xf>
    <xf numFmtId="0" fontId="98" fillId="34" borderId="0" xfId="0" applyFont="1" applyFill="1" applyAlignment="1">
      <alignment horizontal="left"/>
    </xf>
    <xf numFmtId="0" fontId="99" fillId="34" borderId="0" xfId="0" applyFont="1" applyFill="1" applyAlignment="1">
      <alignment horizontal="left" vertical="center" wrapText="1"/>
    </xf>
    <xf numFmtId="0" fontId="100" fillId="34" borderId="0" xfId="0" applyFont="1" applyFill="1"/>
    <xf numFmtId="0" fontId="99" fillId="34" borderId="0" xfId="0" applyFont="1" applyFill="1" applyAlignment="1">
      <alignment horizontal="left" vertical="top" wrapText="1"/>
    </xf>
    <xf numFmtId="0" fontId="99" fillId="34" borderId="0" xfId="0" applyFont="1" applyFill="1"/>
    <xf numFmtId="0" fontId="99" fillId="34" borderId="0" xfId="0" applyFont="1" applyFill="1" applyAlignment="1">
      <alignment horizontal="left" wrapText="1"/>
    </xf>
    <xf numFmtId="0" fontId="17" fillId="76" borderId="66" xfId="0" applyFont="1" applyFill="1" applyBorder="1" applyAlignment="1">
      <alignment horizontal="left" vertical="center" indent="1"/>
    </xf>
    <xf numFmtId="0" fontId="17" fillId="76" borderId="65" xfId="0" applyFont="1" applyFill="1" applyBorder="1" applyAlignment="1">
      <alignment horizontal="left" vertical="center" indent="1"/>
    </xf>
    <xf numFmtId="0" fontId="17" fillId="76" borderId="67" xfId="0" applyFont="1" applyFill="1" applyBorder="1" applyAlignment="1">
      <alignment horizontal="left" vertical="center" indent="1"/>
    </xf>
    <xf numFmtId="0" fontId="17" fillId="76" borderId="18" xfId="0" applyFont="1" applyFill="1" applyBorder="1" applyAlignment="1">
      <alignment horizontal="left" vertical="center" indent="1"/>
    </xf>
    <xf numFmtId="0" fontId="17" fillId="76" borderId="67" xfId="0" applyFont="1" applyFill="1" applyBorder="1" applyAlignment="1">
      <alignment horizontal="left" vertical="center" wrapText="1" indent="1"/>
    </xf>
    <xf numFmtId="0" fontId="17" fillId="76" borderId="18" xfId="0" applyFont="1" applyFill="1" applyBorder="1" applyAlignment="1">
      <alignment horizontal="left" vertical="center" wrapText="1" indent="1"/>
    </xf>
    <xf numFmtId="0" fontId="17" fillId="76" borderId="67" xfId="0" applyFont="1" applyFill="1" applyBorder="1" applyAlignment="1">
      <alignment horizontal="left" vertical="center" wrapText="1" indent="1"/>
    </xf>
    <xf numFmtId="0" fontId="17" fillId="76" borderId="18" xfId="0" applyFont="1" applyFill="1" applyBorder="1" applyAlignment="1">
      <alignment horizontal="left" vertical="center" wrapText="1" indent="1"/>
    </xf>
    <xf numFmtId="0" fontId="17" fillId="76" borderId="41" xfId="0" applyFont="1" applyFill="1" applyBorder="1" applyAlignment="1">
      <alignment horizontal="left" vertical="center" indent="1"/>
    </xf>
    <xf numFmtId="0" fontId="17" fillId="76" borderId="32" xfId="0" applyFont="1" applyFill="1" applyBorder="1" applyAlignment="1">
      <alignment horizontal="left" vertical="center" indent="1"/>
    </xf>
    <xf numFmtId="0" fontId="17" fillId="76" borderId="68" xfId="0" applyFont="1" applyFill="1" applyBorder="1" applyAlignment="1">
      <alignment horizontal="left" vertical="center" indent="1"/>
    </xf>
    <xf numFmtId="0" fontId="17" fillId="76" borderId="43" xfId="0" applyFont="1" applyFill="1" applyBorder="1" applyAlignment="1">
      <alignment horizontal="left" vertical="center" indent="1"/>
    </xf>
    <xf numFmtId="0" fontId="17" fillId="76" borderId="66" xfId="0" applyFont="1" applyFill="1" applyBorder="1" applyAlignment="1" applyProtection="1">
      <alignment horizontal="left" vertical="center" indent="1"/>
      <protection hidden="1"/>
    </xf>
    <xf numFmtId="0" fontId="17" fillId="76" borderId="65" xfId="0" applyFont="1" applyFill="1" applyBorder="1" applyAlignment="1" applyProtection="1">
      <alignment horizontal="left" vertical="center" indent="1"/>
      <protection hidden="1"/>
    </xf>
    <xf numFmtId="0" fontId="17" fillId="76" borderId="67" xfId="0" applyFont="1" applyFill="1" applyBorder="1" applyAlignment="1" applyProtection="1">
      <alignment horizontal="left" vertical="center" indent="1"/>
      <protection hidden="1"/>
    </xf>
    <xf numFmtId="0" fontId="17" fillId="76" borderId="18" xfId="0" applyFont="1" applyFill="1" applyBorder="1" applyAlignment="1" applyProtection="1">
      <alignment horizontal="left" vertical="center" indent="1"/>
      <protection hidden="1"/>
    </xf>
    <xf numFmtId="0" fontId="17" fillId="76" borderId="82" xfId="0" applyFont="1" applyFill="1" applyBorder="1" applyAlignment="1" applyProtection="1">
      <alignment horizontal="left" vertical="center" indent="1"/>
      <protection hidden="1"/>
    </xf>
    <xf numFmtId="0" fontId="17" fillId="76" borderId="32" xfId="0" applyFont="1" applyFill="1" applyBorder="1" applyAlignment="1" applyProtection="1">
      <alignment horizontal="left" vertical="center" indent="1"/>
      <protection hidden="1"/>
    </xf>
    <xf numFmtId="0" fontId="17" fillId="76" borderId="68" xfId="0" applyFont="1" applyFill="1" applyBorder="1" applyAlignment="1" applyProtection="1">
      <alignment horizontal="left" vertical="center" indent="1"/>
      <protection hidden="1"/>
    </xf>
    <xf numFmtId="0" fontId="17" fillId="76" borderId="43" xfId="0" applyFont="1" applyFill="1" applyBorder="1" applyAlignment="1" applyProtection="1">
      <alignment horizontal="left" vertical="center" indent="1"/>
      <protection hidden="1"/>
    </xf>
    <xf numFmtId="0" fontId="101" fillId="34" borderId="0" xfId="0" applyFont="1" applyFill="1" applyAlignment="1">
      <alignment horizontal="left"/>
    </xf>
    <xf numFmtId="0" fontId="99" fillId="34" borderId="0" xfId="0" applyFont="1" applyFill="1" applyAlignment="1">
      <alignment horizontal="left" vertical="top" wrapText="1"/>
    </xf>
    <xf numFmtId="0" fontId="17" fillId="76" borderId="41" xfId="0" applyFont="1" applyFill="1" applyBorder="1" applyAlignment="1" applyProtection="1">
      <alignment horizontal="left" vertical="center" indent="1"/>
      <protection hidden="1"/>
    </xf>
    <xf numFmtId="0" fontId="17" fillId="76" borderId="12" xfId="0" applyFont="1" applyFill="1" applyBorder="1" applyAlignment="1">
      <alignment horizontal="left" vertical="center" indent="1"/>
    </xf>
    <xf numFmtId="0" fontId="17" fillId="76" borderId="19" xfId="0" applyFont="1" applyFill="1" applyBorder="1" applyAlignment="1">
      <alignment horizontal="left" vertical="center" indent="1"/>
    </xf>
  </cellXfs>
  <cellStyles count="2500">
    <cellStyle name="_x0010_“+ˆÉ•?pý¤" xfId="2135" xr:uid="{00000000-0005-0000-0000-000000000000}"/>
    <cellStyle name="_x0010_“+ˆÉ•?pý¤ 2" xfId="2136" xr:uid="{00000000-0005-0000-0000-000001000000}"/>
    <cellStyle name="1" xfId="2137" xr:uid="{00000000-0005-0000-0000-000002000000}"/>
    <cellStyle name="2" xfId="2138" xr:uid="{00000000-0005-0000-0000-000003000000}"/>
    <cellStyle name="20% - Accent1" xfId="20" builtinId="30" customBuiltin="1"/>
    <cellStyle name="20% - Accent1 2" xfId="56" xr:uid="{00000000-0005-0000-0000-000001000000}"/>
    <cellStyle name="20% - Accent1 2 2" xfId="2140" xr:uid="{00000000-0005-0000-0000-000005000000}"/>
    <cellStyle name="20% - Accent1 2 3" xfId="2139" xr:uid="{00000000-0005-0000-0000-000004000000}"/>
    <cellStyle name="20% - Accent1 3" xfId="2141" xr:uid="{00000000-0005-0000-0000-000006000000}"/>
    <cellStyle name="20% - Accent2" xfId="24" builtinId="34" customBuiltin="1"/>
    <cellStyle name="20% - Accent2 2" xfId="57" xr:uid="{00000000-0005-0000-0000-000003000000}"/>
    <cellStyle name="20% - Accent2 2 2" xfId="2143" xr:uid="{00000000-0005-0000-0000-000008000000}"/>
    <cellStyle name="20% - Accent2 2 3" xfId="2142" xr:uid="{00000000-0005-0000-0000-000007000000}"/>
    <cellStyle name="20% - Accent2 3" xfId="2144" xr:uid="{00000000-0005-0000-0000-000009000000}"/>
    <cellStyle name="20% - Accent3" xfId="28" builtinId="38" customBuiltin="1"/>
    <cellStyle name="20% - Accent3 2" xfId="58" xr:uid="{00000000-0005-0000-0000-000005000000}"/>
    <cellStyle name="20% - Accent3 2 2" xfId="2146" xr:uid="{00000000-0005-0000-0000-00000B000000}"/>
    <cellStyle name="20% - Accent3 2 3" xfId="2145" xr:uid="{00000000-0005-0000-0000-00000A000000}"/>
    <cellStyle name="20% - Accent3 3" xfId="2147" xr:uid="{00000000-0005-0000-0000-00000C000000}"/>
    <cellStyle name="20% - Accent4" xfId="32" builtinId="42" customBuiltin="1"/>
    <cellStyle name="20% - Accent4 2" xfId="59" xr:uid="{00000000-0005-0000-0000-000007000000}"/>
    <cellStyle name="20% - Accent4 2 2" xfId="2149" xr:uid="{00000000-0005-0000-0000-00000E000000}"/>
    <cellStyle name="20% - Accent4 2 3" xfId="2148" xr:uid="{00000000-0005-0000-0000-00000D000000}"/>
    <cellStyle name="20% - Accent4 3" xfId="2150" xr:uid="{00000000-0005-0000-0000-00000F000000}"/>
    <cellStyle name="20% - Accent5" xfId="36" builtinId="46" customBuiltin="1"/>
    <cellStyle name="20% - Accent5 2" xfId="60" xr:uid="{00000000-0005-0000-0000-000009000000}"/>
    <cellStyle name="20% - Accent6" xfId="40" builtinId="50" customBuiltin="1"/>
    <cellStyle name="20% - Accent6 2" xfId="61" xr:uid="{00000000-0005-0000-0000-00000B000000}"/>
    <cellStyle name="40% - Accent1" xfId="21" builtinId="31" customBuiltin="1"/>
    <cellStyle name="40% - Accent1 2" xfId="62" xr:uid="{00000000-0005-0000-0000-00000D000000}"/>
    <cellStyle name="40% - Accent2" xfId="25" builtinId="35" customBuiltin="1"/>
    <cellStyle name="40% - Accent2 2" xfId="63" xr:uid="{00000000-0005-0000-0000-00000F000000}"/>
    <cellStyle name="40% - Accent3" xfId="29" builtinId="39" customBuiltin="1"/>
    <cellStyle name="40% - Accent3 2" xfId="64" xr:uid="{00000000-0005-0000-0000-000011000000}"/>
    <cellStyle name="40% - Accent3 2 2" xfId="2152" xr:uid="{00000000-0005-0000-0000-000015000000}"/>
    <cellStyle name="40% - Accent3 2 3" xfId="2151" xr:uid="{00000000-0005-0000-0000-000014000000}"/>
    <cellStyle name="40% - Accent3 3" xfId="2153" xr:uid="{00000000-0005-0000-0000-000016000000}"/>
    <cellStyle name="40% - Accent4" xfId="33" builtinId="43" customBuiltin="1"/>
    <cellStyle name="40% - Accent4 2" xfId="65" xr:uid="{00000000-0005-0000-0000-000013000000}"/>
    <cellStyle name="40% - Accent5" xfId="37" builtinId="47" customBuiltin="1"/>
    <cellStyle name="40% - Accent5 2" xfId="66" xr:uid="{00000000-0005-0000-0000-000015000000}"/>
    <cellStyle name="40% - Accent6" xfId="41" builtinId="51" customBuiltin="1"/>
    <cellStyle name="40% - Accent6 2" xfId="67" xr:uid="{00000000-0005-0000-0000-000017000000}"/>
    <cellStyle name="60% - Accent1" xfId="22" builtinId="32" customBuiltin="1"/>
    <cellStyle name="60% - Accent1 2" xfId="68" xr:uid="{00000000-0005-0000-0000-000019000000}"/>
    <cellStyle name="60% - Accent2" xfId="26" builtinId="36" customBuiltin="1"/>
    <cellStyle name="60% - Accent2 2" xfId="69" xr:uid="{00000000-0005-0000-0000-00001B000000}"/>
    <cellStyle name="60% - Accent3" xfId="30" builtinId="40" customBuiltin="1"/>
    <cellStyle name="60% - Accent3 2" xfId="70" xr:uid="{00000000-0005-0000-0000-00001D000000}"/>
    <cellStyle name="60% - Accent3 2 2" xfId="2155" xr:uid="{00000000-0005-0000-0000-00001D000000}"/>
    <cellStyle name="60% - Accent3 2 3" xfId="2154" xr:uid="{00000000-0005-0000-0000-00001C000000}"/>
    <cellStyle name="60% - Accent3 3" xfId="2156" xr:uid="{00000000-0005-0000-0000-00001E000000}"/>
    <cellStyle name="60% - Accent4" xfId="34" builtinId="44" customBuiltin="1"/>
    <cellStyle name="60% - Accent4 2" xfId="71" xr:uid="{00000000-0005-0000-0000-00001F000000}"/>
    <cellStyle name="60% - Accent4 2 2" xfId="2158" xr:uid="{00000000-0005-0000-0000-000020000000}"/>
    <cellStyle name="60% - Accent4 2 3" xfId="2157" xr:uid="{00000000-0005-0000-0000-00001F000000}"/>
    <cellStyle name="60% - Accent4 3" xfId="2159" xr:uid="{00000000-0005-0000-0000-000021000000}"/>
    <cellStyle name="60% - Accent5" xfId="38" builtinId="48" customBuiltin="1"/>
    <cellStyle name="60% - Accent5 2" xfId="72" xr:uid="{00000000-0005-0000-0000-000021000000}"/>
    <cellStyle name="60% - Accent6" xfId="42" builtinId="52" customBuiltin="1"/>
    <cellStyle name="60% - Accent6 2" xfId="73" xr:uid="{00000000-0005-0000-0000-000023000000}"/>
    <cellStyle name="60% - Accent6 2 2" xfId="2161" xr:uid="{00000000-0005-0000-0000-000024000000}"/>
    <cellStyle name="60% - Accent6 2 3" xfId="2160" xr:uid="{00000000-0005-0000-0000-000023000000}"/>
    <cellStyle name="60% - Accent6 3" xfId="2162" xr:uid="{00000000-0005-0000-0000-000025000000}"/>
    <cellStyle name="Accent1" xfId="19" builtinId="29" customBuiltin="1"/>
    <cellStyle name="Accent1 2" xfId="74" xr:uid="{00000000-0005-0000-0000-000025000000}"/>
    <cellStyle name="Accent2" xfId="23" builtinId="33" customBuiltin="1"/>
    <cellStyle name="Accent2 2" xfId="75" xr:uid="{00000000-0005-0000-0000-000027000000}"/>
    <cellStyle name="Accent3" xfId="27" builtinId="37" customBuiltin="1"/>
    <cellStyle name="Accent3 2" xfId="76" xr:uid="{00000000-0005-0000-0000-000029000000}"/>
    <cellStyle name="Accent4" xfId="31" builtinId="41" customBuiltin="1"/>
    <cellStyle name="Accent4 2" xfId="77" xr:uid="{00000000-0005-0000-0000-00002B000000}"/>
    <cellStyle name="Accent5" xfId="35" builtinId="45" customBuiltin="1"/>
    <cellStyle name="Accent5 2" xfId="78" xr:uid="{00000000-0005-0000-0000-00002D000000}"/>
    <cellStyle name="Accent6" xfId="39" builtinId="49" customBuiltin="1"/>
    <cellStyle name="Accent6 2" xfId="79" xr:uid="{00000000-0005-0000-0000-00002F000000}"/>
    <cellStyle name="Actual Date" xfId="2163" xr:uid="{00000000-0005-0000-0000-00002C000000}"/>
    <cellStyle name="Actual Date 2" xfId="2164" xr:uid="{00000000-0005-0000-0000-00002D000000}"/>
    <cellStyle name="Bad" xfId="8" builtinId="27" customBuiltin="1"/>
    <cellStyle name="Bad 2" xfId="80" xr:uid="{00000000-0005-0000-0000-000031000000}"/>
    <cellStyle name="Calc Currency (0)" xfId="2165" xr:uid="{00000000-0005-0000-0000-00002F000000}"/>
    <cellStyle name="Calc Currency (2)" xfId="2166" xr:uid="{00000000-0005-0000-0000-000030000000}"/>
    <cellStyle name="Calc Percent (0)" xfId="2167" xr:uid="{00000000-0005-0000-0000-000031000000}"/>
    <cellStyle name="Calc Percent (1)" xfId="2168" xr:uid="{00000000-0005-0000-0000-000032000000}"/>
    <cellStyle name="Calc Percent (2)" xfId="2169" xr:uid="{00000000-0005-0000-0000-000033000000}"/>
    <cellStyle name="Calc Units (0)" xfId="2170" xr:uid="{00000000-0005-0000-0000-000034000000}"/>
    <cellStyle name="Calc Units (1)" xfId="2171" xr:uid="{00000000-0005-0000-0000-000035000000}"/>
    <cellStyle name="Calc Units (2)" xfId="2172" xr:uid="{00000000-0005-0000-0000-000036000000}"/>
    <cellStyle name="Calculation" xfId="12" builtinId="22" customBuiltin="1"/>
    <cellStyle name="Calculation 2" xfId="81" xr:uid="{00000000-0005-0000-0000-000033000000}"/>
    <cellStyle name="Calculation 2 2" xfId="2485" xr:uid="{00000000-0005-0000-0000-000038000000}"/>
    <cellStyle name="Calculation 2 3" xfId="2490" xr:uid="{00000000-0005-0000-0000-000039000000}"/>
    <cellStyle name="Check Cell" xfId="14" builtinId="23" customBuiltin="1"/>
    <cellStyle name="Check Cell 2" xfId="82" xr:uid="{00000000-0005-0000-0000-000035000000}"/>
    <cellStyle name="Comma" xfId="1" builtinId="3"/>
    <cellStyle name="Comma [00]" xfId="2173" xr:uid="{00000000-0005-0000-0000-00003B000000}"/>
    <cellStyle name="Comma 10" xfId="2011" xr:uid="{00000000-0005-0000-0000-00003C000000}"/>
    <cellStyle name="Comma 10 2" xfId="2174" xr:uid="{00000000-0005-0000-0000-00003D000000}"/>
    <cellStyle name="Comma 11" xfId="2012" xr:uid="{00000000-0005-0000-0000-00003E000000}"/>
    <cellStyle name="Comma 11 2" xfId="2013" xr:uid="{00000000-0005-0000-0000-00003F000000}"/>
    <cellStyle name="Comma 12" xfId="2014" xr:uid="{00000000-0005-0000-0000-000040000000}"/>
    <cellStyle name="Comma 12 2" xfId="2015" xr:uid="{00000000-0005-0000-0000-000041000000}"/>
    <cellStyle name="Comma 13" xfId="2016" xr:uid="{00000000-0005-0000-0000-000042000000}"/>
    <cellStyle name="Comma 13 2" xfId="2175" xr:uid="{00000000-0005-0000-0000-000043000000}"/>
    <cellStyle name="Comma 13 2 2" xfId="2176" xr:uid="{00000000-0005-0000-0000-000044000000}"/>
    <cellStyle name="Comma 13 3" xfId="2177" xr:uid="{00000000-0005-0000-0000-000045000000}"/>
    <cellStyle name="Comma 14" xfId="2132" xr:uid="{00000000-0005-0000-0000-000046000000}"/>
    <cellStyle name="Comma 14 2" xfId="2178" xr:uid="{00000000-0005-0000-0000-000047000000}"/>
    <cellStyle name="Comma 15 2" xfId="2179" xr:uid="{00000000-0005-0000-0000-000048000000}"/>
    <cellStyle name="Comma 16" xfId="2180" xr:uid="{00000000-0005-0000-0000-000049000000}"/>
    <cellStyle name="Comma 16 2" xfId="2181" xr:uid="{00000000-0005-0000-0000-00004A000000}"/>
    <cellStyle name="Comma 17 2" xfId="2182" xr:uid="{00000000-0005-0000-0000-00004B000000}"/>
    <cellStyle name="Comma 18" xfId="2183" xr:uid="{00000000-0005-0000-0000-00004C000000}"/>
    <cellStyle name="Comma 19" xfId="2184" xr:uid="{00000000-0005-0000-0000-00004D000000}"/>
    <cellStyle name="Comma 2" xfId="45" xr:uid="{00000000-0005-0000-0000-000037000000}"/>
    <cellStyle name="Comma 2 106" xfId="2185" xr:uid="{00000000-0005-0000-0000-00004F000000}"/>
    <cellStyle name="Comma 2 2" xfId="46" xr:uid="{00000000-0005-0000-0000-000038000000}"/>
    <cellStyle name="Comma 2 2 2" xfId="2019" xr:uid="{00000000-0005-0000-0000-000051000000}"/>
    <cellStyle name="Comma 2 2 2 2" xfId="2186" xr:uid="{00000000-0005-0000-0000-000052000000}"/>
    <cellStyle name="Comma 2 2 2 3" xfId="2187" xr:uid="{00000000-0005-0000-0000-000053000000}"/>
    <cellStyle name="Comma 2 2 3" xfId="2020" xr:uid="{00000000-0005-0000-0000-000054000000}"/>
    <cellStyle name="Comma 2 2 4" xfId="2188" xr:uid="{00000000-0005-0000-0000-000055000000}"/>
    <cellStyle name="Comma 2 2 5" xfId="2189" xr:uid="{00000000-0005-0000-0000-000056000000}"/>
    <cellStyle name="Comma 2 2 6" xfId="2018" xr:uid="{00000000-0005-0000-0000-000050000000}"/>
    <cellStyle name="Comma 2 2 7" xfId="2002" xr:uid="{00000000-0005-0000-0000-000038000000}"/>
    <cellStyle name="Comma 2 3" xfId="2021" xr:uid="{00000000-0005-0000-0000-000057000000}"/>
    <cellStyle name="Comma 2 3 2" xfId="2022" xr:uid="{00000000-0005-0000-0000-000058000000}"/>
    <cellStyle name="Comma 2 3 2 2" xfId="2190" xr:uid="{00000000-0005-0000-0000-000059000000}"/>
    <cellStyle name="Comma 2 3 3" xfId="2191" xr:uid="{00000000-0005-0000-0000-00005A000000}"/>
    <cellStyle name="Comma 2 4" xfId="2023" xr:uid="{00000000-0005-0000-0000-00005B000000}"/>
    <cellStyle name="Comma 2 4 2" xfId="2192" xr:uid="{00000000-0005-0000-0000-00005C000000}"/>
    <cellStyle name="Comma 2 4 3" xfId="2193" xr:uid="{00000000-0005-0000-0000-00005D000000}"/>
    <cellStyle name="Comma 2 4 3 2" xfId="2194" xr:uid="{00000000-0005-0000-0000-00005E000000}"/>
    <cellStyle name="Comma 2 4 4" xfId="2195" xr:uid="{00000000-0005-0000-0000-00005F000000}"/>
    <cellStyle name="Comma 2 4 5" xfId="2196" xr:uid="{00000000-0005-0000-0000-000060000000}"/>
    <cellStyle name="Comma 2 4 6" xfId="2197" xr:uid="{00000000-0005-0000-0000-000061000000}"/>
    <cellStyle name="Comma 2 5" xfId="2024" xr:uid="{00000000-0005-0000-0000-000062000000}"/>
    <cellStyle name="Comma 2 5 2" xfId="2198" xr:uid="{00000000-0005-0000-0000-000063000000}"/>
    <cellStyle name="Comma 2 6" xfId="2025" xr:uid="{00000000-0005-0000-0000-000064000000}"/>
    <cellStyle name="Comma 2 7" xfId="2199" xr:uid="{00000000-0005-0000-0000-000065000000}"/>
    <cellStyle name="Comma 2 8" xfId="2017" xr:uid="{00000000-0005-0000-0000-00004E000000}"/>
    <cellStyle name="Comma 2 9" xfId="2001" xr:uid="{00000000-0005-0000-0000-000037000000}"/>
    <cellStyle name="Comma 20" xfId="2200" xr:uid="{00000000-0005-0000-0000-000066000000}"/>
    <cellStyle name="Comma 21" xfId="2201" xr:uid="{00000000-0005-0000-0000-000067000000}"/>
    <cellStyle name="Comma 22" xfId="2202" xr:uid="{00000000-0005-0000-0000-000068000000}"/>
    <cellStyle name="Comma 3" xfId="47" xr:uid="{00000000-0005-0000-0000-000039000000}"/>
    <cellStyle name="Comma 3 10" xfId="2003" xr:uid="{00000000-0005-0000-0000-000039000000}"/>
    <cellStyle name="Comma 3 2" xfId="2027" xr:uid="{00000000-0005-0000-0000-00006A000000}"/>
    <cellStyle name="Comma 3 2 10" xfId="2203" xr:uid="{00000000-0005-0000-0000-00006B000000}"/>
    <cellStyle name="Comma 3 2 11" xfId="2204" xr:uid="{00000000-0005-0000-0000-00006C000000}"/>
    <cellStyle name="Comma 3 2 2" xfId="2205" xr:uid="{00000000-0005-0000-0000-00006D000000}"/>
    <cellStyle name="Comma 3 2 2 2" xfId="2206" xr:uid="{00000000-0005-0000-0000-00006E000000}"/>
    <cellStyle name="Comma 3 2 3" xfId="2207" xr:uid="{00000000-0005-0000-0000-00006F000000}"/>
    <cellStyle name="Comma 3 2 4" xfId="2208" xr:uid="{00000000-0005-0000-0000-000070000000}"/>
    <cellStyle name="Comma 3 2 5" xfId="2209" xr:uid="{00000000-0005-0000-0000-000071000000}"/>
    <cellStyle name="Comma 3 2 6" xfId="2210" xr:uid="{00000000-0005-0000-0000-000072000000}"/>
    <cellStyle name="Comma 3 2 6 2" xfId="2211" xr:uid="{00000000-0005-0000-0000-000073000000}"/>
    <cellStyle name="Comma 3 2 7" xfId="2212" xr:uid="{00000000-0005-0000-0000-000074000000}"/>
    <cellStyle name="Comma 3 2 7 2" xfId="2213" xr:uid="{00000000-0005-0000-0000-000075000000}"/>
    <cellStyle name="Comma 3 2 8" xfId="2214" xr:uid="{00000000-0005-0000-0000-000076000000}"/>
    <cellStyle name="Comma 3 2 8 2" xfId="2215" xr:uid="{00000000-0005-0000-0000-000077000000}"/>
    <cellStyle name="Comma 3 2 9" xfId="2216" xr:uid="{00000000-0005-0000-0000-000078000000}"/>
    <cellStyle name="Comma 3 2 9 2" xfId="2217" xr:uid="{00000000-0005-0000-0000-000079000000}"/>
    <cellStyle name="Comma 3 3" xfId="2218" xr:uid="{00000000-0005-0000-0000-00007A000000}"/>
    <cellStyle name="Comma 3 3 2" xfId="2219" xr:uid="{00000000-0005-0000-0000-00007B000000}"/>
    <cellStyle name="Comma 3 3 3" xfId="2220" xr:uid="{00000000-0005-0000-0000-00007C000000}"/>
    <cellStyle name="Comma 3 3 4" xfId="2221" xr:uid="{00000000-0005-0000-0000-00007D000000}"/>
    <cellStyle name="Comma 3 3 5" xfId="2222" xr:uid="{00000000-0005-0000-0000-00007E000000}"/>
    <cellStyle name="Comma 3 3 6" xfId="2223" xr:uid="{00000000-0005-0000-0000-00007F000000}"/>
    <cellStyle name="Comma 3 4" xfId="2224" xr:uid="{00000000-0005-0000-0000-000080000000}"/>
    <cellStyle name="Comma 3 5" xfId="2225" xr:uid="{00000000-0005-0000-0000-000081000000}"/>
    <cellStyle name="Comma 3 6" xfId="2226" xr:uid="{00000000-0005-0000-0000-000082000000}"/>
    <cellStyle name="Comma 3 7" xfId="2227" xr:uid="{00000000-0005-0000-0000-000083000000}"/>
    <cellStyle name="Comma 3 8" xfId="2228" xr:uid="{00000000-0005-0000-0000-000084000000}"/>
    <cellStyle name="Comma 3 9" xfId="2026" xr:uid="{00000000-0005-0000-0000-000069000000}"/>
    <cellStyle name="Comma 4" xfId="48" xr:uid="{00000000-0005-0000-0000-00003A000000}"/>
    <cellStyle name="Comma 4 10" xfId="2028" xr:uid="{00000000-0005-0000-0000-000085000000}"/>
    <cellStyle name="Comma 4 2" xfId="2029" xr:uid="{00000000-0005-0000-0000-000086000000}"/>
    <cellStyle name="Comma 4 2 2" xfId="2030" xr:uid="{00000000-0005-0000-0000-000087000000}"/>
    <cellStyle name="Comma 4 2 2 2" xfId="2031" xr:uid="{00000000-0005-0000-0000-000088000000}"/>
    <cellStyle name="Comma 4 2 3" xfId="2032" xr:uid="{00000000-0005-0000-0000-000089000000}"/>
    <cellStyle name="Comma 4 3" xfId="2033" xr:uid="{00000000-0005-0000-0000-00008A000000}"/>
    <cellStyle name="Comma 4 3 2" xfId="2034" xr:uid="{00000000-0005-0000-0000-00008B000000}"/>
    <cellStyle name="Comma 4 4" xfId="2035" xr:uid="{00000000-0005-0000-0000-00008C000000}"/>
    <cellStyle name="Comma 4 5" xfId="2036" xr:uid="{00000000-0005-0000-0000-00008D000000}"/>
    <cellStyle name="Comma 4 5 2" xfId="2037" xr:uid="{00000000-0005-0000-0000-00008E000000}"/>
    <cellStyle name="Comma 4 6" xfId="2229" xr:uid="{00000000-0005-0000-0000-00008F000000}"/>
    <cellStyle name="Comma 4 7" xfId="2230" xr:uid="{00000000-0005-0000-0000-000090000000}"/>
    <cellStyle name="Comma 4 8" xfId="2231" xr:uid="{00000000-0005-0000-0000-000091000000}"/>
    <cellStyle name="Comma 4 9" xfId="2232" xr:uid="{00000000-0005-0000-0000-000092000000}"/>
    <cellStyle name="Comma 5" xfId="44" xr:uid="{00000000-0005-0000-0000-00003B000000}"/>
    <cellStyle name="Comma 5 2" xfId="2039" xr:uid="{00000000-0005-0000-0000-000094000000}"/>
    <cellStyle name="Comma 5 2 2" xfId="2040" xr:uid="{00000000-0005-0000-0000-000095000000}"/>
    <cellStyle name="Comma 5 2 2 2" xfId="2041" xr:uid="{00000000-0005-0000-0000-000096000000}"/>
    <cellStyle name="Comma 5 2 3" xfId="2042" xr:uid="{00000000-0005-0000-0000-000097000000}"/>
    <cellStyle name="Comma 5 3" xfId="2043" xr:uid="{00000000-0005-0000-0000-000098000000}"/>
    <cellStyle name="Comma 5 3 2" xfId="2044" xr:uid="{00000000-0005-0000-0000-000099000000}"/>
    <cellStyle name="Comma 5 4" xfId="2045" xr:uid="{00000000-0005-0000-0000-00009A000000}"/>
    <cellStyle name="Comma 5 5" xfId="2046" xr:uid="{00000000-0005-0000-0000-00009B000000}"/>
    <cellStyle name="Comma 5 6" xfId="2047" xr:uid="{00000000-0005-0000-0000-00009C000000}"/>
    <cellStyle name="Comma 5 7" xfId="2038" xr:uid="{00000000-0005-0000-0000-000093000000}"/>
    <cellStyle name="Comma 5 8" xfId="2000" xr:uid="{00000000-0005-0000-0000-00003B000000}"/>
    <cellStyle name="Comma 6" xfId="2048" xr:uid="{00000000-0005-0000-0000-00009D000000}"/>
    <cellStyle name="Comma 6 2" xfId="2049" xr:uid="{00000000-0005-0000-0000-00009E000000}"/>
    <cellStyle name="Comma 6 2 2" xfId="2050" xr:uid="{00000000-0005-0000-0000-00009F000000}"/>
    <cellStyle name="Comma 6 3" xfId="2051" xr:uid="{00000000-0005-0000-0000-0000A0000000}"/>
    <cellStyle name="Comma 6 3 2" xfId="2233" xr:uid="{00000000-0005-0000-0000-0000A1000000}"/>
    <cellStyle name="Comma 6 3 3" xfId="2234" xr:uid="{00000000-0005-0000-0000-0000A2000000}"/>
    <cellStyle name="Comma 6 4" xfId="2052" xr:uid="{00000000-0005-0000-0000-0000A3000000}"/>
    <cellStyle name="Comma 7" xfId="2053" xr:uid="{00000000-0005-0000-0000-0000A4000000}"/>
    <cellStyle name="Comma 7 2" xfId="2054" xr:uid="{00000000-0005-0000-0000-0000A5000000}"/>
    <cellStyle name="Comma 7 3" xfId="2235" xr:uid="{00000000-0005-0000-0000-0000A6000000}"/>
    <cellStyle name="Comma 7 4" xfId="2236" xr:uid="{00000000-0005-0000-0000-0000A7000000}"/>
    <cellStyle name="Comma 8" xfId="2055" xr:uid="{00000000-0005-0000-0000-0000A8000000}"/>
    <cellStyle name="Comma 8 2" xfId="2237" xr:uid="{00000000-0005-0000-0000-0000A9000000}"/>
    <cellStyle name="Comma 9" xfId="2010" xr:uid="{00000000-0005-0000-0000-0000AA000000}"/>
    <cellStyle name="Comma 9 2" xfId="2238" xr:uid="{00000000-0005-0000-0000-0000AB000000}"/>
    <cellStyle name="Comma 9 2 2" xfId="2239" xr:uid="{00000000-0005-0000-0000-0000AC000000}"/>
    <cellStyle name="Comma 9 3" xfId="2240" xr:uid="{00000000-0005-0000-0000-0000AD000000}"/>
    <cellStyle name="Comma 9 4" xfId="2241" xr:uid="{00000000-0005-0000-0000-0000AE000000}"/>
    <cellStyle name="Comma0" xfId="2242" xr:uid="{00000000-0005-0000-0000-0000AF000000}"/>
    <cellStyle name="CommaSimple" xfId="2243" xr:uid="{00000000-0005-0000-0000-0000B0000000}"/>
    <cellStyle name="Currency" xfId="1998" builtinId="4"/>
    <cellStyle name="Currency [00]" xfId="2244" xr:uid="{00000000-0005-0000-0000-0000B1000000}"/>
    <cellStyle name="Currency 10" xfId="2245" xr:uid="{00000000-0005-0000-0000-0000B2000000}"/>
    <cellStyle name="Currency 11" xfId="2246" xr:uid="{00000000-0005-0000-0000-0000B3000000}"/>
    <cellStyle name="Currency 11 2" xfId="2247" xr:uid="{00000000-0005-0000-0000-0000B4000000}"/>
    <cellStyle name="Currency 11 2 2" xfId="2248" xr:uid="{00000000-0005-0000-0000-0000B5000000}"/>
    <cellStyle name="Currency 12" xfId="2249" xr:uid="{00000000-0005-0000-0000-0000B6000000}"/>
    <cellStyle name="Currency 13" xfId="2250" xr:uid="{00000000-0005-0000-0000-0000B7000000}"/>
    <cellStyle name="Currency 13 2" xfId="2251" xr:uid="{00000000-0005-0000-0000-0000B8000000}"/>
    <cellStyle name="Currency 14" xfId="2252" xr:uid="{00000000-0005-0000-0000-0000B9000000}"/>
    <cellStyle name="Currency 14 2" xfId="2253" xr:uid="{00000000-0005-0000-0000-0000BA000000}"/>
    <cellStyle name="Currency 15" xfId="2254" xr:uid="{00000000-0005-0000-0000-0000BB000000}"/>
    <cellStyle name="Currency 15 2" xfId="2255" xr:uid="{00000000-0005-0000-0000-0000BC000000}"/>
    <cellStyle name="Currency 16 2" xfId="2256" xr:uid="{00000000-0005-0000-0000-0000BD000000}"/>
    <cellStyle name="Currency 17" xfId="2257" xr:uid="{00000000-0005-0000-0000-0000BE000000}"/>
    <cellStyle name="Currency 17 2" xfId="2258" xr:uid="{00000000-0005-0000-0000-0000BF000000}"/>
    <cellStyle name="Currency 18" xfId="2259" xr:uid="{00000000-0005-0000-0000-0000C0000000}"/>
    <cellStyle name="Currency 19" xfId="2260" xr:uid="{00000000-0005-0000-0000-0000C1000000}"/>
    <cellStyle name="Currency 2" xfId="83" xr:uid="{00000000-0005-0000-0000-00003D000000}"/>
    <cellStyle name="Currency 2 2" xfId="2057" xr:uid="{00000000-0005-0000-0000-0000C3000000}"/>
    <cellStyle name="Currency 2 2 2" xfId="2261" xr:uid="{00000000-0005-0000-0000-0000C4000000}"/>
    <cellStyle name="Currency 2 2 3" xfId="2262" xr:uid="{00000000-0005-0000-0000-0000C5000000}"/>
    <cellStyle name="Currency 2 2 4" xfId="2263" xr:uid="{00000000-0005-0000-0000-0000C6000000}"/>
    <cellStyle name="Currency 2 3" xfId="2058" xr:uid="{00000000-0005-0000-0000-0000C7000000}"/>
    <cellStyle name="Currency 2 3 2" xfId="2264" xr:uid="{00000000-0005-0000-0000-0000C8000000}"/>
    <cellStyle name="Currency 2 3 3" xfId="2265" xr:uid="{00000000-0005-0000-0000-0000C9000000}"/>
    <cellStyle name="Currency 2 4" xfId="2059" xr:uid="{00000000-0005-0000-0000-0000CA000000}"/>
    <cellStyle name="Currency 2 4 2" xfId="2266" xr:uid="{00000000-0005-0000-0000-0000CB000000}"/>
    <cellStyle name="Currency 2 4 3" xfId="2267" xr:uid="{00000000-0005-0000-0000-0000CC000000}"/>
    <cellStyle name="Currency 2 4 3 2" xfId="2268" xr:uid="{00000000-0005-0000-0000-0000CD000000}"/>
    <cellStyle name="Currency 2 4 4" xfId="2269" xr:uid="{00000000-0005-0000-0000-0000CE000000}"/>
    <cellStyle name="Currency 2 5" xfId="2270" xr:uid="{00000000-0005-0000-0000-0000CF000000}"/>
    <cellStyle name="Currency 2 5 2" xfId="2271" xr:uid="{00000000-0005-0000-0000-0000D0000000}"/>
    <cellStyle name="Currency 2 6" xfId="2272" xr:uid="{00000000-0005-0000-0000-0000D1000000}"/>
    <cellStyle name="Currency 2 7" xfId="2273" xr:uid="{00000000-0005-0000-0000-0000D2000000}"/>
    <cellStyle name="Currency 2 8" xfId="2274" xr:uid="{00000000-0005-0000-0000-0000D3000000}"/>
    <cellStyle name="Currency 2 9" xfId="2056" xr:uid="{00000000-0005-0000-0000-0000C2000000}"/>
    <cellStyle name="Currency 20" xfId="2275" xr:uid="{00000000-0005-0000-0000-0000D4000000}"/>
    <cellStyle name="Currency 21" xfId="2276" xr:uid="{00000000-0005-0000-0000-0000D5000000}"/>
    <cellStyle name="Currency 22" xfId="2277" xr:uid="{00000000-0005-0000-0000-0000D6000000}"/>
    <cellStyle name="Currency 24" xfId="2278" xr:uid="{00000000-0005-0000-0000-0000D7000000}"/>
    <cellStyle name="Currency 3" xfId="84" xr:uid="{00000000-0005-0000-0000-00003E000000}"/>
    <cellStyle name="Currency 3 2" xfId="2061" xr:uid="{00000000-0005-0000-0000-0000D9000000}"/>
    <cellStyle name="Currency 3 2 2" xfId="2279" xr:uid="{00000000-0005-0000-0000-0000DA000000}"/>
    <cellStyle name="Currency 3 3" xfId="2062" xr:uid="{00000000-0005-0000-0000-0000DB000000}"/>
    <cellStyle name="Currency 3 4" xfId="2060" xr:uid="{00000000-0005-0000-0000-0000D8000000}"/>
    <cellStyle name="Currency 4" xfId="2063" xr:uid="{00000000-0005-0000-0000-0000DC000000}"/>
    <cellStyle name="Currency 4 2" xfId="2280" xr:uid="{00000000-0005-0000-0000-0000DD000000}"/>
    <cellStyle name="Currency 4 2 10" xfId="2281" xr:uid="{00000000-0005-0000-0000-0000DE000000}"/>
    <cellStyle name="Currency 4 2 10 2" xfId="2282" xr:uid="{00000000-0005-0000-0000-0000DF000000}"/>
    <cellStyle name="Currency 4 2 11" xfId="2283" xr:uid="{00000000-0005-0000-0000-0000E0000000}"/>
    <cellStyle name="Currency 4 2 2" xfId="2284" xr:uid="{00000000-0005-0000-0000-0000E1000000}"/>
    <cellStyle name="Currency 4 2 2 2" xfId="2285" xr:uid="{00000000-0005-0000-0000-0000E2000000}"/>
    <cellStyle name="Currency 4 2 3" xfId="2286" xr:uid="{00000000-0005-0000-0000-0000E3000000}"/>
    <cellStyle name="Currency 4 2 4" xfId="2287" xr:uid="{00000000-0005-0000-0000-0000E4000000}"/>
    <cellStyle name="Currency 4 2 5" xfId="2288" xr:uid="{00000000-0005-0000-0000-0000E5000000}"/>
    <cellStyle name="Currency 4 2 6" xfId="2289" xr:uid="{00000000-0005-0000-0000-0000E6000000}"/>
    <cellStyle name="Currency 4 2 6 2" xfId="2290" xr:uid="{00000000-0005-0000-0000-0000E7000000}"/>
    <cellStyle name="Currency 4 2 7" xfId="2291" xr:uid="{00000000-0005-0000-0000-0000E8000000}"/>
    <cellStyle name="Currency 4 2 7 2" xfId="2292" xr:uid="{00000000-0005-0000-0000-0000E9000000}"/>
    <cellStyle name="Currency 4 2 8" xfId="2293" xr:uid="{00000000-0005-0000-0000-0000EA000000}"/>
    <cellStyle name="Currency 4 2 8 2" xfId="2294" xr:uid="{00000000-0005-0000-0000-0000EB000000}"/>
    <cellStyle name="Currency 4 2 9" xfId="2295" xr:uid="{00000000-0005-0000-0000-0000EC000000}"/>
    <cellStyle name="Currency 4 2 9 2" xfId="2296" xr:uid="{00000000-0005-0000-0000-0000ED000000}"/>
    <cellStyle name="Currency 4 3" xfId="2297" xr:uid="{00000000-0005-0000-0000-0000EE000000}"/>
    <cellStyle name="Currency 4 3 2" xfId="2298" xr:uid="{00000000-0005-0000-0000-0000EF000000}"/>
    <cellStyle name="Currency 4 3 3" xfId="2299" xr:uid="{00000000-0005-0000-0000-0000F0000000}"/>
    <cellStyle name="Currency 4 3 4" xfId="2300" xr:uid="{00000000-0005-0000-0000-0000F1000000}"/>
    <cellStyle name="Currency 4 3 5" xfId="2301" xr:uid="{00000000-0005-0000-0000-0000F2000000}"/>
    <cellStyle name="Currency 4 4" xfId="2302" xr:uid="{00000000-0005-0000-0000-0000F3000000}"/>
    <cellStyle name="Currency 4 5" xfId="2303" xr:uid="{00000000-0005-0000-0000-0000F4000000}"/>
    <cellStyle name="Currency 5" xfId="2064" xr:uid="{00000000-0005-0000-0000-0000F5000000}"/>
    <cellStyle name="Currency 5 2" xfId="2304" xr:uid="{00000000-0005-0000-0000-0000F6000000}"/>
    <cellStyle name="Currency 5 3" xfId="2305" xr:uid="{00000000-0005-0000-0000-0000F7000000}"/>
    <cellStyle name="Currency 5 4" xfId="2306" xr:uid="{00000000-0005-0000-0000-0000F8000000}"/>
    <cellStyle name="Currency 5 5" xfId="2307" xr:uid="{00000000-0005-0000-0000-0000F9000000}"/>
    <cellStyle name="Currency 5 6" xfId="2308" xr:uid="{00000000-0005-0000-0000-0000FA000000}"/>
    <cellStyle name="Currency 6" xfId="2309" xr:uid="{00000000-0005-0000-0000-0000FB000000}"/>
    <cellStyle name="Currency 6 2" xfId="2310" xr:uid="{00000000-0005-0000-0000-0000FC000000}"/>
    <cellStyle name="Currency 6 2 2" xfId="2311" xr:uid="{00000000-0005-0000-0000-0000FD000000}"/>
    <cellStyle name="Currency 7" xfId="2312" xr:uid="{00000000-0005-0000-0000-0000FE000000}"/>
    <cellStyle name="Currency 7 2" xfId="2313" xr:uid="{00000000-0005-0000-0000-0000FF000000}"/>
    <cellStyle name="Currency 8" xfId="2314" xr:uid="{00000000-0005-0000-0000-000000010000}"/>
    <cellStyle name="Currency 8 2" xfId="2315" xr:uid="{00000000-0005-0000-0000-000001010000}"/>
    <cellStyle name="Currency 8 3" xfId="2316" xr:uid="{00000000-0005-0000-0000-000002010000}"/>
    <cellStyle name="Currency 8 4" xfId="2317" xr:uid="{00000000-0005-0000-0000-000003010000}"/>
    <cellStyle name="Currency 8 5" xfId="2318" xr:uid="{00000000-0005-0000-0000-000004010000}"/>
    <cellStyle name="Currency 8 6" xfId="2319" xr:uid="{00000000-0005-0000-0000-000005010000}"/>
    <cellStyle name="Currency 9" xfId="2320" xr:uid="{00000000-0005-0000-0000-000006010000}"/>
    <cellStyle name="Currency 9 2" xfId="2321" xr:uid="{00000000-0005-0000-0000-000007010000}"/>
    <cellStyle name="Currency 9 3" xfId="2322" xr:uid="{00000000-0005-0000-0000-000008010000}"/>
    <cellStyle name="Currency Simple" xfId="2323" xr:uid="{00000000-0005-0000-0000-000009010000}"/>
    <cellStyle name="Date" xfId="2324" xr:uid="{00000000-0005-0000-0000-00000A010000}"/>
    <cellStyle name="Date Short" xfId="2325" xr:uid="{00000000-0005-0000-0000-00000B010000}"/>
    <cellStyle name="DELTA" xfId="2326" xr:uid="{00000000-0005-0000-0000-00000C010000}"/>
    <cellStyle name="Enter Currency (0)" xfId="2327" xr:uid="{00000000-0005-0000-0000-00000D010000}"/>
    <cellStyle name="Enter Currency (2)" xfId="2328" xr:uid="{00000000-0005-0000-0000-00000E010000}"/>
    <cellStyle name="Enter Units (0)" xfId="2329" xr:uid="{00000000-0005-0000-0000-00000F010000}"/>
    <cellStyle name="Enter Units (1)" xfId="2330" xr:uid="{00000000-0005-0000-0000-000010010000}"/>
    <cellStyle name="Enter Units (2)" xfId="2331" xr:uid="{00000000-0005-0000-0000-000011010000}"/>
    <cellStyle name="Explanatory Text" xfId="17" builtinId="53" customBuiltin="1"/>
    <cellStyle name="Explanatory Text 2" xfId="85" xr:uid="{00000000-0005-0000-0000-000040000000}"/>
    <cellStyle name="Fixed" xfId="2332" xr:uid="{00000000-0005-0000-0000-000013010000}"/>
    <cellStyle name="Good" xfId="7" builtinId="26" customBuiltin="1"/>
    <cellStyle name="Good 2" xfId="86" xr:uid="{00000000-0005-0000-0000-000042000000}"/>
    <cellStyle name="Grey" xfId="2333" xr:uid="{00000000-0005-0000-0000-000015010000}"/>
    <cellStyle name="Grey 2" xfId="2334" xr:uid="{00000000-0005-0000-0000-000016010000}"/>
    <cellStyle name="HEADER" xfId="2335" xr:uid="{00000000-0005-0000-0000-000017010000}"/>
    <cellStyle name="Header1" xfId="2336" xr:uid="{00000000-0005-0000-0000-000018010000}"/>
    <cellStyle name="Header2" xfId="2337" xr:uid="{00000000-0005-0000-0000-000019010000}"/>
    <cellStyle name="Header2 2" xfId="2338" xr:uid="{00000000-0005-0000-0000-00001A010000}"/>
    <cellStyle name="Header2 2 2" xfId="2396" xr:uid="{00000000-0005-0000-0000-00001A010000}"/>
    <cellStyle name="Header2 3" xfId="2397" xr:uid="{00000000-0005-0000-0000-000019010000}"/>
    <cellStyle name="Heading 1" xfId="3" builtinId="16" customBuiltin="1"/>
    <cellStyle name="Heading 1 2" xfId="87" xr:uid="{00000000-0005-0000-0000-000044000000}"/>
    <cellStyle name="Heading 2" xfId="4" builtinId="17" customBuiltin="1"/>
    <cellStyle name="Heading 2 2" xfId="88" xr:uid="{00000000-0005-0000-0000-000046000000}"/>
    <cellStyle name="Heading 3" xfId="5" builtinId="18" customBuiltin="1"/>
    <cellStyle name="Heading 3 2" xfId="89" xr:uid="{00000000-0005-0000-0000-000048000000}"/>
    <cellStyle name="Heading 4" xfId="6" builtinId="19" customBuiltin="1"/>
    <cellStyle name="Heading 4 2" xfId="90" xr:uid="{00000000-0005-0000-0000-00004A000000}"/>
    <cellStyle name="Heading1" xfId="2339" xr:uid="{00000000-0005-0000-0000-00001F010000}"/>
    <cellStyle name="Heading2" xfId="2340" xr:uid="{00000000-0005-0000-0000-000020010000}"/>
    <cellStyle name="HIGHLIGHT" xfId="2341" xr:uid="{00000000-0005-0000-0000-000021010000}"/>
    <cellStyle name="Hyperlink 2" xfId="2065" xr:uid="{00000000-0005-0000-0000-000022010000}"/>
    <cellStyle name="Hyperlink 3" xfId="2066" xr:uid="{00000000-0005-0000-0000-000023010000}"/>
    <cellStyle name="Hyperlink 4" xfId="2067" xr:uid="{00000000-0005-0000-0000-000024010000}"/>
    <cellStyle name="Hyperlink 5" xfId="2133" xr:uid="{00000000-0005-0000-0000-000025010000}"/>
    <cellStyle name="Input" xfId="10" builtinId="20" customBuiltin="1"/>
    <cellStyle name="Input [yellow]" xfId="2342" xr:uid="{00000000-0005-0000-0000-000026010000}"/>
    <cellStyle name="Input [yellow] 2" xfId="2343" xr:uid="{00000000-0005-0000-0000-000027010000}"/>
    <cellStyle name="Input [yellow] 2 2" xfId="2487" xr:uid="{00000000-0005-0000-0000-000028010000}"/>
    <cellStyle name="Input [yellow] 2 2 2" xfId="2498" xr:uid="{00000000-0005-0000-0000-000028010000}"/>
    <cellStyle name="Input [yellow] 2 3" xfId="2394" xr:uid="{00000000-0005-0000-0000-000027010000}"/>
    <cellStyle name="Input [yellow] 3" xfId="2486" xr:uid="{00000000-0005-0000-0000-000029010000}"/>
    <cellStyle name="Input [yellow] 3 2" xfId="2497" xr:uid="{00000000-0005-0000-0000-000029010000}"/>
    <cellStyle name="Input [yellow] 4" xfId="2395" xr:uid="{00000000-0005-0000-0000-000026010000}"/>
    <cellStyle name="Input 2" xfId="91" xr:uid="{00000000-0005-0000-0000-00004C000000}"/>
    <cellStyle name="Input 2 2" xfId="2488" xr:uid="{00000000-0005-0000-0000-00002B010000}"/>
    <cellStyle name="Input 2 3" xfId="2489" xr:uid="{00000000-0005-0000-0000-00002C010000}"/>
    <cellStyle name="Link Currency (0)" xfId="2344" xr:uid="{00000000-0005-0000-0000-00002D010000}"/>
    <cellStyle name="Link Currency (2)" xfId="2345" xr:uid="{00000000-0005-0000-0000-00002E010000}"/>
    <cellStyle name="Link Units (0)" xfId="2346" xr:uid="{00000000-0005-0000-0000-00002F010000}"/>
    <cellStyle name="Link Units (1)" xfId="2347" xr:uid="{00000000-0005-0000-0000-000030010000}"/>
    <cellStyle name="Link Units (2)" xfId="2348" xr:uid="{00000000-0005-0000-0000-000031010000}"/>
    <cellStyle name="Linked Cell" xfId="13" builtinId="24" customBuiltin="1"/>
    <cellStyle name="Linked Cell 2" xfId="92" xr:uid="{00000000-0005-0000-0000-00004E000000}"/>
    <cellStyle name="Neutral" xfId="9" builtinId="28" customBuiltin="1"/>
    <cellStyle name="Neutral 2" xfId="93" xr:uid="{00000000-0005-0000-0000-000050000000}"/>
    <cellStyle name="no dec" xfId="2068" xr:uid="{00000000-0005-0000-0000-000034010000}"/>
    <cellStyle name="Normal" xfId="0" builtinId="0"/>
    <cellStyle name="Normal - Style1" xfId="2349" xr:uid="{00000000-0005-0000-0000-000036010000}"/>
    <cellStyle name="Normal 10" xfId="2069" xr:uid="{00000000-0005-0000-0000-000037010000}"/>
    <cellStyle name="Normal 10 2" xfId="2006" xr:uid="{00000000-0005-0000-0000-000038010000}"/>
    <cellStyle name="Normal 10 3" xfId="2350" xr:uid="{00000000-0005-0000-0000-000039010000}"/>
    <cellStyle name="Normal 11" xfId="2070" xr:uid="{00000000-0005-0000-0000-00003A010000}"/>
    <cellStyle name="Normal 11 2" xfId="2351" xr:uid="{00000000-0005-0000-0000-00003B010000}"/>
    <cellStyle name="Normal 12" xfId="2009" xr:uid="{00000000-0005-0000-0000-00003C010000}"/>
    <cellStyle name="Normal 12 2" xfId="2352" xr:uid="{00000000-0005-0000-0000-00003D010000}"/>
    <cellStyle name="Normal 13" xfId="2353" xr:uid="{00000000-0005-0000-0000-00003E010000}"/>
    <cellStyle name="Normal 13 2" xfId="2354" xr:uid="{00000000-0005-0000-0000-00003F010000}"/>
    <cellStyle name="Normal 14" xfId="2355" xr:uid="{00000000-0005-0000-0000-000040010000}"/>
    <cellStyle name="Normal 14 2" xfId="2356" xr:uid="{00000000-0005-0000-0000-000041010000}"/>
    <cellStyle name="Normal 15" xfId="2357" xr:uid="{00000000-0005-0000-0000-000042010000}"/>
    <cellStyle name="Normal 15 2" xfId="2358" xr:uid="{00000000-0005-0000-0000-000043010000}"/>
    <cellStyle name="Normal 15 3" xfId="2359" xr:uid="{00000000-0005-0000-0000-000044010000}"/>
    <cellStyle name="Normal 16" xfId="2360" xr:uid="{00000000-0005-0000-0000-000045010000}"/>
    <cellStyle name="Normal 16 2" xfId="2361" xr:uid="{00000000-0005-0000-0000-000046010000}"/>
    <cellStyle name="Normal 17" xfId="2362" xr:uid="{00000000-0005-0000-0000-000047010000}"/>
    <cellStyle name="Normal 18" xfId="2363" xr:uid="{00000000-0005-0000-0000-000048010000}"/>
    <cellStyle name="Normal 18 2" xfId="2364" xr:uid="{00000000-0005-0000-0000-000049010000}"/>
    <cellStyle name="Normal 19" xfId="2365" xr:uid="{00000000-0005-0000-0000-00004A010000}"/>
    <cellStyle name="Normal 19 2" xfId="2366" xr:uid="{00000000-0005-0000-0000-00004B010000}"/>
    <cellStyle name="Normal 2" xfId="49" xr:uid="{00000000-0005-0000-0000-000052000000}"/>
    <cellStyle name="Normal 2 10" xfId="94" xr:uid="{00000000-0005-0000-0000-000053000000}"/>
    <cellStyle name="Normal 2 10 10" xfId="95" xr:uid="{00000000-0005-0000-0000-000054000000}"/>
    <cellStyle name="Normal 2 10 11" xfId="96" xr:uid="{00000000-0005-0000-0000-000055000000}"/>
    <cellStyle name="Normal 2 10 12" xfId="97" xr:uid="{00000000-0005-0000-0000-000056000000}"/>
    <cellStyle name="Normal 2 10 13" xfId="98" xr:uid="{00000000-0005-0000-0000-000057000000}"/>
    <cellStyle name="Normal 2 10 14" xfId="99" xr:uid="{00000000-0005-0000-0000-000058000000}"/>
    <cellStyle name="Normal 2 10 15" xfId="100" xr:uid="{00000000-0005-0000-0000-000059000000}"/>
    <cellStyle name="Normal 2 10 16" xfId="101" xr:uid="{00000000-0005-0000-0000-00005A000000}"/>
    <cellStyle name="Normal 2 10 17" xfId="102" xr:uid="{00000000-0005-0000-0000-00005B000000}"/>
    <cellStyle name="Normal 2 10 18" xfId="103" xr:uid="{00000000-0005-0000-0000-00005C000000}"/>
    <cellStyle name="Normal 2 10 19" xfId="104" xr:uid="{00000000-0005-0000-0000-00005D000000}"/>
    <cellStyle name="Normal 2 10 2" xfId="105" xr:uid="{00000000-0005-0000-0000-00005E000000}"/>
    <cellStyle name="Normal 2 10 20" xfId="106" xr:uid="{00000000-0005-0000-0000-00005F000000}"/>
    <cellStyle name="Normal 2 10 21" xfId="107" xr:uid="{00000000-0005-0000-0000-000060000000}"/>
    <cellStyle name="Normal 2 10 22" xfId="108" xr:uid="{00000000-0005-0000-0000-000061000000}"/>
    <cellStyle name="Normal 2 10 23" xfId="109" xr:uid="{00000000-0005-0000-0000-000062000000}"/>
    <cellStyle name="Normal 2 10 3" xfId="110" xr:uid="{00000000-0005-0000-0000-000063000000}"/>
    <cellStyle name="Normal 2 10 4" xfId="111" xr:uid="{00000000-0005-0000-0000-000064000000}"/>
    <cellStyle name="Normal 2 10 5" xfId="112" xr:uid="{00000000-0005-0000-0000-000065000000}"/>
    <cellStyle name="Normal 2 10 6" xfId="113" xr:uid="{00000000-0005-0000-0000-000066000000}"/>
    <cellStyle name="Normal 2 10 7" xfId="114" xr:uid="{00000000-0005-0000-0000-000067000000}"/>
    <cellStyle name="Normal 2 10 8" xfId="115" xr:uid="{00000000-0005-0000-0000-000068000000}"/>
    <cellStyle name="Normal 2 10 9" xfId="116" xr:uid="{00000000-0005-0000-0000-000069000000}"/>
    <cellStyle name="Normal 2 11" xfId="117" xr:uid="{00000000-0005-0000-0000-00006A000000}"/>
    <cellStyle name="Normal 2 11 10" xfId="118" xr:uid="{00000000-0005-0000-0000-00006B000000}"/>
    <cellStyle name="Normal 2 11 11" xfId="119" xr:uid="{00000000-0005-0000-0000-00006C000000}"/>
    <cellStyle name="Normal 2 11 12" xfId="120" xr:uid="{00000000-0005-0000-0000-00006D000000}"/>
    <cellStyle name="Normal 2 11 13" xfId="121" xr:uid="{00000000-0005-0000-0000-00006E000000}"/>
    <cellStyle name="Normal 2 11 14" xfId="122" xr:uid="{00000000-0005-0000-0000-00006F000000}"/>
    <cellStyle name="Normal 2 11 15" xfId="123" xr:uid="{00000000-0005-0000-0000-000070000000}"/>
    <cellStyle name="Normal 2 11 16" xfId="124" xr:uid="{00000000-0005-0000-0000-000071000000}"/>
    <cellStyle name="Normal 2 11 17" xfId="125" xr:uid="{00000000-0005-0000-0000-000072000000}"/>
    <cellStyle name="Normal 2 11 18" xfId="126" xr:uid="{00000000-0005-0000-0000-000073000000}"/>
    <cellStyle name="Normal 2 11 19" xfId="127" xr:uid="{00000000-0005-0000-0000-000074000000}"/>
    <cellStyle name="Normal 2 11 2" xfId="128" xr:uid="{00000000-0005-0000-0000-000075000000}"/>
    <cellStyle name="Normal 2 11 20" xfId="129" xr:uid="{00000000-0005-0000-0000-000076000000}"/>
    <cellStyle name="Normal 2 11 21" xfId="130" xr:uid="{00000000-0005-0000-0000-000077000000}"/>
    <cellStyle name="Normal 2 11 22" xfId="131" xr:uid="{00000000-0005-0000-0000-000078000000}"/>
    <cellStyle name="Normal 2 11 23" xfId="132" xr:uid="{00000000-0005-0000-0000-000079000000}"/>
    <cellStyle name="Normal 2 11 3" xfId="133" xr:uid="{00000000-0005-0000-0000-00007A000000}"/>
    <cellStyle name="Normal 2 11 4" xfId="134" xr:uid="{00000000-0005-0000-0000-00007B000000}"/>
    <cellStyle name="Normal 2 11 5" xfId="135" xr:uid="{00000000-0005-0000-0000-00007C000000}"/>
    <cellStyle name="Normal 2 11 6" xfId="136" xr:uid="{00000000-0005-0000-0000-00007D000000}"/>
    <cellStyle name="Normal 2 11 7" xfId="137" xr:uid="{00000000-0005-0000-0000-00007E000000}"/>
    <cellStyle name="Normal 2 11 8" xfId="138" xr:uid="{00000000-0005-0000-0000-00007F000000}"/>
    <cellStyle name="Normal 2 11 9" xfId="139" xr:uid="{00000000-0005-0000-0000-000080000000}"/>
    <cellStyle name="Normal 2 12" xfId="140" xr:uid="{00000000-0005-0000-0000-000081000000}"/>
    <cellStyle name="Normal 2 12 10" xfId="141" xr:uid="{00000000-0005-0000-0000-000082000000}"/>
    <cellStyle name="Normal 2 12 11" xfId="142" xr:uid="{00000000-0005-0000-0000-000083000000}"/>
    <cellStyle name="Normal 2 12 12" xfId="143" xr:uid="{00000000-0005-0000-0000-000084000000}"/>
    <cellStyle name="Normal 2 12 13" xfId="144" xr:uid="{00000000-0005-0000-0000-000085000000}"/>
    <cellStyle name="Normal 2 12 14" xfId="145" xr:uid="{00000000-0005-0000-0000-000086000000}"/>
    <cellStyle name="Normal 2 12 15" xfId="146" xr:uid="{00000000-0005-0000-0000-000087000000}"/>
    <cellStyle name="Normal 2 12 16" xfId="147" xr:uid="{00000000-0005-0000-0000-000088000000}"/>
    <cellStyle name="Normal 2 12 17" xfId="148" xr:uid="{00000000-0005-0000-0000-000089000000}"/>
    <cellStyle name="Normal 2 12 18" xfId="149" xr:uid="{00000000-0005-0000-0000-00008A000000}"/>
    <cellStyle name="Normal 2 12 19" xfId="150" xr:uid="{00000000-0005-0000-0000-00008B000000}"/>
    <cellStyle name="Normal 2 12 2" xfId="151" xr:uid="{00000000-0005-0000-0000-00008C000000}"/>
    <cellStyle name="Normal 2 12 20" xfId="152" xr:uid="{00000000-0005-0000-0000-00008D000000}"/>
    <cellStyle name="Normal 2 12 21" xfId="153" xr:uid="{00000000-0005-0000-0000-00008E000000}"/>
    <cellStyle name="Normal 2 12 22" xfId="154" xr:uid="{00000000-0005-0000-0000-00008F000000}"/>
    <cellStyle name="Normal 2 12 23" xfId="155" xr:uid="{00000000-0005-0000-0000-000090000000}"/>
    <cellStyle name="Normal 2 12 3" xfId="156" xr:uid="{00000000-0005-0000-0000-000091000000}"/>
    <cellStyle name="Normal 2 12 4" xfId="157" xr:uid="{00000000-0005-0000-0000-000092000000}"/>
    <cellStyle name="Normal 2 12 5" xfId="158" xr:uid="{00000000-0005-0000-0000-000093000000}"/>
    <cellStyle name="Normal 2 12 6" xfId="159" xr:uid="{00000000-0005-0000-0000-000094000000}"/>
    <cellStyle name="Normal 2 12 7" xfId="160" xr:uid="{00000000-0005-0000-0000-000095000000}"/>
    <cellStyle name="Normal 2 12 8" xfId="161" xr:uid="{00000000-0005-0000-0000-000096000000}"/>
    <cellStyle name="Normal 2 12 9" xfId="162" xr:uid="{00000000-0005-0000-0000-000097000000}"/>
    <cellStyle name="Normal 2 13" xfId="163" xr:uid="{00000000-0005-0000-0000-000098000000}"/>
    <cellStyle name="Normal 2 13 10" xfId="164" xr:uid="{00000000-0005-0000-0000-000099000000}"/>
    <cellStyle name="Normal 2 13 11" xfId="165" xr:uid="{00000000-0005-0000-0000-00009A000000}"/>
    <cellStyle name="Normal 2 13 12" xfId="166" xr:uid="{00000000-0005-0000-0000-00009B000000}"/>
    <cellStyle name="Normal 2 13 13" xfId="167" xr:uid="{00000000-0005-0000-0000-00009C000000}"/>
    <cellStyle name="Normal 2 13 14" xfId="168" xr:uid="{00000000-0005-0000-0000-00009D000000}"/>
    <cellStyle name="Normal 2 13 15" xfId="169" xr:uid="{00000000-0005-0000-0000-00009E000000}"/>
    <cellStyle name="Normal 2 13 16" xfId="170" xr:uid="{00000000-0005-0000-0000-00009F000000}"/>
    <cellStyle name="Normal 2 13 17" xfId="171" xr:uid="{00000000-0005-0000-0000-0000A0000000}"/>
    <cellStyle name="Normal 2 13 18" xfId="172" xr:uid="{00000000-0005-0000-0000-0000A1000000}"/>
    <cellStyle name="Normal 2 13 19" xfId="173" xr:uid="{00000000-0005-0000-0000-0000A2000000}"/>
    <cellStyle name="Normal 2 13 2" xfId="174" xr:uid="{00000000-0005-0000-0000-0000A3000000}"/>
    <cellStyle name="Normal 2 13 20" xfId="175" xr:uid="{00000000-0005-0000-0000-0000A4000000}"/>
    <cellStyle name="Normal 2 13 21" xfId="176" xr:uid="{00000000-0005-0000-0000-0000A5000000}"/>
    <cellStyle name="Normal 2 13 22" xfId="177" xr:uid="{00000000-0005-0000-0000-0000A6000000}"/>
    <cellStyle name="Normal 2 13 23" xfId="178" xr:uid="{00000000-0005-0000-0000-0000A7000000}"/>
    <cellStyle name="Normal 2 13 3" xfId="179" xr:uid="{00000000-0005-0000-0000-0000A8000000}"/>
    <cellStyle name="Normal 2 13 4" xfId="180" xr:uid="{00000000-0005-0000-0000-0000A9000000}"/>
    <cellStyle name="Normal 2 13 5" xfId="181" xr:uid="{00000000-0005-0000-0000-0000AA000000}"/>
    <cellStyle name="Normal 2 13 6" xfId="182" xr:uid="{00000000-0005-0000-0000-0000AB000000}"/>
    <cellStyle name="Normal 2 13 7" xfId="183" xr:uid="{00000000-0005-0000-0000-0000AC000000}"/>
    <cellStyle name="Normal 2 13 8" xfId="184" xr:uid="{00000000-0005-0000-0000-0000AD000000}"/>
    <cellStyle name="Normal 2 13 9" xfId="185" xr:uid="{00000000-0005-0000-0000-0000AE000000}"/>
    <cellStyle name="Normal 2 14" xfId="186" xr:uid="{00000000-0005-0000-0000-0000AF000000}"/>
    <cellStyle name="Normal 2 14 10" xfId="187" xr:uid="{00000000-0005-0000-0000-0000B0000000}"/>
    <cellStyle name="Normal 2 14 11" xfId="188" xr:uid="{00000000-0005-0000-0000-0000B1000000}"/>
    <cellStyle name="Normal 2 14 12" xfId="189" xr:uid="{00000000-0005-0000-0000-0000B2000000}"/>
    <cellStyle name="Normal 2 14 13" xfId="190" xr:uid="{00000000-0005-0000-0000-0000B3000000}"/>
    <cellStyle name="Normal 2 14 14" xfId="191" xr:uid="{00000000-0005-0000-0000-0000B4000000}"/>
    <cellStyle name="Normal 2 14 15" xfId="192" xr:uid="{00000000-0005-0000-0000-0000B5000000}"/>
    <cellStyle name="Normal 2 14 16" xfId="193" xr:uid="{00000000-0005-0000-0000-0000B6000000}"/>
    <cellStyle name="Normal 2 14 17" xfId="194" xr:uid="{00000000-0005-0000-0000-0000B7000000}"/>
    <cellStyle name="Normal 2 14 18" xfId="195" xr:uid="{00000000-0005-0000-0000-0000B8000000}"/>
    <cellStyle name="Normal 2 14 19" xfId="196" xr:uid="{00000000-0005-0000-0000-0000B9000000}"/>
    <cellStyle name="Normal 2 14 2" xfId="197" xr:uid="{00000000-0005-0000-0000-0000BA000000}"/>
    <cellStyle name="Normal 2 14 20" xfId="198" xr:uid="{00000000-0005-0000-0000-0000BB000000}"/>
    <cellStyle name="Normal 2 14 21" xfId="199" xr:uid="{00000000-0005-0000-0000-0000BC000000}"/>
    <cellStyle name="Normal 2 14 22" xfId="200" xr:uid="{00000000-0005-0000-0000-0000BD000000}"/>
    <cellStyle name="Normal 2 14 23" xfId="201" xr:uid="{00000000-0005-0000-0000-0000BE000000}"/>
    <cellStyle name="Normal 2 14 3" xfId="202" xr:uid="{00000000-0005-0000-0000-0000BF000000}"/>
    <cellStyle name="Normal 2 14 4" xfId="203" xr:uid="{00000000-0005-0000-0000-0000C0000000}"/>
    <cellStyle name="Normal 2 14 5" xfId="204" xr:uid="{00000000-0005-0000-0000-0000C1000000}"/>
    <cellStyle name="Normal 2 14 6" xfId="205" xr:uid="{00000000-0005-0000-0000-0000C2000000}"/>
    <cellStyle name="Normal 2 14 7" xfId="206" xr:uid="{00000000-0005-0000-0000-0000C3000000}"/>
    <cellStyle name="Normal 2 14 8" xfId="207" xr:uid="{00000000-0005-0000-0000-0000C4000000}"/>
    <cellStyle name="Normal 2 14 9" xfId="208" xr:uid="{00000000-0005-0000-0000-0000C5000000}"/>
    <cellStyle name="Normal 2 15" xfId="209" xr:uid="{00000000-0005-0000-0000-0000C6000000}"/>
    <cellStyle name="Normal 2 15 10" xfId="210" xr:uid="{00000000-0005-0000-0000-0000C7000000}"/>
    <cellStyle name="Normal 2 15 11" xfId="211" xr:uid="{00000000-0005-0000-0000-0000C8000000}"/>
    <cellStyle name="Normal 2 15 12" xfId="212" xr:uid="{00000000-0005-0000-0000-0000C9000000}"/>
    <cellStyle name="Normal 2 15 13" xfId="213" xr:uid="{00000000-0005-0000-0000-0000CA000000}"/>
    <cellStyle name="Normal 2 15 14" xfId="214" xr:uid="{00000000-0005-0000-0000-0000CB000000}"/>
    <cellStyle name="Normal 2 15 15" xfId="215" xr:uid="{00000000-0005-0000-0000-0000CC000000}"/>
    <cellStyle name="Normal 2 15 16" xfId="216" xr:uid="{00000000-0005-0000-0000-0000CD000000}"/>
    <cellStyle name="Normal 2 15 17" xfId="217" xr:uid="{00000000-0005-0000-0000-0000CE000000}"/>
    <cellStyle name="Normal 2 15 18" xfId="218" xr:uid="{00000000-0005-0000-0000-0000CF000000}"/>
    <cellStyle name="Normal 2 15 19" xfId="219" xr:uid="{00000000-0005-0000-0000-0000D0000000}"/>
    <cellStyle name="Normal 2 15 2" xfId="220" xr:uid="{00000000-0005-0000-0000-0000D1000000}"/>
    <cellStyle name="Normal 2 15 20" xfId="221" xr:uid="{00000000-0005-0000-0000-0000D2000000}"/>
    <cellStyle name="Normal 2 15 21" xfId="222" xr:uid="{00000000-0005-0000-0000-0000D3000000}"/>
    <cellStyle name="Normal 2 15 22" xfId="223" xr:uid="{00000000-0005-0000-0000-0000D4000000}"/>
    <cellStyle name="Normal 2 15 23" xfId="224" xr:uid="{00000000-0005-0000-0000-0000D5000000}"/>
    <cellStyle name="Normal 2 15 3" xfId="225" xr:uid="{00000000-0005-0000-0000-0000D6000000}"/>
    <cellStyle name="Normal 2 15 4" xfId="226" xr:uid="{00000000-0005-0000-0000-0000D7000000}"/>
    <cellStyle name="Normal 2 15 5" xfId="227" xr:uid="{00000000-0005-0000-0000-0000D8000000}"/>
    <cellStyle name="Normal 2 15 6" xfId="228" xr:uid="{00000000-0005-0000-0000-0000D9000000}"/>
    <cellStyle name="Normal 2 15 7" xfId="229" xr:uid="{00000000-0005-0000-0000-0000DA000000}"/>
    <cellStyle name="Normal 2 15 8" xfId="230" xr:uid="{00000000-0005-0000-0000-0000DB000000}"/>
    <cellStyle name="Normal 2 15 9" xfId="231" xr:uid="{00000000-0005-0000-0000-0000DC000000}"/>
    <cellStyle name="Normal 2 16" xfId="232" xr:uid="{00000000-0005-0000-0000-0000DD000000}"/>
    <cellStyle name="Normal 2 16 10" xfId="233" xr:uid="{00000000-0005-0000-0000-0000DE000000}"/>
    <cellStyle name="Normal 2 16 11" xfId="234" xr:uid="{00000000-0005-0000-0000-0000DF000000}"/>
    <cellStyle name="Normal 2 16 12" xfId="235" xr:uid="{00000000-0005-0000-0000-0000E0000000}"/>
    <cellStyle name="Normal 2 16 13" xfId="236" xr:uid="{00000000-0005-0000-0000-0000E1000000}"/>
    <cellStyle name="Normal 2 16 14" xfId="237" xr:uid="{00000000-0005-0000-0000-0000E2000000}"/>
    <cellStyle name="Normal 2 16 15" xfId="238" xr:uid="{00000000-0005-0000-0000-0000E3000000}"/>
    <cellStyle name="Normal 2 16 16" xfId="239" xr:uid="{00000000-0005-0000-0000-0000E4000000}"/>
    <cellStyle name="Normal 2 16 17" xfId="240" xr:uid="{00000000-0005-0000-0000-0000E5000000}"/>
    <cellStyle name="Normal 2 16 18" xfId="241" xr:uid="{00000000-0005-0000-0000-0000E6000000}"/>
    <cellStyle name="Normal 2 16 19" xfId="242" xr:uid="{00000000-0005-0000-0000-0000E7000000}"/>
    <cellStyle name="Normal 2 16 2" xfId="243" xr:uid="{00000000-0005-0000-0000-0000E8000000}"/>
    <cellStyle name="Normal 2 16 20" xfId="244" xr:uid="{00000000-0005-0000-0000-0000E9000000}"/>
    <cellStyle name="Normal 2 16 21" xfId="245" xr:uid="{00000000-0005-0000-0000-0000EA000000}"/>
    <cellStyle name="Normal 2 16 22" xfId="246" xr:uid="{00000000-0005-0000-0000-0000EB000000}"/>
    <cellStyle name="Normal 2 16 23" xfId="247" xr:uid="{00000000-0005-0000-0000-0000EC000000}"/>
    <cellStyle name="Normal 2 16 3" xfId="248" xr:uid="{00000000-0005-0000-0000-0000ED000000}"/>
    <cellStyle name="Normal 2 16 4" xfId="249" xr:uid="{00000000-0005-0000-0000-0000EE000000}"/>
    <cellStyle name="Normal 2 16 5" xfId="250" xr:uid="{00000000-0005-0000-0000-0000EF000000}"/>
    <cellStyle name="Normal 2 16 6" xfId="251" xr:uid="{00000000-0005-0000-0000-0000F0000000}"/>
    <cellStyle name="Normal 2 16 7" xfId="252" xr:uid="{00000000-0005-0000-0000-0000F1000000}"/>
    <cellStyle name="Normal 2 16 8" xfId="253" xr:uid="{00000000-0005-0000-0000-0000F2000000}"/>
    <cellStyle name="Normal 2 16 9" xfId="254" xr:uid="{00000000-0005-0000-0000-0000F3000000}"/>
    <cellStyle name="Normal 2 17" xfId="255" xr:uid="{00000000-0005-0000-0000-0000F4000000}"/>
    <cellStyle name="Normal 2 17 10" xfId="256" xr:uid="{00000000-0005-0000-0000-0000F5000000}"/>
    <cellStyle name="Normal 2 17 11" xfId="257" xr:uid="{00000000-0005-0000-0000-0000F6000000}"/>
    <cellStyle name="Normal 2 17 12" xfId="258" xr:uid="{00000000-0005-0000-0000-0000F7000000}"/>
    <cellStyle name="Normal 2 17 13" xfId="259" xr:uid="{00000000-0005-0000-0000-0000F8000000}"/>
    <cellStyle name="Normal 2 17 14" xfId="260" xr:uid="{00000000-0005-0000-0000-0000F9000000}"/>
    <cellStyle name="Normal 2 17 15" xfId="261" xr:uid="{00000000-0005-0000-0000-0000FA000000}"/>
    <cellStyle name="Normal 2 17 16" xfId="262" xr:uid="{00000000-0005-0000-0000-0000FB000000}"/>
    <cellStyle name="Normal 2 17 17" xfId="263" xr:uid="{00000000-0005-0000-0000-0000FC000000}"/>
    <cellStyle name="Normal 2 17 18" xfId="264" xr:uid="{00000000-0005-0000-0000-0000FD000000}"/>
    <cellStyle name="Normal 2 17 19" xfId="265" xr:uid="{00000000-0005-0000-0000-0000FE000000}"/>
    <cellStyle name="Normal 2 17 2" xfId="266" xr:uid="{00000000-0005-0000-0000-0000FF000000}"/>
    <cellStyle name="Normal 2 17 20" xfId="267" xr:uid="{00000000-0005-0000-0000-000000010000}"/>
    <cellStyle name="Normal 2 17 21" xfId="268" xr:uid="{00000000-0005-0000-0000-000001010000}"/>
    <cellStyle name="Normal 2 17 22" xfId="269" xr:uid="{00000000-0005-0000-0000-000002010000}"/>
    <cellStyle name="Normal 2 17 23" xfId="270" xr:uid="{00000000-0005-0000-0000-000003010000}"/>
    <cellStyle name="Normal 2 17 3" xfId="271" xr:uid="{00000000-0005-0000-0000-000004010000}"/>
    <cellStyle name="Normal 2 17 4" xfId="272" xr:uid="{00000000-0005-0000-0000-000005010000}"/>
    <cellStyle name="Normal 2 17 5" xfId="273" xr:uid="{00000000-0005-0000-0000-000006010000}"/>
    <cellStyle name="Normal 2 17 6" xfId="274" xr:uid="{00000000-0005-0000-0000-000007010000}"/>
    <cellStyle name="Normal 2 17 7" xfId="275" xr:uid="{00000000-0005-0000-0000-000008010000}"/>
    <cellStyle name="Normal 2 17 8" xfId="276" xr:uid="{00000000-0005-0000-0000-000009010000}"/>
    <cellStyle name="Normal 2 17 9" xfId="277" xr:uid="{00000000-0005-0000-0000-00000A010000}"/>
    <cellStyle name="Normal 2 18" xfId="278" xr:uid="{00000000-0005-0000-0000-00000B010000}"/>
    <cellStyle name="Normal 2 18 10" xfId="279" xr:uid="{00000000-0005-0000-0000-00000C010000}"/>
    <cellStyle name="Normal 2 18 11" xfId="280" xr:uid="{00000000-0005-0000-0000-00000D010000}"/>
    <cellStyle name="Normal 2 18 12" xfId="281" xr:uid="{00000000-0005-0000-0000-00000E010000}"/>
    <cellStyle name="Normal 2 18 13" xfId="282" xr:uid="{00000000-0005-0000-0000-00000F010000}"/>
    <cellStyle name="Normal 2 18 14" xfId="283" xr:uid="{00000000-0005-0000-0000-000010010000}"/>
    <cellStyle name="Normal 2 18 15" xfId="284" xr:uid="{00000000-0005-0000-0000-000011010000}"/>
    <cellStyle name="Normal 2 18 16" xfId="285" xr:uid="{00000000-0005-0000-0000-000012010000}"/>
    <cellStyle name="Normal 2 18 17" xfId="286" xr:uid="{00000000-0005-0000-0000-000013010000}"/>
    <cellStyle name="Normal 2 18 18" xfId="287" xr:uid="{00000000-0005-0000-0000-000014010000}"/>
    <cellStyle name="Normal 2 18 19" xfId="288" xr:uid="{00000000-0005-0000-0000-000015010000}"/>
    <cellStyle name="Normal 2 18 2" xfId="289" xr:uid="{00000000-0005-0000-0000-000016010000}"/>
    <cellStyle name="Normal 2 18 20" xfId="290" xr:uid="{00000000-0005-0000-0000-000017010000}"/>
    <cellStyle name="Normal 2 18 21" xfId="291" xr:uid="{00000000-0005-0000-0000-000018010000}"/>
    <cellStyle name="Normal 2 18 22" xfId="292" xr:uid="{00000000-0005-0000-0000-000019010000}"/>
    <cellStyle name="Normal 2 18 23" xfId="293" xr:uid="{00000000-0005-0000-0000-00001A010000}"/>
    <cellStyle name="Normal 2 18 3" xfId="294" xr:uid="{00000000-0005-0000-0000-00001B010000}"/>
    <cellStyle name="Normal 2 18 4" xfId="295" xr:uid="{00000000-0005-0000-0000-00001C010000}"/>
    <cellStyle name="Normal 2 18 5" xfId="296" xr:uid="{00000000-0005-0000-0000-00001D010000}"/>
    <cellStyle name="Normal 2 18 6" xfId="297" xr:uid="{00000000-0005-0000-0000-00001E010000}"/>
    <cellStyle name="Normal 2 18 7" xfId="298" xr:uid="{00000000-0005-0000-0000-00001F010000}"/>
    <cellStyle name="Normal 2 18 8" xfId="299" xr:uid="{00000000-0005-0000-0000-000020010000}"/>
    <cellStyle name="Normal 2 18 9" xfId="300" xr:uid="{00000000-0005-0000-0000-000021010000}"/>
    <cellStyle name="Normal 2 19" xfId="301" xr:uid="{00000000-0005-0000-0000-000022010000}"/>
    <cellStyle name="Normal 2 19 10" xfId="302" xr:uid="{00000000-0005-0000-0000-000023010000}"/>
    <cellStyle name="Normal 2 19 11" xfId="303" xr:uid="{00000000-0005-0000-0000-000024010000}"/>
    <cellStyle name="Normal 2 19 12" xfId="304" xr:uid="{00000000-0005-0000-0000-000025010000}"/>
    <cellStyle name="Normal 2 19 13" xfId="305" xr:uid="{00000000-0005-0000-0000-000026010000}"/>
    <cellStyle name="Normal 2 19 14" xfId="306" xr:uid="{00000000-0005-0000-0000-000027010000}"/>
    <cellStyle name="Normal 2 19 15" xfId="307" xr:uid="{00000000-0005-0000-0000-000028010000}"/>
    <cellStyle name="Normal 2 19 16" xfId="308" xr:uid="{00000000-0005-0000-0000-000029010000}"/>
    <cellStyle name="Normal 2 19 17" xfId="309" xr:uid="{00000000-0005-0000-0000-00002A010000}"/>
    <cellStyle name="Normal 2 19 18" xfId="310" xr:uid="{00000000-0005-0000-0000-00002B010000}"/>
    <cellStyle name="Normal 2 19 19" xfId="311" xr:uid="{00000000-0005-0000-0000-00002C010000}"/>
    <cellStyle name="Normal 2 19 2" xfId="312" xr:uid="{00000000-0005-0000-0000-00002D010000}"/>
    <cellStyle name="Normal 2 19 20" xfId="313" xr:uid="{00000000-0005-0000-0000-00002E010000}"/>
    <cellStyle name="Normal 2 19 21" xfId="314" xr:uid="{00000000-0005-0000-0000-00002F010000}"/>
    <cellStyle name="Normal 2 19 22" xfId="315" xr:uid="{00000000-0005-0000-0000-000030010000}"/>
    <cellStyle name="Normal 2 19 23" xfId="316" xr:uid="{00000000-0005-0000-0000-000031010000}"/>
    <cellStyle name="Normal 2 19 3" xfId="317" xr:uid="{00000000-0005-0000-0000-000032010000}"/>
    <cellStyle name="Normal 2 19 4" xfId="318" xr:uid="{00000000-0005-0000-0000-000033010000}"/>
    <cellStyle name="Normal 2 19 5" xfId="319" xr:uid="{00000000-0005-0000-0000-000034010000}"/>
    <cellStyle name="Normal 2 19 6" xfId="320" xr:uid="{00000000-0005-0000-0000-000035010000}"/>
    <cellStyle name="Normal 2 19 7" xfId="321" xr:uid="{00000000-0005-0000-0000-000036010000}"/>
    <cellStyle name="Normal 2 19 8" xfId="322" xr:uid="{00000000-0005-0000-0000-000037010000}"/>
    <cellStyle name="Normal 2 19 9" xfId="323" xr:uid="{00000000-0005-0000-0000-000038010000}"/>
    <cellStyle name="Normal 2 2" xfId="50" xr:uid="{00000000-0005-0000-0000-000039010000}"/>
    <cellStyle name="Normal 2 2 2" xfId="324" xr:uid="{00000000-0005-0000-0000-00003A010000}"/>
    <cellStyle name="Normal 2 2 2 2" xfId="2367" xr:uid="{00000000-0005-0000-0000-000035020000}"/>
    <cellStyle name="Normal 2 2 2 3" xfId="2368" xr:uid="{00000000-0005-0000-0000-000036020000}"/>
    <cellStyle name="Normal 2 2 2 4" xfId="2369" xr:uid="{00000000-0005-0000-0000-000037020000}"/>
    <cellStyle name="Normal 2 2 3" xfId="2370" xr:uid="{00000000-0005-0000-0000-000038020000}"/>
    <cellStyle name="Normal 2 2 4" xfId="2371" xr:uid="{00000000-0005-0000-0000-000039020000}"/>
    <cellStyle name="Normal 2 2 5" xfId="2072" xr:uid="{00000000-0005-0000-0000-000033020000}"/>
    <cellStyle name="Normal 2 2_Summary" xfId="2372" xr:uid="{00000000-0005-0000-0000-00003A020000}"/>
    <cellStyle name="Normal 2 20" xfId="325" xr:uid="{00000000-0005-0000-0000-00003B010000}"/>
    <cellStyle name="Normal 2 20 10" xfId="326" xr:uid="{00000000-0005-0000-0000-00003C010000}"/>
    <cellStyle name="Normal 2 20 11" xfId="327" xr:uid="{00000000-0005-0000-0000-00003D010000}"/>
    <cellStyle name="Normal 2 20 12" xfId="328" xr:uid="{00000000-0005-0000-0000-00003E010000}"/>
    <cellStyle name="Normal 2 20 13" xfId="329" xr:uid="{00000000-0005-0000-0000-00003F010000}"/>
    <cellStyle name="Normal 2 20 14" xfId="330" xr:uid="{00000000-0005-0000-0000-000040010000}"/>
    <cellStyle name="Normal 2 20 15" xfId="331" xr:uid="{00000000-0005-0000-0000-000041010000}"/>
    <cellStyle name="Normal 2 20 16" xfId="332" xr:uid="{00000000-0005-0000-0000-000042010000}"/>
    <cellStyle name="Normal 2 20 17" xfId="333" xr:uid="{00000000-0005-0000-0000-000043010000}"/>
    <cellStyle name="Normal 2 20 18" xfId="334" xr:uid="{00000000-0005-0000-0000-000044010000}"/>
    <cellStyle name="Normal 2 20 19" xfId="335" xr:uid="{00000000-0005-0000-0000-000045010000}"/>
    <cellStyle name="Normal 2 20 2" xfId="336" xr:uid="{00000000-0005-0000-0000-000046010000}"/>
    <cellStyle name="Normal 2 20 20" xfId="337" xr:uid="{00000000-0005-0000-0000-000047010000}"/>
    <cellStyle name="Normal 2 20 21" xfId="338" xr:uid="{00000000-0005-0000-0000-000048010000}"/>
    <cellStyle name="Normal 2 20 22" xfId="339" xr:uid="{00000000-0005-0000-0000-000049010000}"/>
    <cellStyle name="Normal 2 20 23" xfId="340" xr:uid="{00000000-0005-0000-0000-00004A010000}"/>
    <cellStyle name="Normal 2 20 3" xfId="341" xr:uid="{00000000-0005-0000-0000-00004B010000}"/>
    <cellStyle name="Normal 2 20 4" xfId="342" xr:uid="{00000000-0005-0000-0000-00004C010000}"/>
    <cellStyle name="Normal 2 20 5" xfId="343" xr:uid="{00000000-0005-0000-0000-00004D010000}"/>
    <cellStyle name="Normal 2 20 6" xfId="344" xr:uid="{00000000-0005-0000-0000-00004E010000}"/>
    <cellStyle name="Normal 2 20 7" xfId="345" xr:uid="{00000000-0005-0000-0000-00004F010000}"/>
    <cellStyle name="Normal 2 20 8" xfId="346" xr:uid="{00000000-0005-0000-0000-000050010000}"/>
    <cellStyle name="Normal 2 20 9" xfId="347" xr:uid="{00000000-0005-0000-0000-000051010000}"/>
    <cellStyle name="Normal 2 21" xfId="348" xr:uid="{00000000-0005-0000-0000-000052010000}"/>
    <cellStyle name="Normal 2 21 10" xfId="349" xr:uid="{00000000-0005-0000-0000-000053010000}"/>
    <cellStyle name="Normal 2 21 11" xfId="350" xr:uid="{00000000-0005-0000-0000-000054010000}"/>
    <cellStyle name="Normal 2 21 12" xfId="351" xr:uid="{00000000-0005-0000-0000-000055010000}"/>
    <cellStyle name="Normal 2 21 13" xfId="352" xr:uid="{00000000-0005-0000-0000-000056010000}"/>
    <cellStyle name="Normal 2 21 14" xfId="353" xr:uid="{00000000-0005-0000-0000-000057010000}"/>
    <cellStyle name="Normal 2 21 15" xfId="354" xr:uid="{00000000-0005-0000-0000-000058010000}"/>
    <cellStyle name="Normal 2 21 16" xfId="355" xr:uid="{00000000-0005-0000-0000-000059010000}"/>
    <cellStyle name="Normal 2 21 17" xfId="356" xr:uid="{00000000-0005-0000-0000-00005A010000}"/>
    <cellStyle name="Normal 2 21 18" xfId="357" xr:uid="{00000000-0005-0000-0000-00005B010000}"/>
    <cellStyle name="Normal 2 21 19" xfId="358" xr:uid="{00000000-0005-0000-0000-00005C010000}"/>
    <cellStyle name="Normal 2 21 2" xfId="359" xr:uid="{00000000-0005-0000-0000-00005D010000}"/>
    <cellStyle name="Normal 2 21 20" xfId="360" xr:uid="{00000000-0005-0000-0000-00005E010000}"/>
    <cellStyle name="Normal 2 21 21" xfId="361" xr:uid="{00000000-0005-0000-0000-00005F010000}"/>
    <cellStyle name="Normal 2 21 22" xfId="362" xr:uid="{00000000-0005-0000-0000-000060010000}"/>
    <cellStyle name="Normal 2 21 23" xfId="363" xr:uid="{00000000-0005-0000-0000-000061010000}"/>
    <cellStyle name="Normal 2 21 3" xfId="364" xr:uid="{00000000-0005-0000-0000-000062010000}"/>
    <cellStyle name="Normal 2 21 4" xfId="365" xr:uid="{00000000-0005-0000-0000-000063010000}"/>
    <cellStyle name="Normal 2 21 5" xfId="366" xr:uid="{00000000-0005-0000-0000-000064010000}"/>
    <cellStyle name="Normal 2 21 6" xfId="367" xr:uid="{00000000-0005-0000-0000-000065010000}"/>
    <cellStyle name="Normal 2 21 7" xfId="368" xr:uid="{00000000-0005-0000-0000-000066010000}"/>
    <cellStyle name="Normal 2 21 8" xfId="369" xr:uid="{00000000-0005-0000-0000-000067010000}"/>
    <cellStyle name="Normal 2 21 9" xfId="370" xr:uid="{00000000-0005-0000-0000-000068010000}"/>
    <cellStyle name="Normal 2 22" xfId="371" xr:uid="{00000000-0005-0000-0000-000069010000}"/>
    <cellStyle name="Normal 2 22 10" xfId="372" xr:uid="{00000000-0005-0000-0000-00006A010000}"/>
    <cellStyle name="Normal 2 22 11" xfId="373" xr:uid="{00000000-0005-0000-0000-00006B010000}"/>
    <cellStyle name="Normal 2 22 12" xfId="374" xr:uid="{00000000-0005-0000-0000-00006C010000}"/>
    <cellStyle name="Normal 2 22 13" xfId="375" xr:uid="{00000000-0005-0000-0000-00006D010000}"/>
    <cellStyle name="Normal 2 22 14" xfId="376" xr:uid="{00000000-0005-0000-0000-00006E010000}"/>
    <cellStyle name="Normal 2 22 15" xfId="377" xr:uid="{00000000-0005-0000-0000-00006F010000}"/>
    <cellStyle name="Normal 2 22 16" xfId="378" xr:uid="{00000000-0005-0000-0000-000070010000}"/>
    <cellStyle name="Normal 2 22 17" xfId="379" xr:uid="{00000000-0005-0000-0000-000071010000}"/>
    <cellStyle name="Normal 2 22 18" xfId="380" xr:uid="{00000000-0005-0000-0000-000072010000}"/>
    <cellStyle name="Normal 2 22 19" xfId="381" xr:uid="{00000000-0005-0000-0000-000073010000}"/>
    <cellStyle name="Normal 2 22 2" xfId="382" xr:uid="{00000000-0005-0000-0000-000074010000}"/>
    <cellStyle name="Normal 2 22 20" xfId="383" xr:uid="{00000000-0005-0000-0000-000075010000}"/>
    <cellStyle name="Normal 2 22 21" xfId="384" xr:uid="{00000000-0005-0000-0000-000076010000}"/>
    <cellStyle name="Normal 2 22 22" xfId="385" xr:uid="{00000000-0005-0000-0000-000077010000}"/>
    <cellStyle name="Normal 2 22 23" xfId="386" xr:uid="{00000000-0005-0000-0000-000078010000}"/>
    <cellStyle name="Normal 2 22 3" xfId="387" xr:uid="{00000000-0005-0000-0000-000079010000}"/>
    <cellStyle name="Normal 2 22 4" xfId="388" xr:uid="{00000000-0005-0000-0000-00007A010000}"/>
    <cellStyle name="Normal 2 22 5" xfId="389" xr:uid="{00000000-0005-0000-0000-00007B010000}"/>
    <cellStyle name="Normal 2 22 6" xfId="390" xr:uid="{00000000-0005-0000-0000-00007C010000}"/>
    <cellStyle name="Normal 2 22 7" xfId="391" xr:uid="{00000000-0005-0000-0000-00007D010000}"/>
    <cellStyle name="Normal 2 22 8" xfId="392" xr:uid="{00000000-0005-0000-0000-00007E010000}"/>
    <cellStyle name="Normal 2 22 9" xfId="393" xr:uid="{00000000-0005-0000-0000-00007F010000}"/>
    <cellStyle name="Normal 2 23" xfId="394" xr:uid="{00000000-0005-0000-0000-000080010000}"/>
    <cellStyle name="Normal 2 23 10" xfId="395" xr:uid="{00000000-0005-0000-0000-000081010000}"/>
    <cellStyle name="Normal 2 23 11" xfId="396" xr:uid="{00000000-0005-0000-0000-000082010000}"/>
    <cellStyle name="Normal 2 23 12" xfId="397" xr:uid="{00000000-0005-0000-0000-000083010000}"/>
    <cellStyle name="Normal 2 23 13" xfId="398" xr:uid="{00000000-0005-0000-0000-000084010000}"/>
    <cellStyle name="Normal 2 23 14" xfId="399" xr:uid="{00000000-0005-0000-0000-000085010000}"/>
    <cellStyle name="Normal 2 23 15" xfId="400" xr:uid="{00000000-0005-0000-0000-000086010000}"/>
    <cellStyle name="Normal 2 23 16" xfId="401" xr:uid="{00000000-0005-0000-0000-000087010000}"/>
    <cellStyle name="Normal 2 23 17" xfId="402" xr:uid="{00000000-0005-0000-0000-000088010000}"/>
    <cellStyle name="Normal 2 23 18" xfId="403" xr:uid="{00000000-0005-0000-0000-000089010000}"/>
    <cellStyle name="Normal 2 23 19" xfId="404" xr:uid="{00000000-0005-0000-0000-00008A010000}"/>
    <cellStyle name="Normal 2 23 2" xfId="405" xr:uid="{00000000-0005-0000-0000-00008B010000}"/>
    <cellStyle name="Normal 2 23 20" xfId="406" xr:uid="{00000000-0005-0000-0000-00008C010000}"/>
    <cellStyle name="Normal 2 23 21" xfId="407" xr:uid="{00000000-0005-0000-0000-00008D010000}"/>
    <cellStyle name="Normal 2 23 22" xfId="408" xr:uid="{00000000-0005-0000-0000-00008E010000}"/>
    <cellStyle name="Normal 2 23 23" xfId="409" xr:uid="{00000000-0005-0000-0000-00008F010000}"/>
    <cellStyle name="Normal 2 23 3" xfId="410" xr:uid="{00000000-0005-0000-0000-000090010000}"/>
    <cellStyle name="Normal 2 23 4" xfId="411" xr:uid="{00000000-0005-0000-0000-000091010000}"/>
    <cellStyle name="Normal 2 23 5" xfId="412" xr:uid="{00000000-0005-0000-0000-000092010000}"/>
    <cellStyle name="Normal 2 23 6" xfId="413" xr:uid="{00000000-0005-0000-0000-000093010000}"/>
    <cellStyle name="Normal 2 23 7" xfId="414" xr:uid="{00000000-0005-0000-0000-000094010000}"/>
    <cellStyle name="Normal 2 23 8" xfId="415" xr:uid="{00000000-0005-0000-0000-000095010000}"/>
    <cellStyle name="Normal 2 23 9" xfId="416" xr:uid="{00000000-0005-0000-0000-000096010000}"/>
    <cellStyle name="Normal 2 24" xfId="417" xr:uid="{00000000-0005-0000-0000-000097010000}"/>
    <cellStyle name="Normal 2 24 10" xfId="418" xr:uid="{00000000-0005-0000-0000-000098010000}"/>
    <cellStyle name="Normal 2 24 11" xfId="419" xr:uid="{00000000-0005-0000-0000-000099010000}"/>
    <cellStyle name="Normal 2 24 12" xfId="420" xr:uid="{00000000-0005-0000-0000-00009A010000}"/>
    <cellStyle name="Normal 2 24 13" xfId="421" xr:uid="{00000000-0005-0000-0000-00009B010000}"/>
    <cellStyle name="Normal 2 24 14" xfId="422" xr:uid="{00000000-0005-0000-0000-00009C010000}"/>
    <cellStyle name="Normal 2 24 15" xfId="423" xr:uid="{00000000-0005-0000-0000-00009D010000}"/>
    <cellStyle name="Normal 2 24 16" xfId="424" xr:uid="{00000000-0005-0000-0000-00009E010000}"/>
    <cellStyle name="Normal 2 24 17" xfId="425" xr:uid="{00000000-0005-0000-0000-00009F010000}"/>
    <cellStyle name="Normal 2 24 18" xfId="426" xr:uid="{00000000-0005-0000-0000-0000A0010000}"/>
    <cellStyle name="Normal 2 24 19" xfId="427" xr:uid="{00000000-0005-0000-0000-0000A1010000}"/>
    <cellStyle name="Normal 2 24 2" xfId="428" xr:uid="{00000000-0005-0000-0000-0000A2010000}"/>
    <cellStyle name="Normal 2 24 20" xfId="429" xr:uid="{00000000-0005-0000-0000-0000A3010000}"/>
    <cellStyle name="Normal 2 24 21" xfId="430" xr:uid="{00000000-0005-0000-0000-0000A4010000}"/>
    <cellStyle name="Normal 2 24 22" xfId="431" xr:uid="{00000000-0005-0000-0000-0000A5010000}"/>
    <cellStyle name="Normal 2 24 23" xfId="432" xr:uid="{00000000-0005-0000-0000-0000A6010000}"/>
    <cellStyle name="Normal 2 24 3" xfId="433" xr:uid="{00000000-0005-0000-0000-0000A7010000}"/>
    <cellStyle name="Normal 2 24 4" xfId="434" xr:uid="{00000000-0005-0000-0000-0000A8010000}"/>
    <cellStyle name="Normal 2 24 5" xfId="435" xr:uid="{00000000-0005-0000-0000-0000A9010000}"/>
    <cellStyle name="Normal 2 24 6" xfId="436" xr:uid="{00000000-0005-0000-0000-0000AA010000}"/>
    <cellStyle name="Normal 2 24 7" xfId="437" xr:uid="{00000000-0005-0000-0000-0000AB010000}"/>
    <cellStyle name="Normal 2 24 8" xfId="438" xr:uid="{00000000-0005-0000-0000-0000AC010000}"/>
    <cellStyle name="Normal 2 24 9" xfId="439" xr:uid="{00000000-0005-0000-0000-0000AD010000}"/>
    <cellStyle name="Normal 2 25" xfId="440" xr:uid="{00000000-0005-0000-0000-0000AE010000}"/>
    <cellStyle name="Normal 2 25 10" xfId="441" xr:uid="{00000000-0005-0000-0000-0000AF010000}"/>
    <cellStyle name="Normal 2 25 11" xfId="442" xr:uid="{00000000-0005-0000-0000-0000B0010000}"/>
    <cellStyle name="Normal 2 25 12" xfId="443" xr:uid="{00000000-0005-0000-0000-0000B1010000}"/>
    <cellStyle name="Normal 2 25 13" xfId="444" xr:uid="{00000000-0005-0000-0000-0000B2010000}"/>
    <cellStyle name="Normal 2 25 14" xfId="445" xr:uid="{00000000-0005-0000-0000-0000B3010000}"/>
    <cellStyle name="Normal 2 25 15" xfId="446" xr:uid="{00000000-0005-0000-0000-0000B4010000}"/>
    <cellStyle name="Normal 2 25 16" xfId="447" xr:uid="{00000000-0005-0000-0000-0000B5010000}"/>
    <cellStyle name="Normal 2 25 17" xfId="448" xr:uid="{00000000-0005-0000-0000-0000B6010000}"/>
    <cellStyle name="Normal 2 25 18" xfId="449" xr:uid="{00000000-0005-0000-0000-0000B7010000}"/>
    <cellStyle name="Normal 2 25 19" xfId="450" xr:uid="{00000000-0005-0000-0000-0000B8010000}"/>
    <cellStyle name="Normal 2 25 2" xfId="451" xr:uid="{00000000-0005-0000-0000-0000B9010000}"/>
    <cellStyle name="Normal 2 25 20" xfId="452" xr:uid="{00000000-0005-0000-0000-0000BA010000}"/>
    <cellStyle name="Normal 2 25 21" xfId="453" xr:uid="{00000000-0005-0000-0000-0000BB010000}"/>
    <cellStyle name="Normal 2 25 22" xfId="454" xr:uid="{00000000-0005-0000-0000-0000BC010000}"/>
    <cellStyle name="Normal 2 25 23" xfId="455" xr:uid="{00000000-0005-0000-0000-0000BD010000}"/>
    <cellStyle name="Normal 2 25 3" xfId="456" xr:uid="{00000000-0005-0000-0000-0000BE010000}"/>
    <cellStyle name="Normal 2 25 4" xfId="457" xr:uid="{00000000-0005-0000-0000-0000BF010000}"/>
    <cellStyle name="Normal 2 25 5" xfId="458" xr:uid="{00000000-0005-0000-0000-0000C0010000}"/>
    <cellStyle name="Normal 2 25 6" xfId="459" xr:uid="{00000000-0005-0000-0000-0000C1010000}"/>
    <cellStyle name="Normal 2 25 7" xfId="460" xr:uid="{00000000-0005-0000-0000-0000C2010000}"/>
    <cellStyle name="Normal 2 25 8" xfId="461" xr:uid="{00000000-0005-0000-0000-0000C3010000}"/>
    <cellStyle name="Normal 2 25 9" xfId="462" xr:uid="{00000000-0005-0000-0000-0000C4010000}"/>
    <cellStyle name="Normal 2 26" xfId="463" xr:uid="{00000000-0005-0000-0000-0000C5010000}"/>
    <cellStyle name="Normal 2 26 10" xfId="464" xr:uid="{00000000-0005-0000-0000-0000C6010000}"/>
    <cellStyle name="Normal 2 26 11" xfId="465" xr:uid="{00000000-0005-0000-0000-0000C7010000}"/>
    <cellStyle name="Normal 2 26 12" xfId="466" xr:uid="{00000000-0005-0000-0000-0000C8010000}"/>
    <cellStyle name="Normal 2 26 13" xfId="467" xr:uid="{00000000-0005-0000-0000-0000C9010000}"/>
    <cellStyle name="Normal 2 26 14" xfId="468" xr:uid="{00000000-0005-0000-0000-0000CA010000}"/>
    <cellStyle name="Normal 2 26 15" xfId="469" xr:uid="{00000000-0005-0000-0000-0000CB010000}"/>
    <cellStyle name="Normal 2 26 16" xfId="470" xr:uid="{00000000-0005-0000-0000-0000CC010000}"/>
    <cellStyle name="Normal 2 26 17" xfId="471" xr:uid="{00000000-0005-0000-0000-0000CD010000}"/>
    <cellStyle name="Normal 2 26 18" xfId="472" xr:uid="{00000000-0005-0000-0000-0000CE010000}"/>
    <cellStyle name="Normal 2 26 19" xfId="473" xr:uid="{00000000-0005-0000-0000-0000CF010000}"/>
    <cellStyle name="Normal 2 26 2" xfId="474" xr:uid="{00000000-0005-0000-0000-0000D0010000}"/>
    <cellStyle name="Normal 2 26 20" xfId="475" xr:uid="{00000000-0005-0000-0000-0000D1010000}"/>
    <cellStyle name="Normal 2 26 21" xfId="476" xr:uid="{00000000-0005-0000-0000-0000D2010000}"/>
    <cellStyle name="Normal 2 26 22" xfId="477" xr:uid="{00000000-0005-0000-0000-0000D3010000}"/>
    <cellStyle name="Normal 2 26 23" xfId="478" xr:uid="{00000000-0005-0000-0000-0000D4010000}"/>
    <cellStyle name="Normal 2 26 3" xfId="479" xr:uid="{00000000-0005-0000-0000-0000D5010000}"/>
    <cellStyle name="Normal 2 26 4" xfId="480" xr:uid="{00000000-0005-0000-0000-0000D6010000}"/>
    <cellStyle name="Normal 2 26 5" xfId="481" xr:uid="{00000000-0005-0000-0000-0000D7010000}"/>
    <cellStyle name="Normal 2 26 6" xfId="482" xr:uid="{00000000-0005-0000-0000-0000D8010000}"/>
    <cellStyle name="Normal 2 26 7" xfId="483" xr:uid="{00000000-0005-0000-0000-0000D9010000}"/>
    <cellStyle name="Normal 2 26 8" xfId="484" xr:uid="{00000000-0005-0000-0000-0000DA010000}"/>
    <cellStyle name="Normal 2 26 9" xfId="485" xr:uid="{00000000-0005-0000-0000-0000DB010000}"/>
    <cellStyle name="Normal 2 27" xfId="486" xr:uid="{00000000-0005-0000-0000-0000DC010000}"/>
    <cellStyle name="Normal 2 27 10" xfId="487" xr:uid="{00000000-0005-0000-0000-0000DD010000}"/>
    <cellStyle name="Normal 2 27 11" xfId="488" xr:uid="{00000000-0005-0000-0000-0000DE010000}"/>
    <cellStyle name="Normal 2 27 12" xfId="489" xr:uid="{00000000-0005-0000-0000-0000DF010000}"/>
    <cellStyle name="Normal 2 27 13" xfId="490" xr:uid="{00000000-0005-0000-0000-0000E0010000}"/>
    <cellStyle name="Normal 2 27 14" xfId="491" xr:uid="{00000000-0005-0000-0000-0000E1010000}"/>
    <cellStyle name="Normal 2 27 15" xfId="492" xr:uid="{00000000-0005-0000-0000-0000E2010000}"/>
    <cellStyle name="Normal 2 27 16" xfId="493" xr:uid="{00000000-0005-0000-0000-0000E3010000}"/>
    <cellStyle name="Normal 2 27 17" xfId="494" xr:uid="{00000000-0005-0000-0000-0000E4010000}"/>
    <cellStyle name="Normal 2 27 18" xfId="495" xr:uid="{00000000-0005-0000-0000-0000E5010000}"/>
    <cellStyle name="Normal 2 27 19" xfId="496" xr:uid="{00000000-0005-0000-0000-0000E6010000}"/>
    <cellStyle name="Normal 2 27 2" xfId="497" xr:uid="{00000000-0005-0000-0000-0000E7010000}"/>
    <cellStyle name="Normal 2 27 20" xfId="498" xr:uid="{00000000-0005-0000-0000-0000E8010000}"/>
    <cellStyle name="Normal 2 27 21" xfId="499" xr:uid="{00000000-0005-0000-0000-0000E9010000}"/>
    <cellStyle name="Normal 2 27 22" xfId="500" xr:uid="{00000000-0005-0000-0000-0000EA010000}"/>
    <cellStyle name="Normal 2 27 23" xfId="501" xr:uid="{00000000-0005-0000-0000-0000EB010000}"/>
    <cellStyle name="Normal 2 27 3" xfId="502" xr:uid="{00000000-0005-0000-0000-0000EC010000}"/>
    <cellStyle name="Normal 2 27 4" xfId="503" xr:uid="{00000000-0005-0000-0000-0000ED010000}"/>
    <cellStyle name="Normal 2 27 5" xfId="504" xr:uid="{00000000-0005-0000-0000-0000EE010000}"/>
    <cellStyle name="Normal 2 27 6" xfId="505" xr:uid="{00000000-0005-0000-0000-0000EF010000}"/>
    <cellStyle name="Normal 2 27 7" xfId="506" xr:uid="{00000000-0005-0000-0000-0000F0010000}"/>
    <cellStyle name="Normal 2 27 8" xfId="507" xr:uid="{00000000-0005-0000-0000-0000F1010000}"/>
    <cellStyle name="Normal 2 27 9" xfId="508" xr:uid="{00000000-0005-0000-0000-0000F2010000}"/>
    <cellStyle name="Normal 2 28" xfId="509" xr:uid="{00000000-0005-0000-0000-0000F3010000}"/>
    <cellStyle name="Normal 2 28 10" xfId="510" xr:uid="{00000000-0005-0000-0000-0000F4010000}"/>
    <cellStyle name="Normal 2 28 11" xfId="511" xr:uid="{00000000-0005-0000-0000-0000F5010000}"/>
    <cellStyle name="Normal 2 28 12" xfId="512" xr:uid="{00000000-0005-0000-0000-0000F6010000}"/>
    <cellStyle name="Normal 2 28 13" xfId="513" xr:uid="{00000000-0005-0000-0000-0000F7010000}"/>
    <cellStyle name="Normal 2 28 14" xfId="514" xr:uid="{00000000-0005-0000-0000-0000F8010000}"/>
    <cellStyle name="Normal 2 28 15" xfId="515" xr:uid="{00000000-0005-0000-0000-0000F9010000}"/>
    <cellStyle name="Normal 2 28 16" xfId="516" xr:uid="{00000000-0005-0000-0000-0000FA010000}"/>
    <cellStyle name="Normal 2 28 17" xfId="517" xr:uid="{00000000-0005-0000-0000-0000FB010000}"/>
    <cellStyle name="Normal 2 28 18" xfId="518" xr:uid="{00000000-0005-0000-0000-0000FC010000}"/>
    <cellStyle name="Normal 2 28 19" xfId="519" xr:uid="{00000000-0005-0000-0000-0000FD010000}"/>
    <cellStyle name="Normal 2 28 2" xfId="520" xr:uid="{00000000-0005-0000-0000-0000FE010000}"/>
    <cellStyle name="Normal 2 28 20" xfId="521" xr:uid="{00000000-0005-0000-0000-0000FF010000}"/>
    <cellStyle name="Normal 2 28 21" xfId="522" xr:uid="{00000000-0005-0000-0000-000000020000}"/>
    <cellStyle name="Normal 2 28 22" xfId="523" xr:uid="{00000000-0005-0000-0000-000001020000}"/>
    <cellStyle name="Normal 2 28 23" xfId="524" xr:uid="{00000000-0005-0000-0000-000002020000}"/>
    <cellStyle name="Normal 2 28 3" xfId="525" xr:uid="{00000000-0005-0000-0000-000003020000}"/>
    <cellStyle name="Normal 2 28 4" xfId="526" xr:uid="{00000000-0005-0000-0000-000004020000}"/>
    <cellStyle name="Normal 2 28 5" xfId="527" xr:uid="{00000000-0005-0000-0000-000005020000}"/>
    <cellStyle name="Normal 2 28 6" xfId="528" xr:uid="{00000000-0005-0000-0000-000006020000}"/>
    <cellStyle name="Normal 2 28 7" xfId="529" xr:uid="{00000000-0005-0000-0000-000007020000}"/>
    <cellStyle name="Normal 2 28 8" xfId="530" xr:uid="{00000000-0005-0000-0000-000008020000}"/>
    <cellStyle name="Normal 2 28 9" xfId="531" xr:uid="{00000000-0005-0000-0000-000009020000}"/>
    <cellStyle name="Normal 2 29" xfId="532" xr:uid="{00000000-0005-0000-0000-00000A020000}"/>
    <cellStyle name="Normal 2 29 10" xfId="533" xr:uid="{00000000-0005-0000-0000-00000B020000}"/>
    <cellStyle name="Normal 2 29 11" xfId="534" xr:uid="{00000000-0005-0000-0000-00000C020000}"/>
    <cellStyle name="Normal 2 29 12" xfId="535" xr:uid="{00000000-0005-0000-0000-00000D020000}"/>
    <cellStyle name="Normal 2 29 13" xfId="536" xr:uid="{00000000-0005-0000-0000-00000E020000}"/>
    <cellStyle name="Normal 2 29 14" xfId="537" xr:uid="{00000000-0005-0000-0000-00000F020000}"/>
    <cellStyle name="Normal 2 29 15" xfId="538" xr:uid="{00000000-0005-0000-0000-000010020000}"/>
    <cellStyle name="Normal 2 29 16" xfId="539" xr:uid="{00000000-0005-0000-0000-000011020000}"/>
    <cellStyle name="Normal 2 29 17" xfId="540" xr:uid="{00000000-0005-0000-0000-000012020000}"/>
    <cellStyle name="Normal 2 29 18" xfId="541" xr:uid="{00000000-0005-0000-0000-000013020000}"/>
    <cellStyle name="Normal 2 29 19" xfId="542" xr:uid="{00000000-0005-0000-0000-000014020000}"/>
    <cellStyle name="Normal 2 29 2" xfId="543" xr:uid="{00000000-0005-0000-0000-000015020000}"/>
    <cellStyle name="Normal 2 29 20" xfId="544" xr:uid="{00000000-0005-0000-0000-000016020000}"/>
    <cellStyle name="Normal 2 29 21" xfId="545" xr:uid="{00000000-0005-0000-0000-000017020000}"/>
    <cellStyle name="Normal 2 29 22" xfId="546" xr:uid="{00000000-0005-0000-0000-000018020000}"/>
    <cellStyle name="Normal 2 29 23" xfId="547" xr:uid="{00000000-0005-0000-0000-000019020000}"/>
    <cellStyle name="Normal 2 29 3" xfId="548" xr:uid="{00000000-0005-0000-0000-00001A020000}"/>
    <cellStyle name="Normal 2 29 4" xfId="549" xr:uid="{00000000-0005-0000-0000-00001B020000}"/>
    <cellStyle name="Normal 2 29 5" xfId="550" xr:uid="{00000000-0005-0000-0000-00001C020000}"/>
    <cellStyle name="Normal 2 29 6" xfId="551" xr:uid="{00000000-0005-0000-0000-00001D020000}"/>
    <cellStyle name="Normal 2 29 7" xfId="552" xr:uid="{00000000-0005-0000-0000-00001E020000}"/>
    <cellStyle name="Normal 2 29 8" xfId="553" xr:uid="{00000000-0005-0000-0000-00001F020000}"/>
    <cellStyle name="Normal 2 29 9" xfId="554" xr:uid="{00000000-0005-0000-0000-000020020000}"/>
    <cellStyle name="Normal 2 3" xfId="555" xr:uid="{00000000-0005-0000-0000-000021020000}"/>
    <cellStyle name="Normal 2 3 2" xfId="2373" xr:uid="{00000000-0005-0000-0000-000022030000}"/>
    <cellStyle name="Normal 2 3 2 2" xfId="2374" xr:uid="{00000000-0005-0000-0000-000023030000}"/>
    <cellStyle name="Normal 2 3 3" xfId="2375" xr:uid="{00000000-0005-0000-0000-000024030000}"/>
    <cellStyle name="Normal 2 3 4" xfId="2376" xr:uid="{00000000-0005-0000-0000-000025030000}"/>
    <cellStyle name="Normal 2 3 5" xfId="2377" xr:uid="{00000000-0005-0000-0000-000026030000}"/>
    <cellStyle name="Normal 2 3_Summary" xfId="2378" xr:uid="{00000000-0005-0000-0000-000027030000}"/>
    <cellStyle name="Normal 2 30" xfId="556" xr:uid="{00000000-0005-0000-0000-000022020000}"/>
    <cellStyle name="Normal 2 30 10" xfId="557" xr:uid="{00000000-0005-0000-0000-000023020000}"/>
    <cellStyle name="Normal 2 30 11" xfId="558" xr:uid="{00000000-0005-0000-0000-000024020000}"/>
    <cellStyle name="Normal 2 30 12" xfId="559" xr:uid="{00000000-0005-0000-0000-000025020000}"/>
    <cellStyle name="Normal 2 30 13" xfId="560" xr:uid="{00000000-0005-0000-0000-000026020000}"/>
    <cellStyle name="Normal 2 30 14" xfId="561" xr:uid="{00000000-0005-0000-0000-000027020000}"/>
    <cellStyle name="Normal 2 30 15" xfId="562" xr:uid="{00000000-0005-0000-0000-000028020000}"/>
    <cellStyle name="Normal 2 30 16" xfId="563" xr:uid="{00000000-0005-0000-0000-000029020000}"/>
    <cellStyle name="Normal 2 30 17" xfId="564" xr:uid="{00000000-0005-0000-0000-00002A020000}"/>
    <cellStyle name="Normal 2 30 18" xfId="565" xr:uid="{00000000-0005-0000-0000-00002B020000}"/>
    <cellStyle name="Normal 2 30 19" xfId="566" xr:uid="{00000000-0005-0000-0000-00002C020000}"/>
    <cellStyle name="Normal 2 30 2" xfId="567" xr:uid="{00000000-0005-0000-0000-00002D020000}"/>
    <cellStyle name="Normal 2 30 20" xfId="568" xr:uid="{00000000-0005-0000-0000-00002E020000}"/>
    <cellStyle name="Normal 2 30 21" xfId="569" xr:uid="{00000000-0005-0000-0000-00002F020000}"/>
    <cellStyle name="Normal 2 30 22" xfId="570" xr:uid="{00000000-0005-0000-0000-000030020000}"/>
    <cellStyle name="Normal 2 30 23" xfId="571" xr:uid="{00000000-0005-0000-0000-000031020000}"/>
    <cellStyle name="Normal 2 30 24" xfId="2380" xr:uid="{00000000-0005-0000-0000-000038030000}"/>
    <cellStyle name="Normal 2 30 25" xfId="2381" xr:uid="{00000000-0005-0000-0000-000039030000}"/>
    <cellStyle name="Normal 2 30 26" xfId="2379" xr:uid="{00000000-0005-0000-0000-000028030000}"/>
    <cellStyle name="Normal 2 30 3" xfId="572" xr:uid="{00000000-0005-0000-0000-000032020000}"/>
    <cellStyle name="Normal 2 30 4" xfId="573" xr:uid="{00000000-0005-0000-0000-000033020000}"/>
    <cellStyle name="Normal 2 30 5" xfId="574" xr:uid="{00000000-0005-0000-0000-000034020000}"/>
    <cellStyle name="Normal 2 30 6" xfId="575" xr:uid="{00000000-0005-0000-0000-000035020000}"/>
    <cellStyle name="Normal 2 30 7" xfId="576" xr:uid="{00000000-0005-0000-0000-000036020000}"/>
    <cellStyle name="Normal 2 30 8" xfId="577" xr:uid="{00000000-0005-0000-0000-000037020000}"/>
    <cellStyle name="Normal 2 30 9" xfId="578" xr:uid="{00000000-0005-0000-0000-000038020000}"/>
    <cellStyle name="Normal 2 31" xfId="579" xr:uid="{00000000-0005-0000-0000-000039020000}"/>
    <cellStyle name="Normal 2 31 10" xfId="580" xr:uid="{00000000-0005-0000-0000-00003A020000}"/>
    <cellStyle name="Normal 2 31 11" xfId="581" xr:uid="{00000000-0005-0000-0000-00003B020000}"/>
    <cellStyle name="Normal 2 31 12" xfId="582" xr:uid="{00000000-0005-0000-0000-00003C020000}"/>
    <cellStyle name="Normal 2 31 13" xfId="583" xr:uid="{00000000-0005-0000-0000-00003D020000}"/>
    <cellStyle name="Normal 2 31 14" xfId="584" xr:uid="{00000000-0005-0000-0000-00003E020000}"/>
    <cellStyle name="Normal 2 31 15" xfId="585" xr:uid="{00000000-0005-0000-0000-00003F020000}"/>
    <cellStyle name="Normal 2 31 16" xfId="586" xr:uid="{00000000-0005-0000-0000-000040020000}"/>
    <cellStyle name="Normal 2 31 17" xfId="587" xr:uid="{00000000-0005-0000-0000-000041020000}"/>
    <cellStyle name="Normal 2 31 18" xfId="588" xr:uid="{00000000-0005-0000-0000-000042020000}"/>
    <cellStyle name="Normal 2 31 19" xfId="589" xr:uid="{00000000-0005-0000-0000-000043020000}"/>
    <cellStyle name="Normal 2 31 2" xfId="590" xr:uid="{00000000-0005-0000-0000-000044020000}"/>
    <cellStyle name="Normal 2 31 20" xfId="591" xr:uid="{00000000-0005-0000-0000-000045020000}"/>
    <cellStyle name="Normal 2 31 21" xfId="592" xr:uid="{00000000-0005-0000-0000-000046020000}"/>
    <cellStyle name="Normal 2 31 22" xfId="593" xr:uid="{00000000-0005-0000-0000-000047020000}"/>
    <cellStyle name="Normal 2 31 23" xfId="594" xr:uid="{00000000-0005-0000-0000-000048020000}"/>
    <cellStyle name="Normal 2 31 3" xfId="595" xr:uid="{00000000-0005-0000-0000-000049020000}"/>
    <cellStyle name="Normal 2 31 4" xfId="596" xr:uid="{00000000-0005-0000-0000-00004A020000}"/>
    <cellStyle name="Normal 2 31 5" xfId="597" xr:uid="{00000000-0005-0000-0000-00004B020000}"/>
    <cellStyle name="Normal 2 31 6" xfId="598" xr:uid="{00000000-0005-0000-0000-00004C020000}"/>
    <cellStyle name="Normal 2 31 7" xfId="599" xr:uid="{00000000-0005-0000-0000-00004D020000}"/>
    <cellStyle name="Normal 2 31 8" xfId="600" xr:uid="{00000000-0005-0000-0000-00004E020000}"/>
    <cellStyle name="Normal 2 31 9" xfId="601" xr:uid="{00000000-0005-0000-0000-00004F020000}"/>
    <cellStyle name="Normal 2 32" xfId="602" xr:uid="{00000000-0005-0000-0000-000050020000}"/>
    <cellStyle name="Normal 2 32 10" xfId="603" xr:uid="{00000000-0005-0000-0000-000051020000}"/>
    <cellStyle name="Normal 2 32 11" xfId="604" xr:uid="{00000000-0005-0000-0000-000052020000}"/>
    <cellStyle name="Normal 2 32 12" xfId="605" xr:uid="{00000000-0005-0000-0000-000053020000}"/>
    <cellStyle name="Normal 2 32 13" xfId="606" xr:uid="{00000000-0005-0000-0000-000054020000}"/>
    <cellStyle name="Normal 2 32 14" xfId="607" xr:uid="{00000000-0005-0000-0000-000055020000}"/>
    <cellStyle name="Normal 2 32 15" xfId="608" xr:uid="{00000000-0005-0000-0000-000056020000}"/>
    <cellStyle name="Normal 2 32 16" xfId="609" xr:uid="{00000000-0005-0000-0000-000057020000}"/>
    <cellStyle name="Normal 2 32 17" xfId="610" xr:uid="{00000000-0005-0000-0000-000058020000}"/>
    <cellStyle name="Normal 2 32 18" xfId="611" xr:uid="{00000000-0005-0000-0000-000059020000}"/>
    <cellStyle name="Normal 2 32 19" xfId="612" xr:uid="{00000000-0005-0000-0000-00005A020000}"/>
    <cellStyle name="Normal 2 32 2" xfId="613" xr:uid="{00000000-0005-0000-0000-00005B020000}"/>
    <cellStyle name="Normal 2 32 20" xfId="614" xr:uid="{00000000-0005-0000-0000-00005C020000}"/>
    <cellStyle name="Normal 2 32 21" xfId="615" xr:uid="{00000000-0005-0000-0000-00005D020000}"/>
    <cellStyle name="Normal 2 32 22" xfId="616" xr:uid="{00000000-0005-0000-0000-00005E020000}"/>
    <cellStyle name="Normal 2 32 23" xfId="617" xr:uid="{00000000-0005-0000-0000-00005F020000}"/>
    <cellStyle name="Normal 2 32 3" xfId="618" xr:uid="{00000000-0005-0000-0000-000060020000}"/>
    <cellStyle name="Normal 2 32 4" xfId="619" xr:uid="{00000000-0005-0000-0000-000061020000}"/>
    <cellStyle name="Normal 2 32 5" xfId="620" xr:uid="{00000000-0005-0000-0000-000062020000}"/>
    <cellStyle name="Normal 2 32 6" xfId="621" xr:uid="{00000000-0005-0000-0000-000063020000}"/>
    <cellStyle name="Normal 2 32 7" xfId="622" xr:uid="{00000000-0005-0000-0000-000064020000}"/>
    <cellStyle name="Normal 2 32 8" xfId="623" xr:uid="{00000000-0005-0000-0000-000065020000}"/>
    <cellStyle name="Normal 2 32 9" xfId="624" xr:uid="{00000000-0005-0000-0000-000066020000}"/>
    <cellStyle name="Normal 2 33" xfId="625" xr:uid="{00000000-0005-0000-0000-000067020000}"/>
    <cellStyle name="Normal 2 33 10" xfId="626" xr:uid="{00000000-0005-0000-0000-000068020000}"/>
    <cellStyle name="Normal 2 33 11" xfId="627" xr:uid="{00000000-0005-0000-0000-000069020000}"/>
    <cellStyle name="Normal 2 33 12" xfId="628" xr:uid="{00000000-0005-0000-0000-00006A020000}"/>
    <cellStyle name="Normal 2 33 13" xfId="629" xr:uid="{00000000-0005-0000-0000-00006B020000}"/>
    <cellStyle name="Normal 2 33 14" xfId="630" xr:uid="{00000000-0005-0000-0000-00006C020000}"/>
    <cellStyle name="Normal 2 33 15" xfId="631" xr:uid="{00000000-0005-0000-0000-00006D020000}"/>
    <cellStyle name="Normal 2 33 16" xfId="632" xr:uid="{00000000-0005-0000-0000-00006E020000}"/>
    <cellStyle name="Normal 2 33 17" xfId="633" xr:uid="{00000000-0005-0000-0000-00006F020000}"/>
    <cellStyle name="Normal 2 33 18" xfId="634" xr:uid="{00000000-0005-0000-0000-000070020000}"/>
    <cellStyle name="Normal 2 33 19" xfId="635" xr:uid="{00000000-0005-0000-0000-000071020000}"/>
    <cellStyle name="Normal 2 33 2" xfId="636" xr:uid="{00000000-0005-0000-0000-000072020000}"/>
    <cellStyle name="Normal 2 33 20" xfId="637" xr:uid="{00000000-0005-0000-0000-000073020000}"/>
    <cellStyle name="Normal 2 33 21" xfId="638" xr:uid="{00000000-0005-0000-0000-000074020000}"/>
    <cellStyle name="Normal 2 33 22" xfId="639" xr:uid="{00000000-0005-0000-0000-000075020000}"/>
    <cellStyle name="Normal 2 33 23" xfId="640" xr:uid="{00000000-0005-0000-0000-000076020000}"/>
    <cellStyle name="Normal 2 33 3" xfId="641" xr:uid="{00000000-0005-0000-0000-000077020000}"/>
    <cellStyle name="Normal 2 33 4" xfId="642" xr:uid="{00000000-0005-0000-0000-000078020000}"/>
    <cellStyle name="Normal 2 33 5" xfId="643" xr:uid="{00000000-0005-0000-0000-000079020000}"/>
    <cellStyle name="Normal 2 33 6" xfId="644" xr:uid="{00000000-0005-0000-0000-00007A020000}"/>
    <cellStyle name="Normal 2 33 7" xfId="645" xr:uid="{00000000-0005-0000-0000-00007B020000}"/>
    <cellStyle name="Normal 2 33 8" xfId="646" xr:uid="{00000000-0005-0000-0000-00007C020000}"/>
    <cellStyle name="Normal 2 33 9" xfId="647" xr:uid="{00000000-0005-0000-0000-00007D020000}"/>
    <cellStyle name="Normal 2 34" xfId="648" xr:uid="{00000000-0005-0000-0000-00007E020000}"/>
    <cellStyle name="Normal 2 34 10" xfId="649" xr:uid="{00000000-0005-0000-0000-00007F020000}"/>
    <cellStyle name="Normal 2 34 11" xfId="650" xr:uid="{00000000-0005-0000-0000-000080020000}"/>
    <cellStyle name="Normal 2 34 12" xfId="651" xr:uid="{00000000-0005-0000-0000-000081020000}"/>
    <cellStyle name="Normal 2 34 13" xfId="652" xr:uid="{00000000-0005-0000-0000-000082020000}"/>
    <cellStyle name="Normal 2 34 14" xfId="653" xr:uid="{00000000-0005-0000-0000-000083020000}"/>
    <cellStyle name="Normal 2 34 15" xfId="654" xr:uid="{00000000-0005-0000-0000-000084020000}"/>
    <cellStyle name="Normal 2 34 16" xfId="655" xr:uid="{00000000-0005-0000-0000-000085020000}"/>
    <cellStyle name="Normal 2 34 17" xfId="656" xr:uid="{00000000-0005-0000-0000-000086020000}"/>
    <cellStyle name="Normal 2 34 18" xfId="657" xr:uid="{00000000-0005-0000-0000-000087020000}"/>
    <cellStyle name="Normal 2 34 19" xfId="658" xr:uid="{00000000-0005-0000-0000-000088020000}"/>
    <cellStyle name="Normal 2 34 2" xfId="659" xr:uid="{00000000-0005-0000-0000-000089020000}"/>
    <cellStyle name="Normal 2 34 20" xfId="660" xr:uid="{00000000-0005-0000-0000-00008A020000}"/>
    <cellStyle name="Normal 2 34 21" xfId="661" xr:uid="{00000000-0005-0000-0000-00008B020000}"/>
    <cellStyle name="Normal 2 34 22" xfId="662" xr:uid="{00000000-0005-0000-0000-00008C020000}"/>
    <cellStyle name="Normal 2 34 23" xfId="663" xr:uid="{00000000-0005-0000-0000-00008D020000}"/>
    <cellStyle name="Normal 2 34 3" xfId="664" xr:uid="{00000000-0005-0000-0000-00008E020000}"/>
    <cellStyle name="Normal 2 34 4" xfId="665" xr:uid="{00000000-0005-0000-0000-00008F020000}"/>
    <cellStyle name="Normal 2 34 5" xfId="666" xr:uid="{00000000-0005-0000-0000-000090020000}"/>
    <cellStyle name="Normal 2 34 6" xfId="667" xr:uid="{00000000-0005-0000-0000-000091020000}"/>
    <cellStyle name="Normal 2 34 7" xfId="668" xr:uid="{00000000-0005-0000-0000-000092020000}"/>
    <cellStyle name="Normal 2 34 8" xfId="669" xr:uid="{00000000-0005-0000-0000-000093020000}"/>
    <cellStyle name="Normal 2 34 9" xfId="670" xr:uid="{00000000-0005-0000-0000-000094020000}"/>
    <cellStyle name="Normal 2 35" xfId="671" xr:uid="{00000000-0005-0000-0000-000095020000}"/>
    <cellStyle name="Normal 2 35 10" xfId="672" xr:uid="{00000000-0005-0000-0000-000096020000}"/>
    <cellStyle name="Normal 2 35 11" xfId="673" xr:uid="{00000000-0005-0000-0000-000097020000}"/>
    <cellStyle name="Normal 2 35 12" xfId="674" xr:uid="{00000000-0005-0000-0000-000098020000}"/>
    <cellStyle name="Normal 2 35 13" xfId="675" xr:uid="{00000000-0005-0000-0000-000099020000}"/>
    <cellStyle name="Normal 2 35 14" xfId="676" xr:uid="{00000000-0005-0000-0000-00009A020000}"/>
    <cellStyle name="Normal 2 35 15" xfId="677" xr:uid="{00000000-0005-0000-0000-00009B020000}"/>
    <cellStyle name="Normal 2 35 16" xfId="678" xr:uid="{00000000-0005-0000-0000-00009C020000}"/>
    <cellStyle name="Normal 2 35 17" xfId="679" xr:uid="{00000000-0005-0000-0000-00009D020000}"/>
    <cellStyle name="Normal 2 35 18" xfId="680" xr:uid="{00000000-0005-0000-0000-00009E020000}"/>
    <cellStyle name="Normal 2 35 19" xfId="681" xr:uid="{00000000-0005-0000-0000-00009F020000}"/>
    <cellStyle name="Normal 2 35 2" xfId="682" xr:uid="{00000000-0005-0000-0000-0000A0020000}"/>
    <cellStyle name="Normal 2 35 20" xfId="683" xr:uid="{00000000-0005-0000-0000-0000A1020000}"/>
    <cellStyle name="Normal 2 35 21" xfId="684" xr:uid="{00000000-0005-0000-0000-0000A2020000}"/>
    <cellStyle name="Normal 2 35 22" xfId="685" xr:uid="{00000000-0005-0000-0000-0000A3020000}"/>
    <cellStyle name="Normal 2 35 23" xfId="686" xr:uid="{00000000-0005-0000-0000-0000A4020000}"/>
    <cellStyle name="Normal 2 35 3" xfId="687" xr:uid="{00000000-0005-0000-0000-0000A5020000}"/>
    <cellStyle name="Normal 2 35 4" xfId="688" xr:uid="{00000000-0005-0000-0000-0000A6020000}"/>
    <cellStyle name="Normal 2 35 5" xfId="689" xr:uid="{00000000-0005-0000-0000-0000A7020000}"/>
    <cellStyle name="Normal 2 35 6" xfId="690" xr:uid="{00000000-0005-0000-0000-0000A8020000}"/>
    <cellStyle name="Normal 2 35 7" xfId="691" xr:uid="{00000000-0005-0000-0000-0000A9020000}"/>
    <cellStyle name="Normal 2 35 8" xfId="692" xr:uid="{00000000-0005-0000-0000-0000AA020000}"/>
    <cellStyle name="Normal 2 35 9" xfId="693" xr:uid="{00000000-0005-0000-0000-0000AB020000}"/>
    <cellStyle name="Normal 2 36" xfId="694" xr:uid="{00000000-0005-0000-0000-0000AC020000}"/>
    <cellStyle name="Normal 2 36 10" xfId="695" xr:uid="{00000000-0005-0000-0000-0000AD020000}"/>
    <cellStyle name="Normal 2 36 11" xfId="696" xr:uid="{00000000-0005-0000-0000-0000AE020000}"/>
    <cellStyle name="Normal 2 36 12" xfId="697" xr:uid="{00000000-0005-0000-0000-0000AF020000}"/>
    <cellStyle name="Normal 2 36 13" xfId="698" xr:uid="{00000000-0005-0000-0000-0000B0020000}"/>
    <cellStyle name="Normal 2 36 14" xfId="699" xr:uid="{00000000-0005-0000-0000-0000B1020000}"/>
    <cellStyle name="Normal 2 36 15" xfId="700" xr:uid="{00000000-0005-0000-0000-0000B2020000}"/>
    <cellStyle name="Normal 2 36 16" xfId="701" xr:uid="{00000000-0005-0000-0000-0000B3020000}"/>
    <cellStyle name="Normal 2 36 17" xfId="702" xr:uid="{00000000-0005-0000-0000-0000B4020000}"/>
    <cellStyle name="Normal 2 36 18" xfId="703" xr:uid="{00000000-0005-0000-0000-0000B5020000}"/>
    <cellStyle name="Normal 2 36 19" xfId="704" xr:uid="{00000000-0005-0000-0000-0000B6020000}"/>
    <cellStyle name="Normal 2 36 2" xfId="705" xr:uid="{00000000-0005-0000-0000-0000B7020000}"/>
    <cellStyle name="Normal 2 36 20" xfId="706" xr:uid="{00000000-0005-0000-0000-0000B8020000}"/>
    <cellStyle name="Normal 2 36 21" xfId="707" xr:uid="{00000000-0005-0000-0000-0000B9020000}"/>
    <cellStyle name="Normal 2 36 22" xfId="708" xr:uid="{00000000-0005-0000-0000-0000BA020000}"/>
    <cellStyle name="Normal 2 36 23" xfId="709" xr:uid="{00000000-0005-0000-0000-0000BB020000}"/>
    <cellStyle name="Normal 2 36 3" xfId="710" xr:uid="{00000000-0005-0000-0000-0000BC020000}"/>
    <cellStyle name="Normal 2 36 4" xfId="711" xr:uid="{00000000-0005-0000-0000-0000BD020000}"/>
    <cellStyle name="Normal 2 36 5" xfId="712" xr:uid="{00000000-0005-0000-0000-0000BE020000}"/>
    <cellStyle name="Normal 2 36 6" xfId="713" xr:uid="{00000000-0005-0000-0000-0000BF020000}"/>
    <cellStyle name="Normal 2 36 7" xfId="714" xr:uid="{00000000-0005-0000-0000-0000C0020000}"/>
    <cellStyle name="Normal 2 36 8" xfId="715" xr:uid="{00000000-0005-0000-0000-0000C1020000}"/>
    <cellStyle name="Normal 2 36 9" xfId="716" xr:uid="{00000000-0005-0000-0000-0000C2020000}"/>
    <cellStyle name="Normal 2 37" xfId="717" xr:uid="{00000000-0005-0000-0000-0000C3020000}"/>
    <cellStyle name="Normal 2 37 10" xfId="718" xr:uid="{00000000-0005-0000-0000-0000C4020000}"/>
    <cellStyle name="Normal 2 37 11" xfId="719" xr:uid="{00000000-0005-0000-0000-0000C5020000}"/>
    <cellStyle name="Normal 2 37 12" xfId="720" xr:uid="{00000000-0005-0000-0000-0000C6020000}"/>
    <cellStyle name="Normal 2 37 13" xfId="721" xr:uid="{00000000-0005-0000-0000-0000C7020000}"/>
    <cellStyle name="Normal 2 37 14" xfId="722" xr:uid="{00000000-0005-0000-0000-0000C8020000}"/>
    <cellStyle name="Normal 2 37 15" xfId="723" xr:uid="{00000000-0005-0000-0000-0000C9020000}"/>
    <cellStyle name="Normal 2 37 16" xfId="724" xr:uid="{00000000-0005-0000-0000-0000CA020000}"/>
    <cellStyle name="Normal 2 37 17" xfId="725" xr:uid="{00000000-0005-0000-0000-0000CB020000}"/>
    <cellStyle name="Normal 2 37 18" xfId="726" xr:uid="{00000000-0005-0000-0000-0000CC020000}"/>
    <cellStyle name="Normal 2 37 19" xfId="727" xr:uid="{00000000-0005-0000-0000-0000CD020000}"/>
    <cellStyle name="Normal 2 37 2" xfId="728" xr:uid="{00000000-0005-0000-0000-0000CE020000}"/>
    <cellStyle name="Normal 2 37 20" xfId="729" xr:uid="{00000000-0005-0000-0000-0000CF020000}"/>
    <cellStyle name="Normal 2 37 21" xfId="730" xr:uid="{00000000-0005-0000-0000-0000D0020000}"/>
    <cellStyle name="Normal 2 37 22" xfId="731" xr:uid="{00000000-0005-0000-0000-0000D1020000}"/>
    <cellStyle name="Normal 2 37 23" xfId="732" xr:uid="{00000000-0005-0000-0000-0000D2020000}"/>
    <cellStyle name="Normal 2 37 3" xfId="733" xr:uid="{00000000-0005-0000-0000-0000D3020000}"/>
    <cellStyle name="Normal 2 37 4" xfId="734" xr:uid="{00000000-0005-0000-0000-0000D4020000}"/>
    <cellStyle name="Normal 2 37 5" xfId="735" xr:uid="{00000000-0005-0000-0000-0000D5020000}"/>
    <cellStyle name="Normal 2 37 6" xfId="736" xr:uid="{00000000-0005-0000-0000-0000D6020000}"/>
    <cellStyle name="Normal 2 37 7" xfId="737" xr:uid="{00000000-0005-0000-0000-0000D7020000}"/>
    <cellStyle name="Normal 2 37 8" xfId="738" xr:uid="{00000000-0005-0000-0000-0000D8020000}"/>
    <cellStyle name="Normal 2 37 9" xfId="739" xr:uid="{00000000-0005-0000-0000-0000D9020000}"/>
    <cellStyle name="Normal 2 38" xfId="740" xr:uid="{00000000-0005-0000-0000-0000DA020000}"/>
    <cellStyle name="Normal 2 38 10" xfId="741" xr:uid="{00000000-0005-0000-0000-0000DB020000}"/>
    <cellStyle name="Normal 2 38 11" xfId="742" xr:uid="{00000000-0005-0000-0000-0000DC020000}"/>
    <cellStyle name="Normal 2 38 12" xfId="743" xr:uid="{00000000-0005-0000-0000-0000DD020000}"/>
    <cellStyle name="Normal 2 38 13" xfId="744" xr:uid="{00000000-0005-0000-0000-0000DE020000}"/>
    <cellStyle name="Normal 2 38 14" xfId="745" xr:uid="{00000000-0005-0000-0000-0000DF020000}"/>
    <cellStyle name="Normal 2 38 15" xfId="746" xr:uid="{00000000-0005-0000-0000-0000E0020000}"/>
    <cellStyle name="Normal 2 38 16" xfId="747" xr:uid="{00000000-0005-0000-0000-0000E1020000}"/>
    <cellStyle name="Normal 2 38 17" xfId="748" xr:uid="{00000000-0005-0000-0000-0000E2020000}"/>
    <cellStyle name="Normal 2 38 18" xfId="749" xr:uid="{00000000-0005-0000-0000-0000E3020000}"/>
    <cellStyle name="Normal 2 38 19" xfId="750" xr:uid="{00000000-0005-0000-0000-0000E4020000}"/>
    <cellStyle name="Normal 2 38 2" xfId="751" xr:uid="{00000000-0005-0000-0000-0000E5020000}"/>
    <cellStyle name="Normal 2 38 20" xfId="752" xr:uid="{00000000-0005-0000-0000-0000E6020000}"/>
    <cellStyle name="Normal 2 38 21" xfId="753" xr:uid="{00000000-0005-0000-0000-0000E7020000}"/>
    <cellStyle name="Normal 2 38 22" xfId="754" xr:uid="{00000000-0005-0000-0000-0000E8020000}"/>
    <cellStyle name="Normal 2 38 23" xfId="755" xr:uid="{00000000-0005-0000-0000-0000E9020000}"/>
    <cellStyle name="Normal 2 38 3" xfId="756" xr:uid="{00000000-0005-0000-0000-0000EA020000}"/>
    <cellStyle name="Normal 2 38 4" xfId="757" xr:uid="{00000000-0005-0000-0000-0000EB020000}"/>
    <cellStyle name="Normal 2 38 5" xfId="758" xr:uid="{00000000-0005-0000-0000-0000EC020000}"/>
    <cellStyle name="Normal 2 38 6" xfId="759" xr:uid="{00000000-0005-0000-0000-0000ED020000}"/>
    <cellStyle name="Normal 2 38 7" xfId="760" xr:uid="{00000000-0005-0000-0000-0000EE020000}"/>
    <cellStyle name="Normal 2 38 8" xfId="761" xr:uid="{00000000-0005-0000-0000-0000EF020000}"/>
    <cellStyle name="Normal 2 38 9" xfId="762" xr:uid="{00000000-0005-0000-0000-0000F0020000}"/>
    <cellStyle name="Normal 2 39" xfId="763" xr:uid="{00000000-0005-0000-0000-0000F1020000}"/>
    <cellStyle name="Normal 2 39 10" xfId="764" xr:uid="{00000000-0005-0000-0000-0000F2020000}"/>
    <cellStyle name="Normal 2 39 11" xfId="765" xr:uid="{00000000-0005-0000-0000-0000F3020000}"/>
    <cellStyle name="Normal 2 39 12" xfId="766" xr:uid="{00000000-0005-0000-0000-0000F4020000}"/>
    <cellStyle name="Normal 2 39 13" xfId="767" xr:uid="{00000000-0005-0000-0000-0000F5020000}"/>
    <cellStyle name="Normal 2 39 14" xfId="768" xr:uid="{00000000-0005-0000-0000-0000F6020000}"/>
    <cellStyle name="Normal 2 39 15" xfId="769" xr:uid="{00000000-0005-0000-0000-0000F7020000}"/>
    <cellStyle name="Normal 2 39 16" xfId="770" xr:uid="{00000000-0005-0000-0000-0000F8020000}"/>
    <cellStyle name="Normal 2 39 17" xfId="771" xr:uid="{00000000-0005-0000-0000-0000F9020000}"/>
    <cellStyle name="Normal 2 39 18" xfId="772" xr:uid="{00000000-0005-0000-0000-0000FA020000}"/>
    <cellStyle name="Normal 2 39 19" xfId="773" xr:uid="{00000000-0005-0000-0000-0000FB020000}"/>
    <cellStyle name="Normal 2 39 2" xfId="774" xr:uid="{00000000-0005-0000-0000-0000FC020000}"/>
    <cellStyle name="Normal 2 39 20" xfId="775" xr:uid="{00000000-0005-0000-0000-0000FD020000}"/>
    <cellStyle name="Normal 2 39 21" xfId="776" xr:uid="{00000000-0005-0000-0000-0000FE020000}"/>
    <cellStyle name="Normal 2 39 22" xfId="777" xr:uid="{00000000-0005-0000-0000-0000FF020000}"/>
    <cellStyle name="Normal 2 39 23" xfId="778" xr:uid="{00000000-0005-0000-0000-000000030000}"/>
    <cellStyle name="Normal 2 39 3" xfId="779" xr:uid="{00000000-0005-0000-0000-000001030000}"/>
    <cellStyle name="Normal 2 39 4" xfId="780" xr:uid="{00000000-0005-0000-0000-000002030000}"/>
    <cellStyle name="Normal 2 39 5" xfId="781" xr:uid="{00000000-0005-0000-0000-000003030000}"/>
    <cellStyle name="Normal 2 39 6" xfId="782" xr:uid="{00000000-0005-0000-0000-000004030000}"/>
    <cellStyle name="Normal 2 39 7" xfId="783" xr:uid="{00000000-0005-0000-0000-000005030000}"/>
    <cellStyle name="Normal 2 39 8" xfId="784" xr:uid="{00000000-0005-0000-0000-000006030000}"/>
    <cellStyle name="Normal 2 39 9" xfId="785" xr:uid="{00000000-0005-0000-0000-000007030000}"/>
    <cellStyle name="Normal 2 4" xfId="786" xr:uid="{00000000-0005-0000-0000-000008030000}"/>
    <cellStyle name="Normal 2 4 2" xfId="2382" xr:uid="{00000000-0005-0000-0000-000011040000}"/>
    <cellStyle name="Normal 2 4 3" xfId="2383" xr:uid="{00000000-0005-0000-0000-000012040000}"/>
    <cellStyle name="Normal 2 40" xfId="787" xr:uid="{00000000-0005-0000-0000-000009030000}"/>
    <cellStyle name="Normal 2 41" xfId="788" xr:uid="{00000000-0005-0000-0000-00000A030000}"/>
    <cellStyle name="Normal 2 42" xfId="789" xr:uid="{00000000-0005-0000-0000-00000B030000}"/>
    <cellStyle name="Normal 2 43" xfId="790" xr:uid="{00000000-0005-0000-0000-00000C030000}"/>
    <cellStyle name="Normal 2 44" xfId="791" xr:uid="{00000000-0005-0000-0000-00000D030000}"/>
    <cellStyle name="Normal 2 45" xfId="792" xr:uid="{00000000-0005-0000-0000-00000E030000}"/>
    <cellStyle name="Normal 2 46" xfId="793" xr:uid="{00000000-0005-0000-0000-00000F030000}"/>
    <cellStyle name="Normal 2 47" xfId="794" xr:uid="{00000000-0005-0000-0000-000010030000}"/>
    <cellStyle name="Normal 2 48" xfId="795" xr:uid="{00000000-0005-0000-0000-000011030000}"/>
    <cellStyle name="Normal 2 49" xfId="796" xr:uid="{00000000-0005-0000-0000-000012030000}"/>
    <cellStyle name="Normal 2 5" xfId="797" xr:uid="{00000000-0005-0000-0000-000013030000}"/>
    <cellStyle name="Normal 2 5 10" xfId="798" xr:uid="{00000000-0005-0000-0000-000014030000}"/>
    <cellStyle name="Normal 2 5 11" xfId="799" xr:uid="{00000000-0005-0000-0000-000015030000}"/>
    <cellStyle name="Normal 2 5 12" xfId="800" xr:uid="{00000000-0005-0000-0000-000016030000}"/>
    <cellStyle name="Normal 2 5 13" xfId="801" xr:uid="{00000000-0005-0000-0000-000017030000}"/>
    <cellStyle name="Normal 2 5 14" xfId="802" xr:uid="{00000000-0005-0000-0000-000018030000}"/>
    <cellStyle name="Normal 2 5 15" xfId="803" xr:uid="{00000000-0005-0000-0000-000019030000}"/>
    <cellStyle name="Normal 2 5 16" xfId="804" xr:uid="{00000000-0005-0000-0000-00001A030000}"/>
    <cellStyle name="Normal 2 5 17" xfId="805" xr:uid="{00000000-0005-0000-0000-00001B030000}"/>
    <cellStyle name="Normal 2 5 18" xfId="806" xr:uid="{00000000-0005-0000-0000-00001C030000}"/>
    <cellStyle name="Normal 2 5 19" xfId="807" xr:uid="{00000000-0005-0000-0000-00001D030000}"/>
    <cellStyle name="Normal 2 5 2" xfId="808" xr:uid="{00000000-0005-0000-0000-00001E030000}"/>
    <cellStyle name="Normal 2 5 2 10" xfId="809" xr:uid="{00000000-0005-0000-0000-00001F030000}"/>
    <cellStyle name="Normal 2 5 2 11" xfId="810" xr:uid="{00000000-0005-0000-0000-000020030000}"/>
    <cellStyle name="Normal 2 5 2 12" xfId="811" xr:uid="{00000000-0005-0000-0000-000021030000}"/>
    <cellStyle name="Normal 2 5 2 13" xfId="812" xr:uid="{00000000-0005-0000-0000-000022030000}"/>
    <cellStyle name="Normal 2 5 2 14" xfId="813" xr:uid="{00000000-0005-0000-0000-000023030000}"/>
    <cellStyle name="Normal 2 5 2 15" xfId="814" xr:uid="{00000000-0005-0000-0000-000024030000}"/>
    <cellStyle name="Normal 2 5 2 16" xfId="815" xr:uid="{00000000-0005-0000-0000-000025030000}"/>
    <cellStyle name="Normal 2 5 2 17" xfId="816" xr:uid="{00000000-0005-0000-0000-000026030000}"/>
    <cellStyle name="Normal 2 5 2 18" xfId="817" xr:uid="{00000000-0005-0000-0000-000027030000}"/>
    <cellStyle name="Normal 2 5 2 19" xfId="818" xr:uid="{00000000-0005-0000-0000-000028030000}"/>
    <cellStyle name="Normal 2 5 2 2" xfId="819" xr:uid="{00000000-0005-0000-0000-000029030000}"/>
    <cellStyle name="Normal 2 5 2 2 10" xfId="820" xr:uid="{00000000-0005-0000-0000-00002A030000}"/>
    <cellStyle name="Normal 2 5 2 2 11" xfId="821" xr:uid="{00000000-0005-0000-0000-00002B030000}"/>
    <cellStyle name="Normal 2 5 2 2 12" xfId="822" xr:uid="{00000000-0005-0000-0000-00002C030000}"/>
    <cellStyle name="Normal 2 5 2 2 13" xfId="823" xr:uid="{00000000-0005-0000-0000-00002D030000}"/>
    <cellStyle name="Normal 2 5 2 2 14" xfId="824" xr:uid="{00000000-0005-0000-0000-00002E030000}"/>
    <cellStyle name="Normal 2 5 2 2 15" xfId="825" xr:uid="{00000000-0005-0000-0000-00002F030000}"/>
    <cellStyle name="Normal 2 5 2 2 16" xfId="826" xr:uid="{00000000-0005-0000-0000-000030030000}"/>
    <cellStyle name="Normal 2 5 2 2 17" xfId="827" xr:uid="{00000000-0005-0000-0000-000031030000}"/>
    <cellStyle name="Normal 2 5 2 2 18" xfId="828" xr:uid="{00000000-0005-0000-0000-000032030000}"/>
    <cellStyle name="Normal 2 5 2 2 19" xfId="829" xr:uid="{00000000-0005-0000-0000-000033030000}"/>
    <cellStyle name="Normal 2 5 2 2 2" xfId="830" xr:uid="{00000000-0005-0000-0000-000034030000}"/>
    <cellStyle name="Normal 2 5 2 2 20" xfId="831" xr:uid="{00000000-0005-0000-0000-000035030000}"/>
    <cellStyle name="Normal 2 5 2 2 21" xfId="832" xr:uid="{00000000-0005-0000-0000-000036030000}"/>
    <cellStyle name="Normal 2 5 2 2 22" xfId="833" xr:uid="{00000000-0005-0000-0000-000037030000}"/>
    <cellStyle name="Normal 2 5 2 2 23" xfId="834" xr:uid="{00000000-0005-0000-0000-000038030000}"/>
    <cellStyle name="Normal 2 5 2 2 24" xfId="835" xr:uid="{00000000-0005-0000-0000-000039030000}"/>
    <cellStyle name="Normal 2 5 2 2 25" xfId="836" xr:uid="{00000000-0005-0000-0000-00003A030000}"/>
    <cellStyle name="Normal 2 5 2 2 26" xfId="837" xr:uid="{00000000-0005-0000-0000-00003B030000}"/>
    <cellStyle name="Normal 2 5 2 2 27" xfId="838" xr:uid="{00000000-0005-0000-0000-00003C030000}"/>
    <cellStyle name="Normal 2 5 2 2 28" xfId="839" xr:uid="{00000000-0005-0000-0000-00003D030000}"/>
    <cellStyle name="Normal 2 5 2 2 29" xfId="840" xr:uid="{00000000-0005-0000-0000-00003E030000}"/>
    <cellStyle name="Normal 2 5 2 2 3" xfId="841" xr:uid="{00000000-0005-0000-0000-00003F030000}"/>
    <cellStyle name="Normal 2 5 2 2 30" xfId="842" xr:uid="{00000000-0005-0000-0000-000040030000}"/>
    <cellStyle name="Normal 2 5 2 2 31" xfId="843" xr:uid="{00000000-0005-0000-0000-000041030000}"/>
    <cellStyle name="Normal 2 5 2 2 32" xfId="844" xr:uid="{00000000-0005-0000-0000-000042030000}"/>
    <cellStyle name="Normal 2 5 2 2 33" xfId="845" xr:uid="{00000000-0005-0000-0000-000043030000}"/>
    <cellStyle name="Normal 2 5 2 2 34" xfId="846" xr:uid="{00000000-0005-0000-0000-000044030000}"/>
    <cellStyle name="Normal 2 5 2 2 35" xfId="847" xr:uid="{00000000-0005-0000-0000-000045030000}"/>
    <cellStyle name="Normal 2 5 2 2 36" xfId="848" xr:uid="{00000000-0005-0000-0000-000046030000}"/>
    <cellStyle name="Normal 2 5 2 2 37" xfId="849" xr:uid="{00000000-0005-0000-0000-000047030000}"/>
    <cellStyle name="Normal 2 5 2 2 38" xfId="850" xr:uid="{00000000-0005-0000-0000-000048030000}"/>
    <cellStyle name="Normal 2 5 2 2 39" xfId="851" xr:uid="{00000000-0005-0000-0000-000049030000}"/>
    <cellStyle name="Normal 2 5 2 2 4" xfId="852" xr:uid="{00000000-0005-0000-0000-00004A030000}"/>
    <cellStyle name="Normal 2 5 2 2 40" xfId="853" xr:uid="{00000000-0005-0000-0000-00004B030000}"/>
    <cellStyle name="Normal 2 5 2 2 41" xfId="854" xr:uid="{00000000-0005-0000-0000-00004C030000}"/>
    <cellStyle name="Normal 2 5 2 2 42" xfId="855" xr:uid="{00000000-0005-0000-0000-00004D030000}"/>
    <cellStyle name="Normal 2 5 2 2 43" xfId="856" xr:uid="{00000000-0005-0000-0000-00004E030000}"/>
    <cellStyle name="Normal 2 5 2 2 44" xfId="857" xr:uid="{00000000-0005-0000-0000-00004F030000}"/>
    <cellStyle name="Normal 2 5 2 2 45" xfId="858" xr:uid="{00000000-0005-0000-0000-000050030000}"/>
    <cellStyle name="Normal 2 5 2 2 46" xfId="859" xr:uid="{00000000-0005-0000-0000-000051030000}"/>
    <cellStyle name="Normal 2 5 2 2 47" xfId="860" xr:uid="{00000000-0005-0000-0000-000052030000}"/>
    <cellStyle name="Normal 2 5 2 2 48" xfId="861" xr:uid="{00000000-0005-0000-0000-000053030000}"/>
    <cellStyle name="Normal 2 5 2 2 49" xfId="862" xr:uid="{00000000-0005-0000-0000-000054030000}"/>
    <cellStyle name="Normal 2 5 2 2 5" xfId="863" xr:uid="{00000000-0005-0000-0000-000055030000}"/>
    <cellStyle name="Normal 2 5 2 2 50" xfId="864" xr:uid="{00000000-0005-0000-0000-000056030000}"/>
    <cellStyle name="Normal 2 5 2 2 51" xfId="865" xr:uid="{00000000-0005-0000-0000-000057030000}"/>
    <cellStyle name="Normal 2 5 2 2 52" xfId="866" xr:uid="{00000000-0005-0000-0000-000058030000}"/>
    <cellStyle name="Normal 2 5 2 2 53" xfId="867" xr:uid="{00000000-0005-0000-0000-000059030000}"/>
    <cellStyle name="Normal 2 5 2 2 54" xfId="868" xr:uid="{00000000-0005-0000-0000-00005A030000}"/>
    <cellStyle name="Normal 2 5 2 2 55" xfId="869" xr:uid="{00000000-0005-0000-0000-00005B030000}"/>
    <cellStyle name="Normal 2 5 2 2 6" xfId="870" xr:uid="{00000000-0005-0000-0000-00005C030000}"/>
    <cellStyle name="Normal 2 5 2 2 7" xfId="871" xr:uid="{00000000-0005-0000-0000-00005D030000}"/>
    <cellStyle name="Normal 2 5 2 2 8" xfId="872" xr:uid="{00000000-0005-0000-0000-00005E030000}"/>
    <cellStyle name="Normal 2 5 2 2 9" xfId="873" xr:uid="{00000000-0005-0000-0000-00005F030000}"/>
    <cellStyle name="Normal 2 5 2 20" xfId="874" xr:uid="{00000000-0005-0000-0000-000060030000}"/>
    <cellStyle name="Normal 2 5 2 21" xfId="875" xr:uid="{00000000-0005-0000-0000-000061030000}"/>
    <cellStyle name="Normal 2 5 2 22" xfId="876" xr:uid="{00000000-0005-0000-0000-000062030000}"/>
    <cellStyle name="Normal 2 5 2 23" xfId="877" xr:uid="{00000000-0005-0000-0000-000063030000}"/>
    <cellStyle name="Normal 2 5 2 24" xfId="878" xr:uid="{00000000-0005-0000-0000-000064030000}"/>
    <cellStyle name="Normal 2 5 2 25" xfId="879" xr:uid="{00000000-0005-0000-0000-000065030000}"/>
    <cellStyle name="Normal 2 5 2 26" xfId="880" xr:uid="{00000000-0005-0000-0000-000066030000}"/>
    <cellStyle name="Normal 2 5 2 27" xfId="881" xr:uid="{00000000-0005-0000-0000-000067030000}"/>
    <cellStyle name="Normal 2 5 2 28" xfId="882" xr:uid="{00000000-0005-0000-0000-000068030000}"/>
    <cellStyle name="Normal 2 5 2 29" xfId="883" xr:uid="{00000000-0005-0000-0000-000069030000}"/>
    <cellStyle name="Normal 2 5 2 3" xfId="884" xr:uid="{00000000-0005-0000-0000-00006A030000}"/>
    <cellStyle name="Normal 2 5 2 30" xfId="885" xr:uid="{00000000-0005-0000-0000-00006B030000}"/>
    <cellStyle name="Normal 2 5 2 31" xfId="886" xr:uid="{00000000-0005-0000-0000-00006C030000}"/>
    <cellStyle name="Normal 2 5 2 32" xfId="887" xr:uid="{00000000-0005-0000-0000-00006D030000}"/>
    <cellStyle name="Normal 2 5 2 33" xfId="888" xr:uid="{00000000-0005-0000-0000-00006E030000}"/>
    <cellStyle name="Normal 2 5 2 4" xfId="889" xr:uid="{00000000-0005-0000-0000-00006F030000}"/>
    <cellStyle name="Normal 2 5 2 5" xfId="890" xr:uid="{00000000-0005-0000-0000-000070030000}"/>
    <cellStyle name="Normal 2 5 2 6" xfId="891" xr:uid="{00000000-0005-0000-0000-000071030000}"/>
    <cellStyle name="Normal 2 5 2 7" xfId="892" xr:uid="{00000000-0005-0000-0000-000072030000}"/>
    <cellStyle name="Normal 2 5 2 8" xfId="893" xr:uid="{00000000-0005-0000-0000-000073030000}"/>
    <cellStyle name="Normal 2 5 2 9" xfId="894" xr:uid="{00000000-0005-0000-0000-000074030000}"/>
    <cellStyle name="Normal 2 5 20" xfId="895" xr:uid="{00000000-0005-0000-0000-000075030000}"/>
    <cellStyle name="Normal 2 5 21" xfId="896" xr:uid="{00000000-0005-0000-0000-000076030000}"/>
    <cellStyle name="Normal 2 5 22" xfId="897" xr:uid="{00000000-0005-0000-0000-000077030000}"/>
    <cellStyle name="Normal 2 5 23" xfId="898" xr:uid="{00000000-0005-0000-0000-000078030000}"/>
    <cellStyle name="Normal 2 5 24" xfId="899" xr:uid="{00000000-0005-0000-0000-000079030000}"/>
    <cellStyle name="Normal 2 5 25" xfId="900" xr:uid="{00000000-0005-0000-0000-00007A030000}"/>
    <cellStyle name="Normal 2 5 26" xfId="901" xr:uid="{00000000-0005-0000-0000-00007B030000}"/>
    <cellStyle name="Normal 2 5 27" xfId="902" xr:uid="{00000000-0005-0000-0000-00007C030000}"/>
    <cellStyle name="Normal 2 5 28" xfId="903" xr:uid="{00000000-0005-0000-0000-00007D030000}"/>
    <cellStyle name="Normal 2 5 29" xfId="904" xr:uid="{00000000-0005-0000-0000-00007E030000}"/>
    <cellStyle name="Normal 2 5 3" xfId="905" xr:uid="{00000000-0005-0000-0000-00007F030000}"/>
    <cellStyle name="Normal 2 5 30" xfId="906" xr:uid="{00000000-0005-0000-0000-000080030000}"/>
    <cellStyle name="Normal 2 5 31" xfId="907" xr:uid="{00000000-0005-0000-0000-000081030000}"/>
    <cellStyle name="Normal 2 5 32" xfId="908" xr:uid="{00000000-0005-0000-0000-000082030000}"/>
    <cellStyle name="Normal 2 5 33" xfId="909" xr:uid="{00000000-0005-0000-0000-000083030000}"/>
    <cellStyle name="Normal 2 5 34" xfId="910" xr:uid="{00000000-0005-0000-0000-000084030000}"/>
    <cellStyle name="Normal 2 5 35" xfId="911" xr:uid="{00000000-0005-0000-0000-000085030000}"/>
    <cellStyle name="Normal 2 5 36" xfId="912" xr:uid="{00000000-0005-0000-0000-000086030000}"/>
    <cellStyle name="Normal 2 5 37" xfId="913" xr:uid="{00000000-0005-0000-0000-000087030000}"/>
    <cellStyle name="Normal 2 5 38" xfId="914" xr:uid="{00000000-0005-0000-0000-000088030000}"/>
    <cellStyle name="Normal 2 5 39" xfId="915" xr:uid="{00000000-0005-0000-0000-000089030000}"/>
    <cellStyle name="Normal 2 5 4" xfId="916" xr:uid="{00000000-0005-0000-0000-00008A030000}"/>
    <cellStyle name="Normal 2 5 40" xfId="917" xr:uid="{00000000-0005-0000-0000-00008B030000}"/>
    <cellStyle name="Normal 2 5 41" xfId="918" xr:uid="{00000000-0005-0000-0000-00008C030000}"/>
    <cellStyle name="Normal 2 5 42" xfId="919" xr:uid="{00000000-0005-0000-0000-00008D030000}"/>
    <cellStyle name="Normal 2 5 43" xfId="920" xr:uid="{00000000-0005-0000-0000-00008E030000}"/>
    <cellStyle name="Normal 2 5 44" xfId="921" xr:uid="{00000000-0005-0000-0000-00008F030000}"/>
    <cellStyle name="Normal 2 5 45" xfId="922" xr:uid="{00000000-0005-0000-0000-000090030000}"/>
    <cellStyle name="Normal 2 5 46" xfId="923" xr:uid="{00000000-0005-0000-0000-000091030000}"/>
    <cellStyle name="Normal 2 5 47" xfId="924" xr:uid="{00000000-0005-0000-0000-000092030000}"/>
    <cellStyle name="Normal 2 5 48" xfId="925" xr:uid="{00000000-0005-0000-0000-000093030000}"/>
    <cellStyle name="Normal 2 5 49" xfId="926" xr:uid="{00000000-0005-0000-0000-000094030000}"/>
    <cellStyle name="Normal 2 5 5" xfId="927" xr:uid="{00000000-0005-0000-0000-000095030000}"/>
    <cellStyle name="Normal 2 5 50" xfId="928" xr:uid="{00000000-0005-0000-0000-000096030000}"/>
    <cellStyle name="Normal 2 5 51" xfId="929" xr:uid="{00000000-0005-0000-0000-000097030000}"/>
    <cellStyle name="Normal 2 5 52" xfId="930" xr:uid="{00000000-0005-0000-0000-000098030000}"/>
    <cellStyle name="Normal 2 5 53" xfId="931" xr:uid="{00000000-0005-0000-0000-000099030000}"/>
    <cellStyle name="Normal 2 5 54" xfId="932" xr:uid="{00000000-0005-0000-0000-00009A030000}"/>
    <cellStyle name="Normal 2 5 55" xfId="933" xr:uid="{00000000-0005-0000-0000-00009B030000}"/>
    <cellStyle name="Normal 2 5 56" xfId="934" xr:uid="{00000000-0005-0000-0000-00009C030000}"/>
    <cellStyle name="Normal 2 5 57" xfId="935" xr:uid="{00000000-0005-0000-0000-00009D030000}"/>
    <cellStyle name="Normal 2 5 58" xfId="936" xr:uid="{00000000-0005-0000-0000-00009E030000}"/>
    <cellStyle name="Normal 2 5 59" xfId="937" xr:uid="{00000000-0005-0000-0000-00009F030000}"/>
    <cellStyle name="Normal 2 5 6" xfId="938" xr:uid="{00000000-0005-0000-0000-0000A0030000}"/>
    <cellStyle name="Normal 2 5 60" xfId="939" xr:uid="{00000000-0005-0000-0000-0000A1030000}"/>
    <cellStyle name="Normal 2 5 61" xfId="940" xr:uid="{00000000-0005-0000-0000-0000A2030000}"/>
    <cellStyle name="Normal 2 5 62" xfId="941" xr:uid="{00000000-0005-0000-0000-0000A3030000}"/>
    <cellStyle name="Normal 2 5 63" xfId="942" xr:uid="{00000000-0005-0000-0000-0000A4030000}"/>
    <cellStyle name="Normal 2 5 64" xfId="943" xr:uid="{00000000-0005-0000-0000-0000A5030000}"/>
    <cellStyle name="Normal 2 5 65" xfId="944" xr:uid="{00000000-0005-0000-0000-0000A6030000}"/>
    <cellStyle name="Normal 2 5 66" xfId="945" xr:uid="{00000000-0005-0000-0000-0000A7030000}"/>
    <cellStyle name="Normal 2 5 67" xfId="946" xr:uid="{00000000-0005-0000-0000-0000A8030000}"/>
    <cellStyle name="Normal 2 5 68" xfId="947" xr:uid="{00000000-0005-0000-0000-0000A9030000}"/>
    <cellStyle name="Normal 2 5 69" xfId="948" xr:uid="{00000000-0005-0000-0000-0000AA030000}"/>
    <cellStyle name="Normal 2 5 7" xfId="949" xr:uid="{00000000-0005-0000-0000-0000AB030000}"/>
    <cellStyle name="Normal 2 5 70" xfId="950" xr:uid="{00000000-0005-0000-0000-0000AC030000}"/>
    <cellStyle name="Normal 2 5 71" xfId="951" xr:uid="{00000000-0005-0000-0000-0000AD030000}"/>
    <cellStyle name="Normal 2 5 72" xfId="952" xr:uid="{00000000-0005-0000-0000-0000AE030000}"/>
    <cellStyle name="Normal 2 5 73" xfId="953" xr:uid="{00000000-0005-0000-0000-0000AF030000}"/>
    <cellStyle name="Normal 2 5 74" xfId="954" xr:uid="{00000000-0005-0000-0000-0000B0030000}"/>
    <cellStyle name="Normal 2 5 75" xfId="955" xr:uid="{00000000-0005-0000-0000-0000B1030000}"/>
    <cellStyle name="Normal 2 5 76" xfId="956" xr:uid="{00000000-0005-0000-0000-0000B2030000}"/>
    <cellStyle name="Normal 2 5 77" xfId="957" xr:uid="{00000000-0005-0000-0000-0000B3030000}"/>
    <cellStyle name="Normal 2 5 78" xfId="958" xr:uid="{00000000-0005-0000-0000-0000B4030000}"/>
    <cellStyle name="Normal 2 5 79" xfId="959" xr:uid="{00000000-0005-0000-0000-0000B5030000}"/>
    <cellStyle name="Normal 2 5 8" xfId="960" xr:uid="{00000000-0005-0000-0000-0000B6030000}"/>
    <cellStyle name="Normal 2 5 80" xfId="961" xr:uid="{00000000-0005-0000-0000-0000B7030000}"/>
    <cellStyle name="Normal 2 5 81" xfId="962" xr:uid="{00000000-0005-0000-0000-0000B8030000}"/>
    <cellStyle name="Normal 2 5 82" xfId="963" xr:uid="{00000000-0005-0000-0000-0000B9030000}"/>
    <cellStyle name="Normal 2 5 83" xfId="964" xr:uid="{00000000-0005-0000-0000-0000BA030000}"/>
    <cellStyle name="Normal 2 5 84" xfId="965" xr:uid="{00000000-0005-0000-0000-0000BB030000}"/>
    <cellStyle name="Normal 2 5 85" xfId="966" xr:uid="{00000000-0005-0000-0000-0000BC030000}"/>
    <cellStyle name="Normal 2 5 86" xfId="967" xr:uid="{00000000-0005-0000-0000-0000BD030000}"/>
    <cellStyle name="Normal 2 5 87" xfId="968" xr:uid="{00000000-0005-0000-0000-0000BE030000}"/>
    <cellStyle name="Normal 2 5 88" xfId="2384" xr:uid="{00000000-0005-0000-0000-0000C9040000}"/>
    <cellStyle name="Normal 2 5 9" xfId="969" xr:uid="{00000000-0005-0000-0000-0000BF030000}"/>
    <cellStyle name="Normal 2 5_DEER 032008 Cost Summary Delivery - Rev 4 (2)" xfId="970" xr:uid="{00000000-0005-0000-0000-0000C0030000}"/>
    <cellStyle name="Normal 2 50" xfId="971" xr:uid="{00000000-0005-0000-0000-0000C1030000}"/>
    <cellStyle name="Normal 2 51" xfId="972" xr:uid="{00000000-0005-0000-0000-0000C2030000}"/>
    <cellStyle name="Normal 2 52" xfId="973" xr:uid="{00000000-0005-0000-0000-0000C3030000}"/>
    <cellStyle name="Normal 2 53" xfId="974" xr:uid="{00000000-0005-0000-0000-0000C4030000}"/>
    <cellStyle name="Normal 2 54" xfId="975" xr:uid="{00000000-0005-0000-0000-0000C5030000}"/>
    <cellStyle name="Normal 2 55" xfId="976" xr:uid="{00000000-0005-0000-0000-0000C6030000}"/>
    <cellStyle name="Normal 2 56" xfId="977" xr:uid="{00000000-0005-0000-0000-0000C7030000}"/>
    <cellStyle name="Normal 2 57" xfId="978" xr:uid="{00000000-0005-0000-0000-0000C8030000}"/>
    <cellStyle name="Normal 2 58" xfId="979" xr:uid="{00000000-0005-0000-0000-0000C9030000}"/>
    <cellStyle name="Normal 2 59" xfId="980" xr:uid="{00000000-0005-0000-0000-0000CA030000}"/>
    <cellStyle name="Normal 2 6" xfId="981" xr:uid="{00000000-0005-0000-0000-0000CB030000}"/>
    <cellStyle name="Normal 2 6 2" xfId="2385" xr:uid="{00000000-0005-0000-0000-0000D7040000}"/>
    <cellStyle name="Normal 2 60" xfId="982" xr:uid="{00000000-0005-0000-0000-0000CC030000}"/>
    <cellStyle name="Normal 2 61" xfId="983" xr:uid="{00000000-0005-0000-0000-0000CD030000}"/>
    <cellStyle name="Normal 2 62" xfId="984" xr:uid="{00000000-0005-0000-0000-0000CE030000}"/>
    <cellStyle name="Normal 2 63" xfId="985" xr:uid="{00000000-0005-0000-0000-0000CF030000}"/>
    <cellStyle name="Normal 2 64" xfId="986" xr:uid="{00000000-0005-0000-0000-0000D0030000}"/>
    <cellStyle name="Normal 2 65" xfId="987" xr:uid="{00000000-0005-0000-0000-0000D1030000}"/>
    <cellStyle name="Normal 2 66" xfId="988" xr:uid="{00000000-0005-0000-0000-0000D2030000}"/>
    <cellStyle name="Normal 2 67" xfId="989" xr:uid="{00000000-0005-0000-0000-0000D3030000}"/>
    <cellStyle name="Normal 2 68" xfId="990" xr:uid="{00000000-0005-0000-0000-0000D4030000}"/>
    <cellStyle name="Normal 2 69" xfId="991" xr:uid="{00000000-0005-0000-0000-0000D5030000}"/>
    <cellStyle name="Normal 2 7" xfId="992" xr:uid="{00000000-0005-0000-0000-0000D6030000}"/>
    <cellStyle name="Normal 2 70" xfId="993" xr:uid="{00000000-0005-0000-0000-0000D7030000}"/>
    <cellStyle name="Normal 2 71" xfId="994" xr:uid="{00000000-0005-0000-0000-0000D8030000}"/>
    <cellStyle name="Normal 2 72" xfId="995" xr:uid="{00000000-0005-0000-0000-0000D9030000}"/>
    <cellStyle name="Normal 2 73" xfId="996" xr:uid="{00000000-0005-0000-0000-0000DA030000}"/>
    <cellStyle name="Normal 2 74" xfId="997" xr:uid="{00000000-0005-0000-0000-0000DB030000}"/>
    <cellStyle name="Normal 2 75" xfId="998" xr:uid="{00000000-0005-0000-0000-0000DC030000}"/>
    <cellStyle name="Normal 2 76" xfId="999" xr:uid="{00000000-0005-0000-0000-0000DD030000}"/>
    <cellStyle name="Normal 2 77" xfId="1000" xr:uid="{00000000-0005-0000-0000-0000DE030000}"/>
    <cellStyle name="Normal 2 78" xfId="1001" xr:uid="{00000000-0005-0000-0000-0000DF030000}"/>
    <cellStyle name="Normal 2 79" xfId="1002" xr:uid="{00000000-0005-0000-0000-0000E0030000}"/>
    <cellStyle name="Normal 2 8" xfId="1003" xr:uid="{00000000-0005-0000-0000-0000E1030000}"/>
    <cellStyle name="Normal 2 8 10" xfId="1004" xr:uid="{00000000-0005-0000-0000-0000E2030000}"/>
    <cellStyle name="Normal 2 8 11" xfId="1005" xr:uid="{00000000-0005-0000-0000-0000E3030000}"/>
    <cellStyle name="Normal 2 8 12" xfId="1006" xr:uid="{00000000-0005-0000-0000-0000E4030000}"/>
    <cellStyle name="Normal 2 8 13" xfId="1007" xr:uid="{00000000-0005-0000-0000-0000E5030000}"/>
    <cellStyle name="Normal 2 8 14" xfId="1008" xr:uid="{00000000-0005-0000-0000-0000E6030000}"/>
    <cellStyle name="Normal 2 8 15" xfId="1009" xr:uid="{00000000-0005-0000-0000-0000E7030000}"/>
    <cellStyle name="Normal 2 8 16" xfId="1010" xr:uid="{00000000-0005-0000-0000-0000E8030000}"/>
    <cellStyle name="Normal 2 8 17" xfId="1011" xr:uid="{00000000-0005-0000-0000-0000E9030000}"/>
    <cellStyle name="Normal 2 8 18" xfId="1012" xr:uid="{00000000-0005-0000-0000-0000EA030000}"/>
    <cellStyle name="Normal 2 8 19" xfId="1013" xr:uid="{00000000-0005-0000-0000-0000EB030000}"/>
    <cellStyle name="Normal 2 8 2" xfId="1014" xr:uid="{00000000-0005-0000-0000-0000EC030000}"/>
    <cellStyle name="Normal 2 8 20" xfId="1015" xr:uid="{00000000-0005-0000-0000-0000ED030000}"/>
    <cellStyle name="Normal 2 8 21" xfId="1016" xr:uid="{00000000-0005-0000-0000-0000EE030000}"/>
    <cellStyle name="Normal 2 8 22" xfId="1017" xr:uid="{00000000-0005-0000-0000-0000EF030000}"/>
    <cellStyle name="Normal 2 8 23" xfId="1018" xr:uid="{00000000-0005-0000-0000-0000F0030000}"/>
    <cellStyle name="Normal 2 8 3" xfId="1019" xr:uid="{00000000-0005-0000-0000-0000F1030000}"/>
    <cellStyle name="Normal 2 8 4" xfId="1020" xr:uid="{00000000-0005-0000-0000-0000F2030000}"/>
    <cellStyle name="Normal 2 8 5" xfId="1021" xr:uid="{00000000-0005-0000-0000-0000F3030000}"/>
    <cellStyle name="Normal 2 8 6" xfId="1022" xr:uid="{00000000-0005-0000-0000-0000F4030000}"/>
    <cellStyle name="Normal 2 8 7" xfId="1023" xr:uid="{00000000-0005-0000-0000-0000F5030000}"/>
    <cellStyle name="Normal 2 8 8" xfId="1024" xr:uid="{00000000-0005-0000-0000-0000F6030000}"/>
    <cellStyle name="Normal 2 8 9" xfId="1025" xr:uid="{00000000-0005-0000-0000-0000F7030000}"/>
    <cellStyle name="Normal 2 80" xfId="1026" xr:uid="{00000000-0005-0000-0000-0000F8030000}"/>
    <cellStyle name="Normal 2 81" xfId="1027" xr:uid="{00000000-0005-0000-0000-0000F9030000}"/>
    <cellStyle name="Normal 2 82" xfId="1028" xr:uid="{00000000-0005-0000-0000-0000FA030000}"/>
    <cellStyle name="Normal 2 83" xfId="1029" xr:uid="{00000000-0005-0000-0000-0000FB030000}"/>
    <cellStyle name="Normal 2 84" xfId="1030" xr:uid="{00000000-0005-0000-0000-0000FC030000}"/>
    <cellStyle name="Normal 2 85" xfId="1031" xr:uid="{00000000-0005-0000-0000-0000FD030000}"/>
    <cellStyle name="Normal 2 86" xfId="1032" xr:uid="{00000000-0005-0000-0000-0000FE030000}"/>
    <cellStyle name="Normal 2 87" xfId="1033" xr:uid="{00000000-0005-0000-0000-0000FF030000}"/>
    <cellStyle name="Normal 2 88" xfId="1034" xr:uid="{00000000-0005-0000-0000-000000040000}"/>
    <cellStyle name="Normal 2 89" xfId="1035" xr:uid="{00000000-0005-0000-0000-000001040000}"/>
    <cellStyle name="Normal 2 9" xfId="1036" xr:uid="{00000000-0005-0000-0000-000002040000}"/>
    <cellStyle name="Normal 2 9 10" xfId="1037" xr:uid="{00000000-0005-0000-0000-000003040000}"/>
    <cellStyle name="Normal 2 9 11" xfId="1038" xr:uid="{00000000-0005-0000-0000-000004040000}"/>
    <cellStyle name="Normal 2 9 12" xfId="1039" xr:uid="{00000000-0005-0000-0000-000005040000}"/>
    <cellStyle name="Normal 2 9 13" xfId="1040" xr:uid="{00000000-0005-0000-0000-000006040000}"/>
    <cellStyle name="Normal 2 9 14" xfId="1041" xr:uid="{00000000-0005-0000-0000-000007040000}"/>
    <cellStyle name="Normal 2 9 15" xfId="1042" xr:uid="{00000000-0005-0000-0000-000008040000}"/>
    <cellStyle name="Normal 2 9 16" xfId="1043" xr:uid="{00000000-0005-0000-0000-000009040000}"/>
    <cellStyle name="Normal 2 9 17" xfId="1044" xr:uid="{00000000-0005-0000-0000-00000A040000}"/>
    <cellStyle name="Normal 2 9 18" xfId="1045" xr:uid="{00000000-0005-0000-0000-00000B040000}"/>
    <cellStyle name="Normal 2 9 19" xfId="1046" xr:uid="{00000000-0005-0000-0000-00000C040000}"/>
    <cellStyle name="Normal 2 9 2" xfId="1047" xr:uid="{00000000-0005-0000-0000-00000D040000}"/>
    <cellStyle name="Normal 2 9 20" xfId="1048" xr:uid="{00000000-0005-0000-0000-00000E040000}"/>
    <cellStyle name="Normal 2 9 21" xfId="1049" xr:uid="{00000000-0005-0000-0000-00000F040000}"/>
    <cellStyle name="Normal 2 9 22" xfId="1050" xr:uid="{00000000-0005-0000-0000-000010040000}"/>
    <cellStyle name="Normal 2 9 23" xfId="1051" xr:uid="{00000000-0005-0000-0000-000011040000}"/>
    <cellStyle name="Normal 2 9 3" xfId="1052" xr:uid="{00000000-0005-0000-0000-000012040000}"/>
    <cellStyle name="Normal 2 9 4" xfId="1053" xr:uid="{00000000-0005-0000-0000-000013040000}"/>
    <cellStyle name="Normal 2 9 5" xfId="1054" xr:uid="{00000000-0005-0000-0000-000014040000}"/>
    <cellStyle name="Normal 2 9 6" xfId="1055" xr:uid="{00000000-0005-0000-0000-000015040000}"/>
    <cellStyle name="Normal 2 9 7" xfId="1056" xr:uid="{00000000-0005-0000-0000-000016040000}"/>
    <cellStyle name="Normal 2 9 8" xfId="1057" xr:uid="{00000000-0005-0000-0000-000017040000}"/>
    <cellStyle name="Normal 2 9 9" xfId="1058" xr:uid="{00000000-0005-0000-0000-000018040000}"/>
    <cellStyle name="Normal 2 90" xfId="1059" xr:uid="{00000000-0005-0000-0000-000019040000}"/>
    <cellStyle name="Normal 2 91" xfId="1060" xr:uid="{00000000-0005-0000-0000-00001A040000}"/>
    <cellStyle name="Normal 2 92" xfId="1061" xr:uid="{00000000-0005-0000-0000-00001B040000}"/>
    <cellStyle name="Normal 2 93" xfId="1062" xr:uid="{00000000-0005-0000-0000-00001C040000}"/>
    <cellStyle name="Normal 2 94" xfId="55" xr:uid="{00000000-0005-0000-0000-00001D040000}"/>
    <cellStyle name="Normal 2 95" xfId="2071" xr:uid="{00000000-0005-0000-0000-00004C010000}"/>
    <cellStyle name="Normal 2_DEER 032008 Cost Summary Delivery - Rev 4 (2)" xfId="1063" xr:uid="{00000000-0005-0000-0000-00001E040000}"/>
    <cellStyle name="Normal 20" xfId="2386" xr:uid="{00000000-0005-0000-0000-00002B050000}"/>
    <cellStyle name="Normal 21" xfId="2387" xr:uid="{00000000-0005-0000-0000-00002C050000}"/>
    <cellStyle name="Normal 22" xfId="2388" xr:uid="{00000000-0005-0000-0000-00002D050000}"/>
    <cellStyle name="Normal 23" xfId="2389" xr:uid="{00000000-0005-0000-0000-00002E050000}"/>
    <cellStyle name="Normal 24" xfId="2390" xr:uid="{00000000-0005-0000-0000-00002F050000}"/>
    <cellStyle name="Normal 3" xfId="51" xr:uid="{00000000-0005-0000-0000-00001F040000}"/>
    <cellStyle name="Normal 3 10" xfId="1065" xr:uid="{00000000-0005-0000-0000-000020040000}"/>
    <cellStyle name="Normal 3 10 10" xfId="1066" xr:uid="{00000000-0005-0000-0000-000021040000}"/>
    <cellStyle name="Normal 3 10 11" xfId="1067" xr:uid="{00000000-0005-0000-0000-000022040000}"/>
    <cellStyle name="Normal 3 10 12" xfId="1068" xr:uid="{00000000-0005-0000-0000-000023040000}"/>
    <cellStyle name="Normal 3 10 13" xfId="1069" xr:uid="{00000000-0005-0000-0000-000024040000}"/>
    <cellStyle name="Normal 3 10 14" xfId="1070" xr:uid="{00000000-0005-0000-0000-000025040000}"/>
    <cellStyle name="Normal 3 10 15" xfId="1071" xr:uid="{00000000-0005-0000-0000-000026040000}"/>
    <cellStyle name="Normal 3 10 16" xfId="1072" xr:uid="{00000000-0005-0000-0000-000027040000}"/>
    <cellStyle name="Normal 3 10 17" xfId="1073" xr:uid="{00000000-0005-0000-0000-000028040000}"/>
    <cellStyle name="Normal 3 10 18" xfId="1074" xr:uid="{00000000-0005-0000-0000-000029040000}"/>
    <cellStyle name="Normal 3 10 19" xfId="1075" xr:uid="{00000000-0005-0000-0000-00002A040000}"/>
    <cellStyle name="Normal 3 10 2" xfId="1076" xr:uid="{00000000-0005-0000-0000-00002B040000}"/>
    <cellStyle name="Normal 3 10 20" xfId="1077" xr:uid="{00000000-0005-0000-0000-00002C040000}"/>
    <cellStyle name="Normal 3 10 21" xfId="1078" xr:uid="{00000000-0005-0000-0000-00002D040000}"/>
    <cellStyle name="Normal 3 10 22" xfId="1079" xr:uid="{00000000-0005-0000-0000-00002E040000}"/>
    <cellStyle name="Normal 3 10 23" xfId="1080" xr:uid="{00000000-0005-0000-0000-00002F040000}"/>
    <cellStyle name="Normal 3 10 3" xfId="1081" xr:uid="{00000000-0005-0000-0000-000030040000}"/>
    <cellStyle name="Normal 3 10 4" xfId="1082" xr:uid="{00000000-0005-0000-0000-000031040000}"/>
    <cellStyle name="Normal 3 10 5" xfId="1083" xr:uid="{00000000-0005-0000-0000-000032040000}"/>
    <cellStyle name="Normal 3 10 6" xfId="1084" xr:uid="{00000000-0005-0000-0000-000033040000}"/>
    <cellStyle name="Normal 3 10 7" xfId="1085" xr:uid="{00000000-0005-0000-0000-000034040000}"/>
    <cellStyle name="Normal 3 10 8" xfId="1086" xr:uid="{00000000-0005-0000-0000-000035040000}"/>
    <cellStyle name="Normal 3 10 9" xfId="1087" xr:uid="{00000000-0005-0000-0000-000036040000}"/>
    <cellStyle name="Normal 3 11" xfId="1088" xr:uid="{00000000-0005-0000-0000-000037040000}"/>
    <cellStyle name="Normal 3 11 10" xfId="1089" xr:uid="{00000000-0005-0000-0000-000038040000}"/>
    <cellStyle name="Normal 3 11 11" xfId="1090" xr:uid="{00000000-0005-0000-0000-000039040000}"/>
    <cellStyle name="Normal 3 11 12" xfId="1091" xr:uid="{00000000-0005-0000-0000-00003A040000}"/>
    <cellStyle name="Normal 3 11 13" xfId="1092" xr:uid="{00000000-0005-0000-0000-00003B040000}"/>
    <cellStyle name="Normal 3 11 14" xfId="1093" xr:uid="{00000000-0005-0000-0000-00003C040000}"/>
    <cellStyle name="Normal 3 11 15" xfId="1094" xr:uid="{00000000-0005-0000-0000-00003D040000}"/>
    <cellStyle name="Normal 3 11 16" xfId="1095" xr:uid="{00000000-0005-0000-0000-00003E040000}"/>
    <cellStyle name="Normal 3 11 17" xfId="1096" xr:uid="{00000000-0005-0000-0000-00003F040000}"/>
    <cellStyle name="Normal 3 11 18" xfId="1097" xr:uid="{00000000-0005-0000-0000-000040040000}"/>
    <cellStyle name="Normal 3 11 19" xfId="1098" xr:uid="{00000000-0005-0000-0000-000041040000}"/>
    <cellStyle name="Normal 3 11 2" xfId="1099" xr:uid="{00000000-0005-0000-0000-000042040000}"/>
    <cellStyle name="Normal 3 11 20" xfId="1100" xr:uid="{00000000-0005-0000-0000-000043040000}"/>
    <cellStyle name="Normal 3 11 21" xfId="1101" xr:uid="{00000000-0005-0000-0000-000044040000}"/>
    <cellStyle name="Normal 3 11 22" xfId="1102" xr:uid="{00000000-0005-0000-0000-000045040000}"/>
    <cellStyle name="Normal 3 11 23" xfId="1103" xr:uid="{00000000-0005-0000-0000-000046040000}"/>
    <cellStyle name="Normal 3 11 24" xfId="2391" xr:uid="{00000000-0005-0000-0000-000048050000}"/>
    <cellStyle name="Normal 3 11 3" xfId="1104" xr:uid="{00000000-0005-0000-0000-000047040000}"/>
    <cellStyle name="Normal 3 11 4" xfId="1105" xr:uid="{00000000-0005-0000-0000-000048040000}"/>
    <cellStyle name="Normal 3 11 5" xfId="1106" xr:uid="{00000000-0005-0000-0000-000049040000}"/>
    <cellStyle name="Normal 3 11 6" xfId="1107" xr:uid="{00000000-0005-0000-0000-00004A040000}"/>
    <cellStyle name="Normal 3 11 7" xfId="1108" xr:uid="{00000000-0005-0000-0000-00004B040000}"/>
    <cellStyle name="Normal 3 11 8" xfId="1109" xr:uid="{00000000-0005-0000-0000-00004C040000}"/>
    <cellStyle name="Normal 3 11 9" xfId="1110" xr:uid="{00000000-0005-0000-0000-00004D040000}"/>
    <cellStyle name="Normal 3 12" xfId="1111" xr:uid="{00000000-0005-0000-0000-00004E040000}"/>
    <cellStyle name="Normal 3 12 10" xfId="1112" xr:uid="{00000000-0005-0000-0000-00004F040000}"/>
    <cellStyle name="Normal 3 12 11" xfId="1113" xr:uid="{00000000-0005-0000-0000-000050040000}"/>
    <cellStyle name="Normal 3 12 12" xfId="1114" xr:uid="{00000000-0005-0000-0000-000051040000}"/>
    <cellStyle name="Normal 3 12 13" xfId="1115" xr:uid="{00000000-0005-0000-0000-000052040000}"/>
    <cellStyle name="Normal 3 12 14" xfId="1116" xr:uid="{00000000-0005-0000-0000-000053040000}"/>
    <cellStyle name="Normal 3 12 15" xfId="1117" xr:uid="{00000000-0005-0000-0000-000054040000}"/>
    <cellStyle name="Normal 3 12 16" xfId="1118" xr:uid="{00000000-0005-0000-0000-000055040000}"/>
    <cellStyle name="Normal 3 12 17" xfId="1119" xr:uid="{00000000-0005-0000-0000-000056040000}"/>
    <cellStyle name="Normal 3 12 18" xfId="1120" xr:uid="{00000000-0005-0000-0000-000057040000}"/>
    <cellStyle name="Normal 3 12 19" xfId="1121" xr:uid="{00000000-0005-0000-0000-000058040000}"/>
    <cellStyle name="Normal 3 12 2" xfId="1122" xr:uid="{00000000-0005-0000-0000-000059040000}"/>
    <cellStyle name="Normal 3 12 20" xfId="1123" xr:uid="{00000000-0005-0000-0000-00005A040000}"/>
    <cellStyle name="Normal 3 12 21" xfId="1124" xr:uid="{00000000-0005-0000-0000-00005B040000}"/>
    <cellStyle name="Normal 3 12 22" xfId="1125" xr:uid="{00000000-0005-0000-0000-00005C040000}"/>
    <cellStyle name="Normal 3 12 23" xfId="1126" xr:uid="{00000000-0005-0000-0000-00005D040000}"/>
    <cellStyle name="Normal 3 12 3" xfId="1127" xr:uid="{00000000-0005-0000-0000-00005E040000}"/>
    <cellStyle name="Normal 3 12 4" xfId="1128" xr:uid="{00000000-0005-0000-0000-00005F040000}"/>
    <cellStyle name="Normal 3 12 5" xfId="1129" xr:uid="{00000000-0005-0000-0000-000060040000}"/>
    <cellStyle name="Normal 3 12 6" xfId="1130" xr:uid="{00000000-0005-0000-0000-000061040000}"/>
    <cellStyle name="Normal 3 12 7" xfId="1131" xr:uid="{00000000-0005-0000-0000-000062040000}"/>
    <cellStyle name="Normal 3 12 8" xfId="1132" xr:uid="{00000000-0005-0000-0000-000063040000}"/>
    <cellStyle name="Normal 3 12 9" xfId="1133" xr:uid="{00000000-0005-0000-0000-000064040000}"/>
    <cellStyle name="Normal 3 13" xfId="1134" xr:uid="{00000000-0005-0000-0000-000065040000}"/>
    <cellStyle name="Normal 3 13 10" xfId="1135" xr:uid="{00000000-0005-0000-0000-000066040000}"/>
    <cellStyle name="Normal 3 13 11" xfId="1136" xr:uid="{00000000-0005-0000-0000-000067040000}"/>
    <cellStyle name="Normal 3 13 12" xfId="1137" xr:uid="{00000000-0005-0000-0000-000068040000}"/>
    <cellStyle name="Normal 3 13 13" xfId="1138" xr:uid="{00000000-0005-0000-0000-000069040000}"/>
    <cellStyle name="Normal 3 13 14" xfId="1139" xr:uid="{00000000-0005-0000-0000-00006A040000}"/>
    <cellStyle name="Normal 3 13 15" xfId="1140" xr:uid="{00000000-0005-0000-0000-00006B040000}"/>
    <cellStyle name="Normal 3 13 16" xfId="1141" xr:uid="{00000000-0005-0000-0000-00006C040000}"/>
    <cellStyle name="Normal 3 13 17" xfId="1142" xr:uid="{00000000-0005-0000-0000-00006D040000}"/>
    <cellStyle name="Normal 3 13 18" xfId="1143" xr:uid="{00000000-0005-0000-0000-00006E040000}"/>
    <cellStyle name="Normal 3 13 19" xfId="1144" xr:uid="{00000000-0005-0000-0000-00006F040000}"/>
    <cellStyle name="Normal 3 13 2" xfId="1145" xr:uid="{00000000-0005-0000-0000-000070040000}"/>
    <cellStyle name="Normal 3 13 20" xfId="1146" xr:uid="{00000000-0005-0000-0000-000071040000}"/>
    <cellStyle name="Normal 3 13 21" xfId="1147" xr:uid="{00000000-0005-0000-0000-000072040000}"/>
    <cellStyle name="Normal 3 13 22" xfId="1148" xr:uid="{00000000-0005-0000-0000-000073040000}"/>
    <cellStyle name="Normal 3 13 23" xfId="1149" xr:uid="{00000000-0005-0000-0000-000074040000}"/>
    <cellStyle name="Normal 3 13 3" xfId="1150" xr:uid="{00000000-0005-0000-0000-000075040000}"/>
    <cellStyle name="Normal 3 13 4" xfId="1151" xr:uid="{00000000-0005-0000-0000-000076040000}"/>
    <cellStyle name="Normal 3 13 5" xfId="1152" xr:uid="{00000000-0005-0000-0000-000077040000}"/>
    <cellStyle name="Normal 3 13 6" xfId="1153" xr:uid="{00000000-0005-0000-0000-000078040000}"/>
    <cellStyle name="Normal 3 13 7" xfId="1154" xr:uid="{00000000-0005-0000-0000-000079040000}"/>
    <cellStyle name="Normal 3 13 8" xfId="1155" xr:uid="{00000000-0005-0000-0000-00007A040000}"/>
    <cellStyle name="Normal 3 13 9" xfId="1156" xr:uid="{00000000-0005-0000-0000-00007B040000}"/>
    <cellStyle name="Normal 3 14" xfId="1157" xr:uid="{00000000-0005-0000-0000-00007C040000}"/>
    <cellStyle name="Normal 3 14 10" xfId="1158" xr:uid="{00000000-0005-0000-0000-00007D040000}"/>
    <cellStyle name="Normal 3 14 11" xfId="1159" xr:uid="{00000000-0005-0000-0000-00007E040000}"/>
    <cellStyle name="Normal 3 14 12" xfId="1160" xr:uid="{00000000-0005-0000-0000-00007F040000}"/>
    <cellStyle name="Normal 3 14 13" xfId="1161" xr:uid="{00000000-0005-0000-0000-000080040000}"/>
    <cellStyle name="Normal 3 14 14" xfId="1162" xr:uid="{00000000-0005-0000-0000-000081040000}"/>
    <cellStyle name="Normal 3 14 15" xfId="1163" xr:uid="{00000000-0005-0000-0000-000082040000}"/>
    <cellStyle name="Normal 3 14 16" xfId="1164" xr:uid="{00000000-0005-0000-0000-000083040000}"/>
    <cellStyle name="Normal 3 14 17" xfId="1165" xr:uid="{00000000-0005-0000-0000-000084040000}"/>
    <cellStyle name="Normal 3 14 18" xfId="1166" xr:uid="{00000000-0005-0000-0000-000085040000}"/>
    <cellStyle name="Normal 3 14 19" xfId="1167" xr:uid="{00000000-0005-0000-0000-000086040000}"/>
    <cellStyle name="Normal 3 14 2" xfId="1168" xr:uid="{00000000-0005-0000-0000-000087040000}"/>
    <cellStyle name="Normal 3 14 20" xfId="1169" xr:uid="{00000000-0005-0000-0000-000088040000}"/>
    <cellStyle name="Normal 3 14 21" xfId="1170" xr:uid="{00000000-0005-0000-0000-000089040000}"/>
    <cellStyle name="Normal 3 14 22" xfId="1171" xr:uid="{00000000-0005-0000-0000-00008A040000}"/>
    <cellStyle name="Normal 3 14 23" xfId="1172" xr:uid="{00000000-0005-0000-0000-00008B040000}"/>
    <cellStyle name="Normal 3 14 24" xfId="2392" xr:uid="{00000000-0005-0000-0000-00008D050000}"/>
    <cellStyle name="Normal 3 14 3" xfId="1173" xr:uid="{00000000-0005-0000-0000-00008C040000}"/>
    <cellStyle name="Normal 3 14 4" xfId="1174" xr:uid="{00000000-0005-0000-0000-00008D040000}"/>
    <cellStyle name="Normal 3 14 5" xfId="1175" xr:uid="{00000000-0005-0000-0000-00008E040000}"/>
    <cellStyle name="Normal 3 14 6" xfId="1176" xr:uid="{00000000-0005-0000-0000-00008F040000}"/>
    <cellStyle name="Normal 3 14 7" xfId="1177" xr:uid="{00000000-0005-0000-0000-000090040000}"/>
    <cellStyle name="Normal 3 14 8" xfId="1178" xr:uid="{00000000-0005-0000-0000-000091040000}"/>
    <cellStyle name="Normal 3 14 9" xfId="1179" xr:uid="{00000000-0005-0000-0000-000092040000}"/>
    <cellStyle name="Normal 3 15" xfId="1180" xr:uid="{00000000-0005-0000-0000-000093040000}"/>
    <cellStyle name="Normal 3 15 10" xfId="1181" xr:uid="{00000000-0005-0000-0000-000094040000}"/>
    <cellStyle name="Normal 3 15 11" xfId="1182" xr:uid="{00000000-0005-0000-0000-000095040000}"/>
    <cellStyle name="Normal 3 15 12" xfId="1183" xr:uid="{00000000-0005-0000-0000-000096040000}"/>
    <cellStyle name="Normal 3 15 13" xfId="1184" xr:uid="{00000000-0005-0000-0000-000097040000}"/>
    <cellStyle name="Normal 3 15 14" xfId="1185" xr:uid="{00000000-0005-0000-0000-000098040000}"/>
    <cellStyle name="Normal 3 15 15" xfId="1186" xr:uid="{00000000-0005-0000-0000-000099040000}"/>
    <cellStyle name="Normal 3 15 16" xfId="1187" xr:uid="{00000000-0005-0000-0000-00009A040000}"/>
    <cellStyle name="Normal 3 15 17" xfId="1188" xr:uid="{00000000-0005-0000-0000-00009B040000}"/>
    <cellStyle name="Normal 3 15 18" xfId="1189" xr:uid="{00000000-0005-0000-0000-00009C040000}"/>
    <cellStyle name="Normal 3 15 19" xfId="1190" xr:uid="{00000000-0005-0000-0000-00009D040000}"/>
    <cellStyle name="Normal 3 15 2" xfId="1191" xr:uid="{00000000-0005-0000-0000-00009E040000}"/>
    <cellStyle name="Normal 3 15 20" xfId="1192" xr:uid="{00000000-0005-0000-0000-00009F040000}"/>
    <cellStyle name="Normal 3 15 21" xfId="1193" xr:uid="{00000000-0005-0000-0000-0000A0040000}"/>
    <cellStyle name="Normal 3 15 22" xfId="1194" xr:uid="{00000000-0005-0000-0000-0000A1040000}"/>
    <cellStyle name="Normal 3 15 23" xfId="1195" xr:uid="{00000000-0005-0000-0000-0000A2040000}"/>
    <cellStyle name="Normal 3 15 3" xfId="1196" xr:uid="{00000000-0005-0000-0000-0000A3040000}"/>
    <cellStyle name="Normal 3 15 4" xfId="1197" xr:uid="{00000000-0005-0000-0000-0000A4040000}"/>
    <cellStyle name="Normal 3 15 5" xfId="1198" xr:uid="{00000000-0005-0000-0000-0000A5040000}"/>
    <cellStyle name="Normal 3 15 6" xfId="1199" xr:uid="{00000000-0005-0000-0000-0000A6040000}"/>
    <cellStyle name="Normal 3 15 7" xfId="1200" xr:uid="{00000000-0005-0000-0000-0000A7040000}"/>
    <cellStyle name="Normal 3 15 8" xfId="1201" xr:uid="{00000000-0005-0000-0000-0000A8040000}"/>
    <cellStyle name="Normal 3 15 9" xfId="1202" xr:uid="{00000000-0005-0000-0000-0000A9040000}"/>
    <cellStyle name="Normal 3 16" xfId="1203" xr:uid="{00000000-0005-0000-0000-0000AA040000}"/>
    <cellStyle name="Normal 3 16 10" xfId="1204" xr:uid="{00000000-0005-0000-0000-0000AB040000}"/>
    <cellStyle name="Normal 3 16 11" xfId="1205" xr:uid="{00000000-0005-0000-0000-0000AC040000}"/>
    <cellStyle name="Normal 3 16 12" xfId="1206" xr:uid="{00000000-0005-0000-0000-0000AD040000}"/>
    <cellStyle name="Normal 3 16 13" xfId="1207" xr:uid="{00000000-0005-0000-0000-0000AE040000}"/>
    <cellStyle name="Normal 3 16 14" xfId="1208" xr:uid="{00000000-0005-0000-0000-0000AF040000}"/>
    <cellStyle name="Normal 3 16 15" xfId="1209" xr:uid="{00000000-0005-0000-0000-0000B0040000}"/>
    <cellStyle name="Normal 3 16 16" xfId="1210" xr:uid="{00000000-0005-0000-0000-0000B1040000}"/>
    <cellStyle name="Normal 3 16 17" xfId="1211" xr:uid="{00000000-0005-0000-0000-0000B2040000}"/>
    <cellStyle name="Normal 3 16 18" xfId="1212" xr:uid="{00000000-0005-0000-0000-0000B3040000}"/>
    <cellStyle name="Normal 3 16 19" xfId="1213" xr:uid="{00000000-0005-0000-0000-0000B4040000}"/>
    <cellStyle name="Normal 3 16 2" xfId="1214" xr:uid="{00000000-0005-0000-0000-0000B5040000}"/>
    <cellStyle name="Normal 3 16 20" xfId="1215" xr:uid="{00000000-0005-0000-0000-0000B6040000}"/>
    <cellStyle name="Normal 3 16 21" xfId="1216" xr:uid="{00000000-0005-0000-0000-0000B7040000}"/>
    <cellStyle name="Normal 3 16 22" xfId="1217" xr:uid="{00000000-0005-0000-0000-0000B8040000}"/>
    <cellStyle name="Normal 3 16 23" xfId="1218" xr:uid="{00000000-0005-0000-0000-0000B9040000}"/>
    <cellStyle name="Normal 3 16 3" xfId="1219" xr:uid="{00000000-0005-0000-0000-0000BA040000}"/>
    <cellStyle name="Normal 3 16 4" xfId="1220" xr:uid="{00000000-0005-0000-0000-0000BB040000}"/>
    <cellStyle name="Normal 3 16 5" xfId="1221" xr:uid="{00000000-0005-0000-0000-0000BC040000}"/>
    <cellStyle name="Normal 3 16 6" xfId="1222" xr:uid="{00000000-0005-0000-0000-0000BD040000}"/>
    <cellStyle name="Normal 3 16 7" xfId="1223" xr:uid="{00000000-0005-0000-0000-0000BE040000}"/>
    <cellStyle name="Normal 3 16 8" xfId="1224" xr:uid="{00000000-0005-0000-0000-0000BF040000}"/>
    <cellStyle name="Normal 3 16 9" xfId="1225" xr:uid="{00000000-0005-0000-0000-0000C0040000}"/>
    <cellStyle name="Normal 3 17" xfId="1226" xr:uid="{00000000-0005-0000-0000-0000C1040000}"/>
    <cellStyle name="Normal 3 17 10" xfId="1227" xr:uid="{00000000-0005-0000-0000-0000C2040000}"/>
    <cellStyle name="Normal 3 17 11" xfId="1228" xr:uid="{00000000-0005-0000-0000-0000C3040000}"/>
    <cellStyle name="Normal 3 17 12" xfId="1229" xr:uid="{00000000-0005-0000-0000-0000C4040000}"/>
    <cellStyle name="Normal 3 17 13" xfId="1230" xr:uid="{00000000-0005-0000-0000-0000C5040000}"/>
    <cellStyle name="Normal 3 17 14" xfId="1231" xr:uid="{00000000-0005-0000-0000-0000C6040000}"/>
    <cellStyle name="Normal 3 17 15" xfId="1232" xr:uid="{00000000-0005-0000-0000-0000C7040000}"/>
    <cellStyle name="Normal 3 17 16" xfId="1233" xr:uid="{00000000-0005-0000-0000-0000C8040000}"/>
    <cellStyle name="Normal 3 17 17" xfId="1234" xr:uid="{00000000-0005-0000-0000-0000C9040000}"/>
    <cellStyle name="Normal 3 17 18" xfId="1235" xr:uid="{00000000-0005-0000-0000-0000CA040000}"/>
    <cellStyle name="Normal 3 17 19" xfId="1236" xr:uid="{00000000-0005-0000-0000-0000CB040000}"/>
    <cellStyle name="Normal 3 17 2" xfId="1237" xr:uid="{00000000-0005-0000-0000-0000CC040000}"/>
    <cellStyle name="Normal 3 17 20" xfId="1238" xr:uid="{00000000-0005-0000-0000-0000CD040000}"/>
    <cellStyle name="Normal 3 17 21" xfId="1239" xr:uid="{00000000-0005-0000-0000-0000CE040000}"/>
    <cellStyle name="Normal 3 17 22" xfId="1240" xr:uid="{00000000-0005-0000-0000-0000CF040000}"/>
    <cellStyle name="Normal 3 17 23" xfId="1241" xr:uid="{00000000-0005-0000-0000-0000D0040000}"/>
    <cellStyle name="Normal 3 17 3" xfId="1242" xr:uid="{00000000-0005-0000-0000-0000D1040000}"/>
    <cellStyle name="Normal 3 17 4" xfId="1243" xr:uid="{00000000-0005-0000-0000-0000D2040000}"/>
    <cellStyle name="Normal 3 17 5" xfId="1244" xr:uid="{00000000-0005-0000-0000-0000D3040000}"/>
    <cellStyle name="Normal 3 17 6" xfId="1245" xr:uid="{00000000-0005-0000-0000-0000D4040000}"/>
    <cellStyle name="Normal 3 17 7" xfId="1246" xr:uid="{00000000-0005-0000-0000-0000D5040000}"/>
    <cellStyle name="Normal 3 17 8" xfId="1247" xr:uid="{00000000-0005-0000-0000-0000D6040000}"/>
    <cellStyle name="Normal 3 17 9" xfId="1248" xr:uid="{00000000-0005-0000-0000-0000D7040000}"/>
    <cellStyle name="Normal 3 18" xfId="1249" xr:uid="{00000000-0005-0000-0000-0000D8040000}"/>
    <cellStyle name="Normal 3 18 10" xfId="1250" xr:uid="{00000000-0005-0000-0000-0000D9040000}"/>
    <cellStyle name="Normal 3 18 11" xfId="1251" xr:uid="{00000000-0005-0000-0000-0000DA040000}"/>
    <cellStyle name="Normal 3 18 12" xfId="1252" xr:uid="{00000000-0005-0000-0000-0000DB040000}"/>
    <cellStyle name="Normal 3 18 13" xfId="1253" xr:uid="{00000000-0005-0000-0000-0000DC040000}"/>
    <cellStyle name="Normal 3 18 14" xfId="1254" xr:uid="{00000000-0005-0000-0000-0000DD040000}"/>
    <cellStyle name="Normal 3 18 15" xfId="1255" xr:uid="{00000000-0005-0000-0000-0000DE040000}"/>
    <cellStyle name="Normal 3 18 16" xfId="1256" xr:uid="{00000000-0005-0000-0000-0000DF040000}"/>
    <cellStyle name="Normal 3 18 17" xfId="1257" xr:uid="{00000000-0005-0000-0000-0000E0040000}"/>
    <cellStyle name="Normal 3 18 18" xfId="1258" xr:uid="{00000000-0005-0000-0000-0000E1040000}"/>
    <cellStyle name="Normal 3 18 19" xfId="1259" xr:uid="{00000000-0005-0000-0000-0000E2040000}"/>
    <cellStyle name="Normal 3 18 2" xfId="1260" xr:uid="{00000000-0005-0000-0000-0000E3040000}"/>
    <cellStyle name="Normal 3 18 20" xfId="1261" xr:uid="{00000000-0005-0000-0000-0000E4040000}"/>
    <cellStyle name="Normal 3 18 21" xfId="1262" xr:uid="{00000000-0005-0000-0000-0000E5040000}"/>
    <cellStyle name="Normal 3 18 22" xfId="1263" xr:uid="{00000000-0005-0000-0000-0000E6040000}"/>
    <cellStyle name="Normal 3 18 23" xfId="1264" xr:uid="{00000000-0005-0000-0000-0000E7040000}"/>
    <cellStyle name="Normal 3 18 3" xfId="1265" xr:uid="{00000000-0005-0000-0000-0000E8040000}"/>
    <cellStyle name="Normal 3 18 4" xfId="1266" xr:uid="{00000000-0005-0000-0000-0000E9040000}"/>
    <cellStyle name="Normal 3 18 5" xfId="1267" xr:uid="{00000000-0005-0000-0000-0000EA040000}"/>
    <cellStyle name="Normal 3 18 6" xfId="1268" xr:uid="{00000000-0005-0000-0000-0000EB040000}"/>
    <cellStyle name="Normal 3 18 7" xfId="1269" xr:uid="{00000000-0005-0000-0000-0000EC040000}"/>
    <cellStyle name="Normal 3 18 8" xfId="1270" xr:uid="{00000000-0005-0000-0000-0000ED040000}"/>
    <cellStyle name="Normal 3 18 9" xfId="1271" xr:uid="{00000000-0005-0000-0000-0000EE040000}"/>
    <cellStyle name="Normal 3 19" xfId="1272" xr:uid="{00000000-0005-0000-0000-0000EF040000}"/>
    <cellStyle name="Normal 3 19 10" xfId="1273" xr:uid="{00000000-0005-0000-0000-0000F0040000}"/>
    <cellStyle name="Normal 3 19 11" xfId="1274" xr:uid="{00000000-0005-0000-0000-0000F1040000}"/>
    <cellStyle name="Normal 3 19 12" xfId="1275" xr:uid="{00000000-0005-0000-0000-0000F2040000}"/>
    <cellStyle name="Normal 3 19 13" xfId="1276" xr:uid="{00000000-0005-0000-0000-0000F3040000}"/>
    <cellStyle name="Normal 3 19 14" xfId="1277" xr:uid="{00000000-0005-0000-0000-0000F4040000}"/>
    <cellStyle name="Normal 3 19 15" xfId="1278" xr:uid="{00000000-0005-0000-0000-0000F5040000}"/>
    <cellStyle name="Normal 3 19 16" xfId="1279" xr:uid="{00000000-0005-0000-0000-0000F6040000}"/>
    <cellStyle name="Normal 3 19 17" xfId="1280" xr:uid="{00000000-0005-0000-0000-0000F7040000}"/>
    <cellStyle name="Normal 3 19 18" xfId="1281" xr:uid="{00000000-0005-0000-0000-0000F8040000}"/>
    <cellStyle name="Normal 3 19 19" xfId="1282" xr:uid="{00000000-0005-0000-0000-0000F9040000}"/>
    <cellStyle name="Normal 3 19 2" xfId="1283" xr:uid="{00000000-0005-0000-0000-0000FA040000}"/>
    <cellStyle name="Normal 3 19 20" xfId="1284" xr:uid="{00000000-0005-0000-0000-0000FB040000}"/>
    <cellStyle name="Normal 3 19 21" xfId="1285" xr:uid="{00000000-0005-0000-0000-0000FC040000}"/>
    <cellStyle name="Normal 3 19 22" xfId="1286" xr:uid="{00000000-0005-0000-0000-0000FD040000}"/>
    <cellStyle name="Normal 3 19 23" xfId="1287" xr:uid="{00000000-0005-0000-0000-0000FE040000}"/>
    <cellStyle name="Normal 3 19 3" xfId="1288" xr:uid="{00000000-0005-0000-0000-0000FF040000}"/>
    <cellStyle name="Normal 3 19 4" xfId="1289" xr:uid="{00000000-0005-0000-0000-000000050000}"/>
    <cellStyle name="Normal 3 19 5" xfId="1290" xr:uid="{00000000-0005-0000-0000-000001050000}"/>
    <cellStyle name="Normal 3 19 6" xfId="1291" xr:uid="{00000000-0005-0000-0000-000002050000}"/>
    <cellStyle name="Normal 3 19 7" xfId="1292" xr:uid="{00000000-0005-0000-0000-000003050000}"/>
    <cellStyle name="Normal 3 19 8" xfId="1293" xr:uid="{00000000-0005-0000-0000-000004050000}"/>
    <cellStyle name="Normal 3 19 9" xfId="1294" xr:uid="{00000000-0005-0000-0000-000005050000}"/>
    <cellStyle name="Normal 3 2" xfId="1295" xr:uid="{00000000-0005-0000-0000-000006050000}"/>
    <cellStyle name="Normal 3 2 10" xfId="1296" xr:uid="{00000000-0005-0000-0000-000007050000}"/>
    <cellStyle name="Normal 3 2 11" xfId="1297" xr:uid="{00000000-0005-0000-0000-000008050000}"/>
    <cellStyle name="Normal 3 2 12" xfId="1298" xr:uid="{00000000-0005-0000-0000-000009050000}"/>
    <cellStyle name="Normal 3 2 13" xfId="1299" xr:uid="{00000000-0005-0000-0000-00000A050000}"/>
    <cellStyle name="Normal 3 2 14" xfId="1300" xr:uid="{00000000-0005-0000-0000-00000B050000}"/>
    <cellStyle name="Normal 3 2 15" xfId="1301" xr:uid="{00000000-0005-0000-0000-00000C050000}"/>
    <cellStyle name="Normal 3 2 16" xfId="1302" xr:uid="{00000000-0005-0000-0000-00000D050000}"/>
    <cellStyle name="Normal 3 2 17" xfId="1303" xr:uid="{00000000-0005-0000-0000-00000E050000}"/>
    <cellStyle name="Normal 3 2 18" xfId="1304" xr:uid="{00000000-0005-0000-0000-00000F050000}"/>
    <cellStyle name="Normal 3 2 19" xfId="1305" xr:uid="{00000000-0005-0000-0000-000010050000}"/>
    <cellStyle name="Normal 3 2 2" xfId="1306" xr:uid="{00000000-0005-0000-0000-000011050000}"/>
    <cellStyle name="Normal 3 2 2 10" xfId="1307" xr:uid="{00000000-0005-0000-0000-000012050000}"/>
    <cellStyle name="Normal 3 2 2 11" xfId="1308" xr:uid="{00000000-0005-0000-0000-000013050000}"/>
    <cellStyle name="Normal 3 2 2 12" xfId="1309" xr:uid="{00000000-0005-0000-0000-000014050000}"/>
    <cellStyle name="Normal 3 2 2 13" xfId="1310" xr:uid="{00000000-0005-0000-0000-000015050000}"/>
    <cellStyle name="Normal 3 2 2 14" xfId="1311" xr:uid="{00000000-0005-0000-0000-000016050000}"/>
    <cellStyle name="Normal 3 2 2 15" xfId="1312" xr:uid="{00000000-0005-0000-0000-000017050000}"/>
    <cellStyle name="Normal 3 2 2 16" xfId="1313" xr:uid="{00000000-0005-0000-0000-000018050000}"/>
    <cellStyle name="Normal 3 2 2 17" xfId="1314" xr:uid="{00000000-0005-0000-0000-000019050000}"/>
    <cellStyle name="Normal 3 2 2 18" xfId="1315" xr:uid="{00000000-0005-0000-0000-00001A050000}"/>
    <cellStyle name="Normal 3 2 2 19" xfId="1316" xr:uid="{00000000-0005-0000-0000-00001B050000}"/>
    <cellStyle name="Normal 3 2 2 2" xfId="1317" xr:uid="{00000000-0005-0000-0000-00001C050000}"/>
    <cellStyle name="Normal 3 2 2 20" xfId="1318" xr:uid="{00000000-0005-0000-0000-00001D050000}"/>
    <cellStyle name="Normal 3 2 2 21" xfId="1319" xr:uid="{00000000-0005-0000-0000-00001E050000}"/>
    <cellStyle name="Normal 3 2 2 22" xfId="1320" xr:uid="{00000000-0005-0000-0000-00001F050000}"/>
    <cellStyle name="Normal 3 2 2 23" xfId="1321" xr:uid="{00000000-0005-0000-0000-000020050000}"/>
    <cellStyle name="Normal 3 2 2 24" xfId="1322" xr:uid="{00000000-0005-0000-0000-000021050000}"/>
    <cellStyle name="Normal 3 2 2 25" xfId="1323" xr:uid="{00000000-0005-0000-0000-000022050000}"/>
    <cellStyle name="Normal 3 2 2 26" xfId="1324" xr:uid="{00000000-0005-0000-0000-000023050000}"/>
    <cellStyle name="Normal 3 2 2 27" xfId="1325" xr:uid="{00000000-0005-0000-0000-000024050000}"/>
    <cellStyle name="Normal 3 2 2 28" xfId="1326" xr:uid="{00000000-0005-0000-0000-000025050000}"/>
    <cellStyle name="Normal 3 2 2 29" xfId="1327" xr:uid="{00000000-0005-0000-0000-000026050000}"/>
    <cellStyle name="Normal 3 2 2 3" xfId="1328" xr:uid="{00000000-0005-0000-0000-000027050000}"/>
    <cellStyle name="Normal 3 2 2 30" xfId="1329" xr:uid="{00000000-0005-0000-0000-000028050000}"/>
    <cellStyle name="Normal 3 2 2 31" xfId="1330" xr:uid="{00000000-0005-0000-0000-000029050000}"/>
    <cellStyle name="Normal 3 2 2 32" xfId="1331" xr:uid="{00000000-0005-0000-0000-00002A050000}"/>
    <cellStyle name="Normal 3 2 2 33" xfId="1332" xr:uid="{00000000-0005-0000-0000-00002B050000}"/>
    <cellStyle name="Normal 3 2 2 4" xfId="1333" xr:uid="{00000000-0005-0000-0000-00002C050000}"/>
    <cellStyle name="Normal 3 2 2 5" xfId="1334" xr:uid="{00000000-0005-0000-0000-00002D050000}"/>
    <cellStyle name="Normal 3 2 2 6" xfId="1335" xr:uid="{00000000-0005-0000-0000-00002E050000}"/>
    <cellStyle name="Normal 3 2 2 7" xfId="1336" xr:uid="{00000000-0005-0000-0000-00002F050000}"/>
    <cellStyle name="Normal 3 2 2 8" xfId="1337" xr:uid="{00000000-0005-0000-0000-000030050000}"/>
    <cellStyle name="Normal 3 2 2 9" xfId="1338" xr:uid="{00000000-0005-0000-0000-000031050000}"/>
    <cellStyle name="Normal 3 2 20" xfId="1339" xr:uid="{00000000-0005-0000-0000-000032050000}"/>
    <cellStyle name="Normal 3 2 21" xfId="1340" xr:uid="{00000000-0005-0000-0000-000033050000}"/>
    <cellStyle name="Normal 3 2 22" xfId="1341" xr:uid="{00000000-0005-0000-0000-000034050000}"/>
    <cellStyle name="Normal 3 2 23" xfId="1342" xr:uid="{00000000-0005-0000-0000-000035050000}"/>
    <cellStyle name="Normal 3 2 24" xfId="1343" xr:uid="{00000000-0005-0000-0000-000036050000}"/>
    <cellStyle name="Normal 3 2 25" xfId="1344" xr:uid="{00000000-0005-0000-0000-000037050000}"/>
    <cellStyle name="Normal 3 2 26" xfId="1345" xr:uid="{00000000-0005-0000-0000-000038050000}"/>
    <cellStyle name="Normal 3 2 27" xfId="1346" xr:uid="{00000000-0005-0000-0000-000039050000}"/>
    <cellStyle name="Normal 3 2 28" xfId="1347" xr:uid="{00000000-0005-0000-0000-00003A050000}"/>
    <cellStyle name="Normal 3 2 29" xfId="1348" xr:uid="{00000000-0005-0000-0000-00003B050000}"/>
    <cellStyle name="Normal 3 2 3" xfId="1349" xr:uid="{00000000-0005-0000-0000-00003C050000}"/>
    <cellStyle name="Normal 3 2 30" xfId="1350" xr:uid="{00000000-0005-0000-0000-00003D050000}"/>
    <cellStyle name="Normal 3 2 31" xfId="1351" xr:uid="{00000000-0005-0000-0000-00003E050000}"/>
    <cellStyle name="Normal 3 2 32" xfId="1352" xr:uid="{00000000-0005-0000-0000-00003F050000}"/>
    <cellStyle name="Normal 3 2 33" xfId="1353" xr:uid="{00000000-0005-0000-0000-000040050000}"/>
    <cellStyle name="Normal 3 2 34" xfId="1354" xr:uid="{00000000-0005-0000-0000-000041050000}"/>
    <cellStyle name="Normal 3 2 35" xfId="1355" xr:uid="{00000000-0005-0000-0000-000042050000}"/>
    <cellStyle name="Normal 3 2 36" xfId="1356" xr:uid="{00000000-0005-0000-0000-000043050000}"/>
    <cellStyle name="Normal 3 2 37" xfId="1357" xr:uid="{00000000-0005-0000-0000-000044050000}"/>
    <cellStyle name="Normal 3 2 38" xfId="1358" xr:uid="{00000000-0005-0000-0000-000045050000}"/>
    <cellStyle name="Normal 3 2 39" xfId="1359" xr:uid="{00000000-0005-0000-0000-000046050000}"/>
    <cellStyle name="Normal 3 2 4" xfId="1360" xr:uid="{00000000-0005-0000-0000-000047050000}"/>
    <cellStyle name="Normal 3 2 40" xfId="1361" xr:uid="{00000000-0005-0000-0000-000048050000}"/>
    <cellStyle name="Normal 3 2 41" xfId="1362" xr:uid="{00000000-0005-0000-0000-000049050000}"/>
    <cellStyle name="Normal 3 2 42" xfId="1363" xr:uid="{00000000-0005-0000-0000-00004A050000}"/>
    <cellStyle name="Normal 3 2 43" xfId="1364" xr:uid="{00000000-0005-0000-0000-00004B050000}"/>
    <cellStyle name="Normal 3 2 44" xfId="1365" xr:uid="{00000000-0005-0000-0000-00004C050000}"/>
    <cellStyle name="Normal 3 2 45" xfId="1366" xr:uid="{00000000-0005-0000-0000-00004D050000}"/>
    <cellStyle name="Normal 3 2 46" xfId="1367" xr:uid="{00000000-0005-0000-0000-00004E050000}"/>
    <cellStyle name="Normal 3 2 47" xfId="1368" xr:uid="{00000000-0005-0000-0000-00004F050000}"/>
    <cellStyle name="Normal 3 2 48" xfId="1369" xr:uid="{00000000-0005-0000-0000-000050050000}"/>
    <cellStyle name="Normal 3 2 49" xfId="1370" xr:uid="{00000000-0005-0000-0000-000051050000}"/>
    <cellStyle name="Normal 3 2 5" xfId="1371" xr:uid="{00000000-0005-0000-0000-000052050000}"/>
    <cellStyle name="Normal 3 2 50" xfId="1372" xr:uid="{00000000-0005-0000-0000-000053050000}"/>
    <cellStyle name="Normal 3 2 51" xfId="1373" xr:uid="{00000000-0005-0000-0000-000054050000}"/>
    <cellStyle name="Normal 3 2 52" xfId="1374" xr:uid="{00000000-0005-0000-0000-000055050000}"/>
    <cellStyle name="Normal 3 2 53" xfId="1375" xr:uid="{00000000-0005-0000-0000-000056050000}"/>
    <cellStyle name="Normal 3 2 54" xfId="1376" xr:uid="{00000000-0005-0000-0000-000057050000}"/>
    <cellStyle name="Normal 3 2 55" xfId="1377" xr:uid="{00000000-0005-0000-0000-000058050000}"/>
    <cellStyle name="Normal 3 2 56" xfId="2393" xr:uid="{00000000-0005-0000-0000-00006A060000}"/>
    <cellStyle name="Normal 3 2 6" xfId="1378" xr:uid="{00000000-0005-0000-0000-000059050000}"/>
    <cellStyle name="Normal 3 2 7" xfId="1379" xr:uid="{00000000-0005-0000-0000-00005A050000}"/>
    <cellStyle name="Normal 3 2 8" xfId="1380" xr:uid="{00000000-0005-0000-0000-00005B050000}"/>
    <cellStyle name="Normal 3 2 9" xfId="1381" xr:uid="{00000000-0005-0000-0000-00005C050000}"/>
    <cellStyle name="Normal 3 20" xfId="1382" xr:uid="{00000000-0005-0000-0000-00005D050000}"/>
    <cellStyle name="Normal 3 20 10" xfId="1383" xr:uid="{00000000-0005-0000-0000-00005E050000}"/>
    <cellStyle name="Normal 3 20 11" xfId="1384" xr:uid="{00000000-0005-0000-0000-00005F050000}"/>
    <cellStyle name="Normal 3 20 12" xfId="1385" xr:uid="{00000000-0005-0000-0000-000060050000}"/>
    <cellStyle name="Normal 3 20 13" xfId="1386" xr:uid="{00000000-0005-0000-0000-000061050000}"/>
    <cellStyle name="Normal 3 20 14" xfId="1387" xr:uid="{00000000-0005-0000-0000-000062050000}"/>
    <cellStyle name="Normal 3 20 15" xfId="1388" xr:uid="{00000000-0005-0000-0000-000063050000}"/>
    <cellStyle name="Normal 3 20 16" xfId="1389" xr:uid="{00000000-0005-0000-0000-000064050000}"/>
    <cellStyle name="Normal 3 20 17" xfId="1390" xr:uid="{00000000-0005-0000-0000-000065050000}"/>
    <cellStyle name="Normal 3 20 18" xfId="1391" xr:uid="{00000000-0005-0000-0000-000066050000}"/>
    <cellStyle name="Normal 3 20 19" xfId="1392" xr:uid="{00000000-0005-0000-0000-000067050000}"/>
    <cellStyle name="Normal 3 20 2" xfId="1393" xr:uid="{00000000-0005-0000-0000-000068050000}"/>
    <cellStyle name="Normal 3 20 20" xfId="1394" xr:uid="{00000000-0005-0000-0000-000069050000}"/>
    <cellStyle name="Normal 3 20 21" xfId="1395" xr:uid="{00000000-0005-0000-0000-00006A050000}"/>
    <cellStyle name="Normal 3 20 22" xfId="1396" xr:uid="{00000000-0005-0000-0000-00006B050000}"/>
    <cellStyle name="Normal 3 20 23" xfId="1397" xr:uid="{00000000-0005-0000-0000-00006C050000}"/>
    <cellStyle name="Normal 3 20 3" xfId="1398" xr:uid="{00000000-0005-0000-0000-00006D050000}"/>
    <cellStyle name="Normal 3 20 4" xfId="1399" xr:uid="{00000000-0005-0000-0000-00006E050000}"/>
    <cellStyle name="Normal 3 20 5" xfId="1400" xr:uid="{00000000-0005-0000-0000-00006F050000}"/>
    <cellStyle name="Normal 3 20 6" xfId="1401" xr:uid="{00000000-0005-0000-0000-000070050000}"/>
    <cellStyle name="Normal 3 20 7" xfId="1402" xr:uid="{00000000-0005-0000-0000-000071050000}"/>
    <cellStyle name="Normal 3 20 8" xfId="1403" xr:uid="{00000000-0005-0000-0000-000072050000}"/>
    <cellStyle name="Normal 3 20 9" xfId="1404" xr:uid="{00000000-0005-0000-0000-000073050000}"/>
    <cellStyle name="Normal 3 21" xfId="1405" xr:uid="{00000000-0005-0000-0000-000074050000}"/>
    <cellStyle name="Normal 3 21 10" xfId="1406" xr:uid="{00000000-0005-0000-0000-000075050000}"/>
    <cellStyle name="Normal 3 21 11" xfId="1407" xr:uid="{00000000-0005-0000-0000-000076050000}"/>
    <cellStyle name="Normal 3 21 12" xfId="1408" xr:uid="{00000000-0005-0000-0000-000077050000}"/>
    <cellStyle name="Normal 3 21 13" xfId="1409" xr:uid="{00000000-0005-0000-0000-000078050000}"/>
    <cellStyle name="Normal 3 21 14" xfId="1410" xr:uid="{00000000-0005-0000-0000-000079050000}"/>
    <cellStyle name="Normal 3 21 15" xfId="1411" xr:uid="{00000000-0005-0000-0000-00007A050000}"/>
    <cellStyle name="Normal 3 21 16" xfId="1412" xr:uid="{00000000-0005-0000-0000-00007B050000}"/>
    <cellStyle name="Normal 3 21 17" xfId="1413" xr:uid="{00000000-0005-0000-0000-00007C050000}"/>
    <cellStyle name="Normal 3 21 18" xfId="1414" xr:uid="{00000000-0005-0000-0000-00007D050000}"/>
    <cellStyle name="Normal 3 21 19" xfId="1415" xr:uid="{00000000-0005-0000-0000-00007E050000}"/>
    <cellStyle name="Normal 3 21 2" xfId="1416" xr:uid="{00000000-0005-0000-0000-00007F050000}"/>
    <cellStyle name="Normal 3 21 20" xfId="1417" xr:uid="{00000000-0005-0000-0000-000080050000}"/>
    <cellStyle name="Normal 3 21 21" xfId="1418" xr:uid="{00000000-0005-0000-0000-000081050000}"/>
    <cellStyle name="Normal 3 21 22" xfId="1419" xr:uid="{00000000-0005-0000-0000-000082050000}"/>
    <cellStyle name="Normal 3 21 23" xfId="1420" xr:uid="{00000000-0005-0000-0000-000083050000}"/>
    <cellStyle name="Normal 3 21 3" xfId="1421" xr:uid="{00000000-0005-0000-0000-000084050000}"/>
    <cellStyle name="Normal 3 21 4" xfId="1422" xr:uid="{00000000-0005-0000-0000-000085050000}"/>
    <cellStyle name="Normal 3 21 5" xfId="1423" xr:uid="{00000000-0005-0000-0000-000086050000}"/>
    <cellStyle name="Normal 3 21 6" xfId="1424" xr:uid="{00000000-0005-0000-0000-000087050000}"/>
    <cellStyle name="Normal 3 21 7" xfId="1425" xr:uid="{00000000-0005-0000-0000-000088050000}"/>
    <cellStyle name="Normal 3 21 8" xfId="1426" xr:uid="{00000000-0005-0000-0000-000089050000}"/>
    <cellStyle name="Normal 3 21 9" xfId="1427" xr:uid="{00000000-0005-0000-0000-00008A050000}"/>
    <cellStyle name="Normal 3 22" xfId="1428" xr:uid="{00000000-0005-0000-0000-00008B050000}"/>
    <cellStyle name="Normal 3 22 10" xfId="1429" xr:uid="{00000000-0005-0000-0000-00008C050000}"/>
    <cellStyle name="Normal 3 22 11" xfId="1430" xr:uid="{00000000-0005-0000-0000-00008D050000}"/>
    <cellStyle name="Normal 3 22 12" xfId="1431" xr:uid="{00000000-0005-0000-0000-00008E050000}"/>
    <cellStyle name="Normal 3 22 13" xfId="1432" xr:uid="{00000000-0005-0000-0000-00008F050000}"/>
    <cellStyle name="Normal 3 22 14" xfId="1433" xr:uid="{00000000-0005-0000-0000-000090050000}"/>
    <cellStyle name="Normal 3 22 15" xfId="1434" xr:uid="{00000000-0005-0000-0000-000091050000}"/>
    <cellStyle name="Normal 3 22 16" xfId="1435" xr:uid="{00000000-0005-0000-0000-000092050000}"/>
    <cellStyle name="Normal 3 22 17" xfId="1436" xr:uid="{00000000-0005-0000-0000-000093050000}"/>
    <cellStyle name="Normal 3 22 18" xfId="1437" xr:uid="{00000000-0005-0000-0000-000094050000}"/>
    <cellStyle name="Normal 3 22 19" xfId="1438" xr:uid="{00000000-0005-0000-0000-000095050000}"/>
    <cellStyle name="Normal 3 22 2" xfId="1439" xr:uid="{00000000-0005-0000-0000-000096050000}"/>
    <cellStyle name="Normal 3 22 20" xfId="1440" xr:uid="{00000000-0005-0000-0000-000097050000}"/>
    <cellStyle name="Normal 3 22 21" xfId="1441" xr:uid="{00000000-0005-0000-0000-000098050000}"/>
    <cellStyle name="Normal 3 22 22" xfId="1442" xr:uid="{00000000-0005-0000-0000-000099050000}"/>
    <cellStyle name="Normal 3 22 23" xfId="1443" xr:uid="{00000000-0005-0000-0000-00009A050000}"/>
    <cellStyle name="Normal 3 22 3" xfId="1444" xr:uid="{00000000-0005-0000-0000-00009B050000}"/>
    <cellStyle name="Normal 3 22 4" xfId="1445" xr:uid="{00000000-0005-0000-0000-00009C050000}"/>
    <cellStyle name="Normal 3 22 5" xfId="1446" xr:uid="{00000000-0005-0000-0000-00009D050000}"/>
    <cellStyle name="Normal 3 22 6" xfId="1447" xr:uid="{00000000-0005-0000-0000-00009E050000}"/>
    <cellStyle name="Normal 3 22 7" xfId="1448" xr:uid="{00000000-0005-0000-0000-00009F050000}"/>
    <cellStyle name="Normal 3 22 8" xfId="1449" xr:uid="{00000000-0005-0000-0000-0000A0050000}"/>
    <cellStyle name="Normal 3 22 9" xfId="1450" xr:uid="{00000000-0005-0000-0000-0000A1050000}"/>
    <cellStyle name="Normal 3 23" xfId="1451" xr:uid="{00000000-0005-0000-0000-0000A2050000}"/>
    <cellStyle name="Normal 3 23 10" xfId="1452" xr:uid="{00000000-0005-0000-0000-0000A3050000}"/>
    <cellStyle name="Normal 3 23 11" xfId="1453" xr:uid="{00000000-0005-0000-0000-0000A4050000}"/>
    <cellStyle name="Normal 3 23 12" xfId="1454" xr:uid="{00000000-0005-0000-0000-0000A5050000}"/>
    <cellStyle name="Normal 3 23 13" xfId="1455" xr:uid="{00000000-0005-0000-0000-0000A6050000}"/>
    <cellStyle name="Normal 3 23 14" xfId="1456" xr:uid="{00000000-0005-0000-0000-0000A7050000}"/>
    <cellStyle name="Normal 3 23 15" xfId="1457" xr:uid="{00000000-0005-0000-0000-0000A8050000}"/>
    <cellStyle name="Normal 3 23 16" xfId="1458" xr:uid="{00000000-0005-0000-0000-0000A9050000}"/>
    <cellStyle name="Normal 3 23 17" xfId="1459" xr:uid="{00000000-0005-0000-0000-0000AA050000}"/>
    <cellStyle name="Normal 3 23 18" xfId="1460" xr:uid="{00000000-0005-0000-0000-0000AB050000}"/>
    <cellStyle name="Normal 3 23 19" xfId="1461" xr:uid="{00000000-0005-0000-0000-0000AC050000}"/>
    <cellStyle name="Normal 3 23 2" xfId="1462" xr:uid="{00000000-0005-0000-0000-0000AD050000}"/>
    <cellStyle name="Normal 3 23 20" xfId="1463" xr:uid="{00000000-0005-0000-0000-0000AE050000}"/>
    <cellStyle name="Normal 3 23 21" xfId="1464" xr:uid="{00000000-0005-0000-0000-0000AF050000}"/>
    <cellStyle name="Normal 3 23 22" xfId="1465" xr:uid="{00000000-0005-0000-0000-0000B0050000}"/>
    <cellStyle name="Normal 3 23 23" xfId="1466" xr:uid="{00000000-0005-0000-0000-0000B1050000}"/>
    <cellStyle name="Normal 3 23 3" xfId="1467" xr:uid="{00000000-0005-0000-0000-0000B2050000}"/>
    <cellStyle name="Normal 3 23 4" xfId="1468" xr:uid="{00000000-0005-0000-0000-0000B3050000}"/>
    <cellStyle name="Normal 3 23 5" xfId="1469" xr:uid="{00000000-0005-0000-0000-0000B4050000}"/>
    <cellStyle name="Normal 3 23 6" xfId="1470" xr:uid="{00000000-0005-0000-0000-0000B5050000}"/>
    <cellStyle name="Normal 3 23 7" xfId="1471" xr:uid="{00000000-0005-0000-0000-0000B6050000}"/>
    <cellStyle name="Normal 3 23 8" xfId="1472" xr:uid="{00000000-0005-0000-0000-0000B7050000}"/>
    <cellStyle name="Normal 3 23 9" xfId="1473" xr:uid="{00000000-0005-0000-0000-0000B8050000}"/>
    <cellStyle name="Normal 3 24" xfId="1474" xr:uid="{00000000-0005-0000-0000-0000B9050000}"/>
    <cellStyle name="Normal 3 24 10" xfId="1475" xr:uid="{00000000-0005-0000-0000-0000BA050000}"/>
    <cellStyle name="Normal 3 24 11" xfId="1476" xr:uid="{00000000-0005-0000-0000-0000BB050000}"/>
    <cellStyle name="Normal 3 24 12" xfId="1477" xr:uid="{00000000-0005-0000-0000-0000BC050000}"/>
    <cellStyle name="Normal 3 24 13" xfId="1478" xr:uid="{00000000-0005-0000-0000-0000BD050000}"/>
    <cellStyle name="Normal 3 24 14" xfId="1479" xr:uid="{00000000-0005-0000-0000-0000BE050000}"/>
    <cellStyle name="Normal 3 24 15" xfId="1480" xr:uid="{00000000-0005-0000-0000-0000BF050000}"/>
    <cellStyle name="Normal 3 24 16" xfId="1481" xr:uid="{00000000-0005-0000-0000-0000C0050000}"/>
    <cellStyle name="Normal 3 24 17" xfId="1482" xr:uid="{00000000-0005-0000-0000-0000C1050000}"/>
    <cellStyle name="Normal 3 24 18" xfId="1483" xr:uid="{00000000-0005-0000-0000-0000C2050000}"/>
    <cellStyle name="Normal 3 24 19" xfId="1484" xr:uid="{00000000-0005-0000-0000-0000C3050000}"/>
    <cellStyle name="Normal 3 24 2" xfId="1485" xr:uid="{00000000-0005-0000-0000-0000C4050000}"/>
    <cellStyle name="Normal 3 24 20" xfId="1486" xr:uid="{00000000-0005-0000-0000-0000C5050000}"/>
    <cellStyle name="Normal 3 24 21" xfId="1487" xr:uid="{00000000-0005-0000-0000-0000C6050000}"/>
    <cellStyle name="Normal 3 24 22" xfId="1488" xr:uid="{00000000-0005-0000-0000-0000C7050000}"/>
    <cellStyle name="Normal 3 24 23" xfId="1489" xr:uid="{00000000-0005-0000-0000-0000C8050000}"/>
    <cellStyle name="Normal 3 24 3" xfId="1490" xr:uid="{00000000-0005-0000-0000-0000C9050000}"/>
    <cellStyle name="Normal 3 24 4" xfId="1491" xr:uid="{00000000-0005-0000-0000-0000CA050000}"/>
    <cellStyle name="Normal 3 24 5" xfId="1492" xr:uid="{00000000-0005-0000-0000-0000CB050000}"/>
    <cellStyle name="Normal 3 24 6" xfId="1493" xr:uid="{00000000-0005-0000-0000-0000CC050000}"/>
    <cellStyle name="Normal 3 24 7" xfId="1494" xr:uid="{00000000-0005-0000-0000-0000CD050000}"/>
    <cellStyle name="Normal 3 24 8" xfId="1495" xr:uid="{00000000-0005-0000-0000-0000CE050000}"/>
    <cellStyle name="Normal 3 24 9" xfId="1496" xr:uid="{00000000-0005-0000-0000-0000CF050000}"/>
    <cellStyle name="Normal 3 25" xfId="1497" xr:uid="{00000000-0005-0000-0000-0000D0050000}"/>
    <cellStyle name="Normal 3 25 10" xfId="1498" xr:uid="{00000000-0005-0000-0000-0000D1050000}"/>
    <cellStyle name="Normal 3 25 11" xfId="1499" xr:uid="{00000000-0005-0000-0000-0000D2050000}"/>
    <cellStyle name="Normal 3 25 12" xfId="1500" xr:uid="{00000000-0005-0000-0000-0000D3050000}"/>
    <cellStyle name="Normal 3 25 13" xfId="1501" xr:uid="{00000000-0005-0000-0000-0000D4050000}"/>
    <cellStyle name="Normal 3 25 14" xfId="1502" xr:uid="{00000000-0005-0000-0000-0000D5050000}"/>
    <cellStyle name="Normal 3 25 15" xfId="1503" xr:uid="{00000000-0005-0000-0000-0000D6050000}"/>
    <cellStyle name="Normal 3 25 16" xfId="1504" xr:uid="{00000000-0005-0000-0000-0000D7050000}"/>
    <cellStyle name="Normal 3 25 17" xfId="1505" xr:uid="{00000000-0005-0000-0000-0000D8050000}"/>
    <cellStyle name="Normal 3 25 18" xfId="1506" xr:uid="{00000000-0005-0000-0000-0000D9050000}"/>
    <cellStyle name="Normal 3 25 19" xfId="1507" xr:uid="{00000000-0005-0000-0000-0000DA050000}"/>
    <cellStyle name="Normal 3 25 2" xfId="1508" xr:uid="{00000000-0005-0000-0000-0000DB050000}"/>
    <cellStyle name="Normal 3 25 20" xfId="1509" xr:uid="{00000000-0005-0000-0000-0000DC050000}"/>
    <cellStyle name="Normal 3 25 21" xfId="1510" xr:uid="{00000000-0005-0000-0000-0000DD050000}"/>
    <cellStyle name="Normal 3 25 22" xfId="1511" xr:uid="{00000000-0005-0000-0000-0000DE050000}"/>
    <cellStyle name="Normal 3 25 23" xfId="1512" xr:uid="{00000000-0005-0000-0000-0000DF050000}"/>
    <cellStyle name="Normal 3 25 3" xfId="1513" xr:uid="{00000000-0005-0000-0000-0000E0050000}"/>
    <cellStyle name="Normal 3 25 4" xfId="1514" xr:uid="{00000000-0005-0000-0000-0000E1050000}"/>
    <cellStyle name="Normal 3 25 5" xfId="1515" xr:uid="{00000000-0005-0000-0000-0000E2050000}"/>
    <cellStyle name="Normal 3 25 6" xfId="1516" xr:uid="{00000000-0005-0000-0000-0000E3050000}"/>
    <cellStyle name="Normal 3 25 7" xfId="1517" xr:uid="{00000000-0005-0000-0000-0000E4050000}"/>
    <cellStyle name="Normal 3 25 8" xfId="1518" xr:uid="{00000000-0005-0000-0000-0000E5050000}"/>
    <cellStyle name="Normal 3 25 9" xfId="1519" xr:uid="{00000000-0005-0000-0000-0000E6050000}"/>
    <cellStyle name="Normal 3 26" xfId="1520" xr:uid="{00000000-0005-0000-0000-0000E7050000}"/>
    <cellStyle name="Normal 3 26 10" xfId="1521" xr:uid="{00000000-0005-0000-0000-0000E8050000}"/>
    <cellStyle name="Normal 3 26 11" xfId="1522" xr:uid="{00000000-0005-0000-0000-0000E9050000}"/>
    <cellStyle name="Normal 3 26 12" xfId="1523" xr:uid="{00000000-0005-0000-0000-0000EA050000}"/>
    <cellStyle name="Normal 3 26 13" xfId="1524" xr:uid="{00000000-0005-0000-0000-0000EB050000}"/>
    <cellStyle name="Normal 3 26 14" xfId="1525" xr:uid="{00000000-0005-0000-0000-0000EC050000}"/>
    <cellStyle name="Normal 3 26 15" xfId="1526" xr:uid="{00000000-0005-0000-0000-0000ED050000}"/>
    <cellStyle name="Normal 3 26 16" xfId="1527" xr:uid="{00000000-0005-0000-0000-0000EE050000}"/>
    <cellStyle name="Normal 3 26 17" xfId="1528" xr:uid="{00000000-0005-0000-0000-0000EF050000}"/>
    <cellStyle name="Normal 3 26 18" xfId="1529" xr:uid="{00000000-0005-0000-0000-0000F0050000}"/>
    <cellStyle name="Normal 3 26 19" xfId="1530" xr:uid="{00000000-0005-0000-0000-0000F1050000}"/>
    <cellStyle name="Normal 3 26 2" xfId="1531" xr:uid="{00000000-0005-0000-0000-0000F2050000}"/>
    <cellStyle name="Normal 3 26 20" xfId="1532" xr:uid="{00000000-0005-0000-0000-0000F3050000}"/>
    <cellStyle name="Normal 3 26 21" xfId="1533" xr:uid="{00000000-0005-0000-0000-0000F4050000}"/>
    <cellStyle name="Normal 3 26 22" xfId="1534" xr:uid="{00000000-0005-0000-0000-0000F5050000}"/>
    <cellStyle name="Normal 3 26 23" xfId="1535" xr:uid="{00000000-0005-0000-0000-0000F6050000}"/>
    <cellStyle name="Normal 3 26 3" xfId="1536" xr:uid="{00000000-0005-0000-0000-0000F7050000}"/>
    <cellStyle name="Normal 3 26 4" xfId="1537" xr:uid="{00000000-0005-0000-0000-0000F8050000}"/>
    <cellStyle name="Normal 3 26 5" xfId="1538" xr:uid="{00000000-0005-0000-0000-0000F9050000}"/>
    <cellStyle name="Normal 3 26 6" xfId="1539" xr:uid="{00000000-0005-0000-0000-0000FA050000}"/>
    <cellStyle name="Normal 3 26 7" xfId="1540" xr:uid="{00000000-0005-0000-0000-0000FB050000}"/>
    <cellStyle name="Normal 3 26 8" xfId="1541" xr:uid="{00000000-0005-0000-0000-0000FC050000}"/>
    <cellStyle name="Normal 3 26 9" xfId="1542" xr:uid="{00000000-0005-0000-0000-0000FD050000}"/>
    <cellStyle name="Normal 3 27" xfId="1543" xr:uid="{00000000-0005-0000-0000-0000FE050000}"/>
    <cellStyle name="Normal 3 27 10" xfId="1544" xr:uid="{00000000-0005-0000-0000-0000FF050000}"/>
    <cellStyle name="Normal 3 27 11" xfId="1545" xr:uid="{00000000-0005-0000-0000-000000060000}"/>
    <cellStyle name="Normal 3 27 12" xfId="1546" xr:uid="{00000000-0005-0000-0000-000001060000}"/>
    <cellStyle name="Normal 3 27 13" xfId="1547" xr:uid="{00000000-0005-0000-0000-000002060000}"/>
    <cellStyle name="Normal 3 27 14" xfId="1548" xr:uid="{00000000-0005-0000-0000-000003060000}"/>
    <cellStyle name="Normal 3 27 15" xfId="1549" xr:uid="{00000000-0005-0000-0000-000004060000}"/>
    <cellStyle name="Normal 3 27 16" xfId="1550" xr:uid="{00000000-0005-0000-0000-000005060000}"/>
    <cellStyle name="Normal 3 27 17" xfId="1551" xr:uid="{00000000-0005-0000-0000-000006060000}"/>
    <cellStyle name="Normal 3 27 18" xfId="1552" xr:uid="{00000000-0005-0000-0000-000007060000}"/>
    <cellStyle name="Normal 3 27 19" xfId="1553" xr:uid="{00000000-0005-0000-0000-000008060000}"/>
    <cellStyle name="Normal 3 27 2" xfId="1554" xr:uid="{00000000-0005-0000-0000-000009060000}"/>
    <cellStyle name="Normal 3 27 20" xfId="1555" xr:uid="{00000000-0005-0000-0000-00000A060000}"/>
    <cellStyle name="Normal 3 27 21" xfId="1556" xr:uid="{00000000-0005-0000-0000-00000B060000}"/>
    <cellStyle name="Normal 3 27 22" xfId="1557" xr:uid="{00000000-0005-0000-0000-00000C060000}"/>
    <cellStyle name="Normal 3 27 23" xfId="1558" xr:uid="{00000000-0005-0000-0000-00000D060000}"/>
    <cellStyle name="Normal 3 27 3" xfId="1559" xr:uid="{00000000-0005-0000-0000-00000E060000}"/>
    <cellStyle name="Normal 3 27 4" xfId="1560" xr:uid="{00000000-0005-0000-0000-00000F060000}"/>
    <cellStyle name="Normal 3 27 5" xfId="1561" xr:uid="{00000000-0005-0000-0000-000010060000}"/>
    <cellStyle name="Normal 3 27 6" xfId="1562" xr:uid="{00000000-0005-0000-0000-000011060000}"/>
    <cellStyle name="Normal 3 27 7" xfId="1563" xr:uid="{00000000-0005-0000-0000-000012060000}"/>
    <cellStyle name="Normal 3 27 8" xfId="1564" xr:uid="{00000000-0005-0000-0000-000013060000}"/>
    <cellStyle name="Normal 3 27 9" xfId="1565" xr:uid="{00000000-0005-0000-0000-000014060000}"/>
    <cellStyle name="Normal 3 28" xfId="1566" xr:uid="{00000000-0005-0000-0000-000015060000}"/>
    <cellStyle name="Normal 3 28 10" xfId="1567" xr:uid="{00000000-0005-0000-0000-000016060000}"/>
    <cellStyle name="Normal 3 28 11" xfId="1568" xr:uid="{00000000-0005-0000-0000-000017060000}"/>
    <cellStyle name="Normal 3 28 12" xfId="1569" xr:uid="{00000000-0005-0000-0000-000018060000}"/>
    <cellStyle name="Normal 3 28 13" xfId="1570" xr:uid="{00000000-0005-0000-0000-000019060000}"/>
    <cellStyle name="Normal 3 28 14" xfId="1571" xr:uid="{00000000-0005-0000-0000-00001A060000}"/>
    <cellStyle name="Normal 3 28 15" xfId="1572" xr:uid="{00000000-0005-0000-0000-00001B060000}"/>
    <cellStyle name="Normal 3 28 16" xfId="1573" xr:uid="{00000000-0005-0000-0000-00001C060000}"/>
    <cellStyle name="Normal 3 28 17" xfId="1574" xr:uid="{00000000-0005-0000-0000-00001D060000}"/>
    <cellStyle name="Normal 3 28 18" xfId="1575" xr:uid="{00000000-0005-0000-0000-00001E060000}"/>
    <cellStyle name="Normal 3 28 19" xfId="1576" xr:uid="{00000000-0005-0000-0000-00001F060000}"/>
    <cellStyle name="Normal 3 28 2" xfId="1577" xr:uid="{00000000-0005-0000-0000-000020060000}"/>
    <cellStyle name="Normal 3 28 20" xfId="1578" xr:uid="{00000000-0005-0000-0000-000021060000}"/>
    <cellStyle name="Normal 3 28 21" xfId="1579" xr:uid="{00000000-0005-0000-0000-000022060000}"/>
    <cellStyle name="Normal 3 28 22" xfId="1580" xr:uid="{00000000-0005-0000-0000-000023060000}"/>
    <cellStyle name="Normal 3 28 23" xfId="1581" xr:uid="{00000000-0005-0000-0000-000024060000}"/>
    <cellStyle name="Normal 3 28 3" xfId="1582" xr:uid="{00000000-0005-0000-0000-000025060000}"/>
    <cellStyle name="Normal 3 28 4" xfId="1583" xr:uid="{00000000-0005-0000-0000-000026060000}"/>
    <cellStyle name="Normal 3 28 5" xfId="1584" xr:uid="{00000000-0005-0000-0000-000027060000}"/>
    <cellStyle name="Normal 3 28 6" xfId="1585" xr:uid="{00000000-0005-0000-0000-000028060000}"/>
    <cellStyle name="Normal 3 28 7" xfId="1586" xr:uid="{00000000-0005-0000-0000-000029060000}"/>
    <cellStyle name="Normal 3 28 8" xfId="1587" xr:uid="{00000000-0005-0000-0000-00002A060000}"/>
    <cellStyle name="Normal 3 28 9" xfId="1588" xr:uid="{00000000-0005-0000-0000-00002B060000}"/>
    <cellStyle name="Normal 3 29" xfId="1589" xr:uid="{00000000-0005-0000-0000-00002C060000}"/>
    <cellStyle name="Normal 3 29 10" xfId="1590" xr:uid="{00000000-0005-0000-0000-00002D060000}"/>
    <cellStyle name="Normal 3 29 11" xfId="1591" xr:uid="{00000000-0005-0000-0000-00002E060000}"/>
    <cellStyle name="Normal 3 29 12" xfId="1592" xr:uid="{00000000-0005-0000-0000-00002F060000}"/>
    <cellStyle name="Normal 3 29 13" xfId="1593" xr:uid="{00000000-0005-0000-0000-000030060000}"/>
    <cellStyle name="Normal 3 29 14" xfId="1594" xr:uid="{00000000-0005-0000-0000-000031060000}"/>
    <cellStyle name="Normal 3 29 15" xfId="1595" xr:uid="{00000000-0005-0000-0000-000032060000}"/>
    <cellStyle name="Normal 3 29 16" xfId="1596" xr:uid="{00000000-0005-0000-0000-000033060000}"/>
    <cellStyle name="Normal 3 29 17" xfId="1597" xr:uid="{00000000-0005-0000-0000-000034060000}"/>
    <cellStyle name="Normal 3 29 18" xfId="1598" xr:uid="{00000000-0005-0000-0000-000035060000}"/>
    <cellStyle name="Normal 3 29 19" xfId="1599" xr:uid="{00000000-0005-0000-0000-000036060000}"/>
    <cellStyle name="Normal 3 29 2" xfId="1600" xr:uid="{00000000-0005-0000-0000-000037060000}"/>
    <cellStyle name="Normal 3 29 20" xfId="1601" xr:uid="{00000000-0005-0000-0000-000038060000}"/>
    <cellStyle name="Normal 3 29 21" xfId="1602" xr:uid="{00000000-0005-0000-0000-000039060000}"/>
    <cellStyle name="Normal 3 29 22" xfId="1603" xr:uid="{00000000-0005-0000-0000-00003A060000}"/>
    <cellStyle name="Normal 3 29 23" xfId="1604" xr:uid="{00000000-0005-0000-0000-00003B060000}"/>
    <cellStyle name="Normal 3 29 3" xfId="1605" xr:uid="{00000000-0005-0000-0000-00003C060000}"/>
    <cellStyle name="Normal 3 29 4" xfId="1606" xr:uid="{00000000-0005-0000-0000-00003D060000}"/>
    <cellStyle name="Normal 3 29 5" xfId="1607" xr:uid="{00000000-0005-0000-0000-00003E060000}"/>
    <cellStyle name="Normal 3 29 6" xfId="1608" xr:uid="{00000000-0005-0000-0000-00003F060000}"/>
    <cellStyle name="Normal 3 29 7" xfId="1609" xr:uid="{00000000-0005-0000-0000-000040060000}"/>
    <cellStyle name="Normal 3 29 8" xfId="1610" xr:uid="{00000000-0005-0000-0000-000041060000}"/>
    <cellStyle name="Normal 3 29 9" xfId="1611" xr:uid="{00000000-0005-0000-0000-000042060000}"/>
    <cellStyle name="Normal 3 3" xfId="1612" xr:uid="{00000000-0005-0000-0000-000043060000}"/>
    <cellStyle name="Normal 3 3 10" xfId="1613" xr:uid="{00000000-0005-0000-0000-000044060000}"/>
    <cellStyle name="Normal 3 3 11" xfId="1614" xr:uid="{00000000-0005-0000-0000-000045060000}"/>
    <cellStyle name="Normal 3 3 12" xfId="1615" xr:uid="{00000000-0005-0000-0000-000046060000}"/>
    <cellStyle name="Normal 3 3 13" xfId="1616" xr:uid="{00000000-0005-0000-0000-000047060000}"/>
    <cellStyle name="Normal 3 3 14" xfId="1617" xr:uid="{00000000-0005-0000-0000-000048060000}"/>
    <cellStyle name="Normal 3 3 15" xfId="1618" xr:uid="{00000000-0005-0000-0000-000049060000}"/>
    <cellStyle name="Normal 3 3 16" xfId="1619" xr:uid="{00000000-0005-0000-0000-00004A060000}"/>
    <cellStyle name="Normal 3 3 17" xfId="1620" xr:uid="{00000000-0005-0000-0000-00004B060000}"/>
    <cellStyle name="Normal 3 3 18" xfId="1621" xr:uid="{00000000-0005-0000-0000-00004C060000}"/>
    <cellStyle name="Normal 3 3 19" xfId="1622" xr:uid="{00000000-0005-0000-0000-00004D060000}"/>
    <cellStyle name="Normal 3 3 2" xfId="1623" xr:uid="{00000000-0005-0000-0000-00004E060000}"/>
    <cellStyle name="Normal 3 3 20" xfId="1624" xr:uid="{00000000-0005-0000-0000-00004F060000}"/>
    <cellStyle name="Normal 3 3 21" xfId="1625" xr:uid="{00000000-0005-0000-0000-000050060000}"/>
    <cellStyle name="Normal 3 3 22" xfId="1626" xr:uid="{00000000-0005-0000-0000-000051060000}"/>
    <cellStyle name="Normal 3 3 23" xfId="1627" xr:uid="{00000000-0005-0000-0000-000052060000}"/>
    <cellStyle name="Normal 3 3 3" xfId="1628" xr:uid="{00000000-0005-0000-0000-000053060000}"/>
    <cellStyle name="Normal 3 3 4" xfId="1629" xr:uid="{00000000-0005-0000-0000-000054060000}"/>
    <cellStyle name="Normal 3 3 5" xfId="1630" xr:uid="{00000000-0005-0000-0000-000055060000}"/>
    <cellStyle name="Normal 3 3 6" xfId="1631" xr:uid="{00000000-0005-0000-0000-000056060000}"/>
    <cellStyle name="Normal 3 3 7" xfId="1632" xr:uid="{00000000-0005-0000-0000-000057060000}"/>
    <cellStyle name="Normal 3 3 8" xfId="1633" xr:uid="{00000000-0005-0000-0000-000058060000}"/>
    <cellStyle name="Normal 3 3 9" xfId="1634" xr:uid="{00000000-0005-0000-0000-000059060000}"/>
    <cellStyle name="Normal 3 30" xfId="1635" xr:uid="{00000000-0005-0000-0000-00005A060000}"/>
    <cellStyle name="Normal 3 30 10" xfId="1636" xr:uid="{00000000-0005-0000-0000-00005B060000}"/>
    <cellStyle name="Normal 3 30 11" xfId="1637" xr:uid="{00000000-0005-0000-0000-00005C060000}"/>
    <cellStyle name="Normal 3 30 12" xfId="1638" xr:uid="{00000000-0005-0000-0000-00005D060000}"/>
    <cellStyle name="Normal 3 30 13" xfId="1639" xr:uid="{00000000-0005-0000-0000-00005E060000}"/>
    <cellStyle name="Normal 3 30 14" xfId="1640" xr:uid="{00000000-0005-0000-0000-00005F060000}"/>
    <cellStyle name="Normal 3 30 15" xfId="1641" xr:uid="{00000000-0005-0000-0000-000060060000}"/>
    <cellStyle name="Normal 3 30 16" xfId="1642" xr:uid="{00000000-0005-0000-0000-000061060000}"/>
    <cellStyle name="Normal 3 30 17" xfId="1643" xr:uid="{00000000-0005-0000-0000-000062060000}"/>
    <cellStyle name="Normal 3 30 18" xfId="1644" xr:uid="{00000000-0005-0000-0000-000063060000}"/>
    <cellStyle name="Normal 3 30 19" xfId="1645" xr:uid="{00000000-0005-0000-0000-000064060000}"/>
    <cellStyle name="Normal 3 30 2" xfId="1646" xr:uid="{00000000-0005-0000-0000-000065060000}"/>
    <cellStyle name="Normal 3 30 20" xfId="1647" xr:uid="{00000000-0005-0000-0000-000066060000}"/>
    <cellStyle name="Normal 3 30 21" xfId="1648" xr:uid="{00000000-0005-0000-0000-000067060000}"/>
    <cellStyle name="Normal 3 30 22" xfId="1649" xr:uid="{00000000-0005-0000-0000-000068060000}"/>
    <cellStyle name="Normal 3 30 23" xfId="1650" xr:uid="{00000000-0005-0000-0000-000069060000}"/>
    <cellStyle name="Normal 3 30 3" xfId="1651" xr:uid="{00000000-0005-0000-0000-00006A060000}"/>
    <cellStyle name="Normal 3 30 4" xfId="1652" xr:uid="{00000000-0005-0000-0000-00006B060000}"/>
    <cellStyle name="Normal 3 30 5" xfId="1653" xr:uid="{00000000-0005-0000-0000-00006C060000}"/>
    <cellStyle name="Normal 3 30 6" xfId="1654" xr:uid="{00000000-0005-0000-0000-00006D060000}"/>
    <cellStyle name="Normal 3 30 7" xfId="1655" xr:uid="{00000000-0005-0000-0000-00006E060000}"/>
    <cellStyle name="Normal 3 30 8" xfId="1656" xr:uid="{00000000-0005-0000-0000-00006F060000}"/>
    <cellStyle name="Normal 3 30 9" xfId="1657" xr:uid="{00000000-0005-0000-0000-000070060000}"/>
    <cellStyle name="Normal 3 31" xfId="1658" xr:uid="{00000000-0005-0000-0000-000071060000}"/>
    <cellStyle name="Normal 3 31 10" xfId="1659" xr:uid="{00000000-0005-0000-0000-000072060000}"/>
    <cellStyle name="Normal 3 31 11" xfId="1660" xr:uid="{00000000-0005-0000-0000-000073060000}"/>
    <cellStyle name="Normal 3 31 12" xfId="1661" xr:uid="{00000000-0005-0000-0000-000074060000}"/>
    <cellStyle name="Normal 3 31 13" xfId="1662" xr:uid="{00000000-0005-0000-0000-000075060000}"/>
    <cellStyle name="Normal 3 31 14" xfId="1663" xr:uid="{00000000-0005-0000-0000-000076060000}"/>
    <cellStyle name="Normal 3 31 15" xfId="1664" xr:uid="{00000000-0005-0000-0000-000077060000}"/>
    <cellStyle name="Normal 3 31 16" xfId="1665" xr:uid="{00000000-0005-0000-0000-000078060000}"/>
    <cellStyle name="Normal 3 31 17" xfId="1666" xr:uid="{00000000-0005-0000-0000-000079060000}"/>
    <cellStyle name="Normal 3 31 18" xfId="1667" xr:uid="{00000000-0005-0000-0000-00007A060000}"/>
    <cellStyle name="Normal 3 31 19" xfId="1668" xr:uid="{00000000-0005-0000-0000-00007B060000}"/>
    <cellStyle name="Normal 3 31 2" xfId="1669" xr:uid="{00000000-0005-0000-0000-00007C060000}"/>
    <cellStyle name="Normal 3 31 20" xfId="1670" xr:uid="{00000000-0005-0000-0000-00007D060000}"/>
    <cellStyle name="Normal 3 31 21" xfId="1671" xr:uid="{00000000-0005-0000-0000-00007E060000}"/>
    <cellStyle name="Normal 3 31 22" xfId="1672" xr:uid="{00000000-0005-0000-0000-00007F060000}"/>
    <cellStyle name="Normal 3 31 23" xfId="1673" xr:uid="{00000000-0005-0000-0000-000080060000}"/>
    <cellStyle name="Normal 3 31 3" xfId="1674" xr:uid="{00000000-0005-0000-0000-000081060000}"/>
    <cellStyle name="Normal 3 31 4" xfId="1675" xr:uid="{00000000-0005-0000-0000-000082060000}"/>
    <cellStyle name="Normal 3 31 5" xfId="1676" xr:uid="{00000000-0005-0000-0000-000083060000}"/>
    <cellStyle name="Normal 3 31 6" xfId="1677" xr:uid="{00000000-0005-0000-0000-000084060000}"/>
    <cellStyle name="Normal 3 31 7" xfId="1678" xr:uid="{00000000-0005-0000-0000-000085060000}"/>
    <cellStyle name="Normal 3 31 8" xfId="1679" xr:uid="{00000000-0005-0000-0000-000086060000}"/>
    <cellStyle name="Normal 3 31 9" xfId="1680" xr:uid="{00000000-0005-0000-0000-000087060000}"/>
    <cellStyle name="Normal 3 32" xfId="1681" xr:uid="{00000000-0005-0000-0000-000088060000}"/>
    <cellStyle name="Normal 3 32 10" xfId="1682" xr:uid="{00000000-0005-0000-0000-000089060000}"/>
    <cellStyle name="Normal 3 32 11" xfId="1683" xr:uid="{00000000-0005-0000-0000-00008A060000}"/>
    <cellStyle name="Normal 3 32 12" xfId="1684" xr:uid="{00000000-0005-0000-0000-00008B060000}"/>
    <cellStyle name="Normal 3 32 13" xfId="1685" xr:uid="{00000000-0005-0000-0000-00008C060000}"/>
    <cellStyle name="Normal 3 32 14" xfId="1686" xr:uid="{00000000-0005-0000-0000-00008D060000}"/>
    <cellStyle name="Normal 3 32 15" xfId="1687" xr:uid="{00000000-0005-0000-0000-00008E060000}"/>
    <cellStyle name="Normal 3 32 16" xfId="1688" xr:uid="{00000000-0005-0000-0000-00008F060000}"/>
    <cellStyle name="Normal 3 32 17" xfId="1689" xr:uid="{00000000-0005-0000-0000-000090060000}"/>
    <cellStyle name="Normal 3 32 18" xfId="1690" xr:uid="{00000000-0005-0000-0000-000091060000}"/>
    <cellStyle name="Normal 3 32 19" xfId="1691" xr:uid="{00000000-0005-0000-0000-000092060000}"/>
    <cellStyle name="Normal 3 32 2" xfId="1692" xr:uid="{00000000-0005-0000-0000-000093060000}"/>
    <cellStyle name="Normal 3 32 20" xfId="1693" xr:uid="{00000000-0005-0000-0000-000094060000}"/>
    <cellStyle name="Normal 3 32 21" xfId="1694" xr:uid="{00000000-0005-0000-0000-000095060000}"/>
    <cellStyle name="Normal 3 32 22" xfId="1695" xr:uid="{00000000-0005-0000-0000-000096060000}"/>
    <cellStyle name="Normal 3 32 23" xfId="1696" xr:uid="{00000000-0005-0000-0000-000097060000}"/>
    <cellStyle name="Normal 3 32 3" xfId="1697" xr:uid="{00000000-0005-0000-0000-000098060000}"/>
    <cellStyle name="Normal 3 32 4" xfId="1698" xr:uid="{00000000-0005-0000-0000-000099060000}"/>
    <cellStyle name="Normal 3 32 5" xfId="1699" xr:uid="{00000000-0005-0000-0000-00009A060000}"/>
    <cellStyle name="Normal 3 32 6" xfId="1700" xr:uid="{00000000-0005-0000-0000-00009B060000}"/>
    <cellStyle name="Normal 3 32 7" xfId="1701" xr:uid="{00000000-0005-0000-0000-00009C060000}"/>
    <cellStyle name="Normal 3 32 8" xfId="1702" xr:uid="{00000000-0005-0000-0000-00009D060000}"/>
    <cellStyle name="Normal 3 32 9" xfId="1703" xr:uid="{00000000-0005-0000-0000-00009E060000}"/>
    <cellStyle name="Normal 3 33" xfId="1704" xr:uid="{00000000-0005-0000-0000-00009F060000}"/>
    <cellStyle name="Normal 3 33 10" xfId="1705" xr:uid="{00000000-0005-0000-0000-0000A0060000}"/>
    <cellStyle name="Normal 3 33 11" xfId="1706" xr:uid="{00000000-0005-0000-0000-0000A1060000}"/>
    <cellStyle name="Normal 3 33 12" xfId="1707" xr:uid="{00000000-0005-0000-0000-0000A2060000}"/>
    <cellStyle name="Normal 3 33 13" xfId="1708" xr:uid="{00000000-0005-0000-0000-0000A3060000}"/>
    <cellStyle name="Normal 3 33 14" xfId="1709" xr:uid="{00000000-0005-0000-0000-0000A4060000}"/>
    <cellStyle name="Normal 3 33 15" xfId="1710" xr:uid="{00000000-0005-0000-0000-0000A5060000}"/>
    <cellStyle name="Normal 3 33 16" xfId="1711" xr:uid="{00000000-0005-0000-0000-0000A6060000}"/>
    <cellStyle name="Normal 3 33 17" xfId="1712" xr:uid="{00000000-0005-0000-0000-0000A7060000}"/>
    <cellStyle name="Normal 3 33 18" xfId="1713" xr:uid="{00000000-0005-0000-0000-0000A8060000}"/>
    <cellStyle name="Normal 3 33 19" xfId="1714" xr:uid="{00000000-0005-0000-0000-0000A9060000}"/>
    <cellStyle name="Normal 3 33 2" xfId="1715" xr:uid="{00000000-0005-0000-0000-0000AA060000}"/>
    <cellStyle name="Normal 3 33 20" xfId="1716" xr:uid="{00000000-0005-0000-0000-0000AB060000}"/>
    <cellStyle name="Normal 3 33 21" xfId="1717" xr:uid="{00000000-0005-0000-0000-0000AC060000}"/>
    <cellStyle name="Normal 3 33 22" xfId="1718" xr:uid="{00000000-0005-0000-0000-0000AD060000}"/>
    <cellStyle name="Normal 3 33 23" xfId="1719" xr:uid="{00000000-0005-0000-0000-0000AE060000}"/>
    <cellStyle name="Normal 3 33 3" xfId="1720" xr:uid="{00000000-0005-0000-0000-0000AF060000}"/>
    <cellStyle name="Normal 3 33 4" xfId="1721" xr:uid="{00000000-0005-0000-0000-0000B0060000}"/>
    <cellStyle name="Normal 3 33 5" xfId="1722" xr:uid="{00000000-0005-0000-0000-0000B1060000}"/>
    <cellStyle name="Normal 3 33 6" xfId="1723" xr:uid="{00000000-0005-0000-0000-0000B2060000}"/>
    <cellStyle name="Normal 3 33 7" xfId="1724" xr:uid="{00000000-0005-0000-0000-0000B3060000}"/>
    <cellStyle name="Normal 3 33 8" xfId="1725" xr:uid="{00000000-0005-0000-0000-0000B4060000}"/>
    <cellStyle name="Normal 3 33 9" xfId="1726" xr:uid="{00000000-0005-0000-0000-0000B5060000}"/>
    <cellStyle name="Normal 3 34" xfId="1727" xr:uid="{00000000-0005-0000-0000-0000B6060000}"/>
    <cellStyle name="Normal 3 35" xfId="1728" xr:uid="{00000000-0005-0000-0000-0000B7060000}"/>
    <cellStyle name="Normal 3 36" xfId="1729" xr:uid="{00000000-0005-0000-0000-0000B8060000}"/>
    <cellStyle name="Normal 3 37" xfId="1730" xr:uid="{00000000-0005-0000-0000-0000B9060000}"/>
    <cellStyle name="Normal 3 38" xfId="1731" xr:uid="{00000000-0005-0000-0000-0000BA060000}"/>
    <cellStyle name="Normal 3 39" xfId="1732" xr:uid="{00000000-0005-0000-0000-0000BB060000}"/>
    <cellStyle name="Normal 3 4" xfId="1733" xr:uid="{00000000-0005-0000-0000-0000BC060000}"/>
    <cellStyle name="Normal 3 4 10" xfId="1734" xr:uid="{00000000-0005-0000-0000-0000BD060000}"/>
    <cellStyle name="Normal 3 4 11" xfId="1735" xr:uid="{00000000-0005-0000-0000-0000BE060000}"/>
    <cellStyle name="Normal 3 4 12" xfId="1736" xr:uid="{00000000-0005-0000-0000-0000BF060000}"/>
    <cellStyle name="Normal 3 4 13" xfId="1737" xr:uid="{00000000-0005-0000-0000-0000C0060000}"/>
    <cellStyle name="Normal 3 4 14" xfId="1738" xr:uid="{00000000-0005-0000-0000-0000C1060000}"/>
    <cellStyle name="Normal 3 4 15" xfId="1739" xr:uid="{00000000-0005-0000-0000-0000C2060000}"/>
    <cellStyle name="Normal 3 4 16" xfId="1740" xr:uid="{00000000-0005-0000-0000-0000C3060000}"/>
    <cellStyle name="Normal 3 4 17" xfId="1741" xr:uid="{00000000-0005-0000-0000-0000C4060000}"/>
    <cellStyle name="Normal 3 4 18" xfId="1742" xr:uid="{00000000-0005-0000-0000-0000C5060000}"/>
    <cellStyle name="Normal 3 4 19" xfId="1743" xr:uid="{00000000-0005-0000-0000-0000C6060000}"/>
    <cellStyle name="Normal 3 4 2" xfId="1744" xr:uid="{00000000-0005-0000-0000-0000C7060000}"/>
    <cellStyle name="Normal 3 4 20" xfId="1745" xr:uid="{00000000-0005-0000-0000-0000C8060000}"/>
    <cellStyle name="Normal 3 4 21" xfId="1746" xr:uid="{00000000-0005-0000-0000-0000C9060000}"/>
    <cellStyle name="Normal 3 4 22" xfId="1747" xr:uid="{00000000-0005-0000-0000-0000CA060000}"/>
    <cellStyle name="Normal 3 4 23" xfId="1748" xr:uid="{00000000-0005-0000-0000-0000CB060000}"/>
    <cellStyle name="Normal 3 4 3" xfId="1749" xr:uid="{00000000-0005-0000-0000-0000CC060000}"/>
    <cellStyle name="Normal 3 4 4" xfId="1750" xr:uid="{00000000-0005-0000-0000-0000CD060000}"/>
    <cellStyle name="Normal 3 4 5" xfId="1751" xr:uid="{00000000-0005-0000-0000-0000CE060000}"/>
    <cellStyle name="Normal 3 4 6" xfId="1752" xr:uid="{00000000-0005-0000-0000-0000CF060000}"/>
    <cellStyle name="Normal 3 4 7" xfId="1753" xr:uid="{00000000-0005-0000-0000-0000D0060000}"/>
    <cellStyle name="Normal 3 4 8" xfId="1754" xr:uid="{00000000-0005-0000-0000-0000D1060000}"/>
    <cellStyle name="Normal 3 4 9" xfId="1755" xr:uid="{00000000-0005-0000-0000-0000D2060000}"/>
    <cellStyle name="Normal 3 40" xfId="1756" xr:uid="{00000000-0005-0000-0000-0000D3060000}"/>
    <cellStyle name="Normal 3 41" xfId="1757" xr:uid="{00000000-0005-0000-0000-0000D4060000}"/>
    <cellStyle name="Normal 3 42" xfId="1758" xr:uid="{00000000-0005-0000-0000-0000D5060000}"/>
    <cellStyle name="Normal 3 43" xfId="1759" xr:uid="{00000000-0005-0000-0000-0000D6060000}"/>
    <cellStyle name="Normal 3 44" xfId="1760" xr:uid="{00000000-0005-0000-0000-0000D7060000}"/>
    <cellStyle name="Normal 3 45" xfId="1761" xr:uid="{00000000-0005-0000-0000-0000D8060000}"/>
    <cellStyle name="Normal 3 46" xfId="1762" xr:uid="{00000000-0005-0000-0000-0000D9060000}"/>
    <cellStyle name="Normal 3 47" xfId="1763" xr:uid="{00000000-0005-0000-0000-0000DA060000}"/>
    <cellStyle name="Normal 3 48" xfId="1764" xr:uid="{00000000-0005-0000-0000-0000DB060000}"/>
    <cellStyle name="Normal 3 49" xfId="1765" xr:uid="{00000000-0005-0000-0000-0000DC060000}"/>
    <cellStyle name="Normal 3 5" xfId="1766" xr:uid="{00000000-0005-0000-0000-0000DD060000}"/>
    <cellStyle name="Normal 3 5 10" xfId="1767" xr:uid="{00000000-0005-0000-0000-0000DE060000}"/>
    <cellStyle name="Normal 3 5 11" xfId="1768" xr:uid="{00000000-0005-0000-0000-0000DF060000}"/>
    <cellStyle name="Normal 3 5 12" xfId="1769" xr:uid="{00000000-0005-0000-0000-0000E0060000}"/>
    <cellStyle name="Normal 3 5 13" xfId="1770" xr:uid="{00000000-0005-0000-0000-0000E1060000}"/>
    <cellStyle name="Normal 3 5 14" xfId="1771" xr:uid="{00000000-0005-0000-0000-0000E2060000}"/>
    <cellStyle name="Normal 3 5 15" xfId="1772" xr:uid="{00000000-0005-0000-0000-0000E3060000}"/>
    <cellStyle name="Normal 3 5 16" xfId="1773" xr:uid="{00000000-0005-0000-0000-0000E4060000}"/>
    <cellStyle name="Normal 3 5 17" xfId="1774" xr:uid="{00000000-0005-0000-0000-0000E5060000}"/>
    <cellStyle name="Normal 3 5 18" xfId="1775" xr:uid="{00000000-0005-0000-0000-0000E6060000}"/>
    <cellStyle name="Normal 3 5 19" xfId="1776" xr:uid="{00000000-0005-0000-0000-0000E7060000}"/>
    <cellStyle name="Normal 3 5 2" xfId="1777" xr:uid="{00000000-0005-0000-0000-0000E8060000}"/>
    <cellStyle name="Normal 3 5 20" xfId="1778" xr:uid="{00000000-0005-0000-0000-0000E9060000}"/>
    <cellStyle name="Normal 3 5 21" xfId="1779" xr:uid="{00000000-0005-0000-0000-0000EA060000}"/>
    <cellStyle name="Normal 3 5 22" xfId="1780" xr:uid="{00000000-0005-0000-0000-0000EB060000}"/>
    <cellStyle name="Normal 3 5 23" xfId="1781" xr:uid="{00000000-0005-0000-0000-0000EC060000}"/>
    <cellStyle name="Normal 3 5 3" xfId="1782" xr:uid="{00000000-0005-0000-0000-0000ED060000}"/>
    <cellStyle name="Normal 3 5 4" xfId="1783" xr:uid="{00000000-0005-0000-0000-0000EE060000}"/>
    <cellStyle name="Normal 3 5 5" xfId="1784" xr:uid="{00000000-0005-0000-0000-0000EF060000}"/>
    <cellStyle name="Normal 3 5 6" xfId="1785" xr:uid="{00000000-0005-0000-0000-0000F0060000}"/>
    <cellStyle name="Normal 3 5 7" xfId="1786" xr:uid="{00000000-0005-0000-0000-0000F1060000}"/>
    <cellStyle name="Normal 3 5 8" xfId="1787" xr:uid="{00000000-0005-0000-0000-0000F2060000}"/>
    <cellStyle name="Normal 3 5 9" xfId="1788" xr:uid="{00000000-0005-0000-0000-0000F3060000}"/>
    <cellStyle name="Normal 3 50" xfId="1789" xr:uid="{00000000-0005-0000-0000-0000F4060000}"/>
    <cellStyle name="Normal 3 51" xfId="1790" xr:uid="{00000000-0005-0000-0000-0000F5060000}"/>
    <cellStyle name="Normal 3 52" xfId="1791" xr:uid="{00000000-0005-0000-0000-0000F6060000}"/>
    <cellStyle name="Normal 3 53" xfId="1792" xr:uid="{00000000-0005-0000-0000-0000F7060000}"/>
    <cellStyle name="Normal 3 54" xfId="1793" xr:uid="{00000000-0005-0000-0000-0000F8060000}"/>
    <cellStyle name="Normal 3 55" xfId="1794" xr:uid="{00000000-0005-0000-0000-0000F9060000}"/>
    <cellStyle name="Normal 3 56" xfId="1795" xr:uid="{00000000-0005-0000-0000-0000FA060000}"/>
    <cellStyle name="Normal 3 57" xfId="1796" xr:uid="{00000000-0005-0000-0000-0000FB060000}"/>
    <cellStyle name="Normal 3 58" xfId="1797" xr:uid="{00000000-0005-0000-0000-0000FC060000}"/>
    <cellStyle name="Normal 3 59" xfId="1798" xr:uid="{00000000-0005-0000-0000-0000FD060000}"/>
    <cellStyle name="Normal 3 6" xfId="1799" xr:uid="{00000000-0005-0000-0000-0000FE060000}"/>
    <cellStyle name="Normal 3 6 10" xfId="1800" xr:uid="{00000000-0005-0000-0000-0000FF060000}"/>
    <cellStyle name="Normal 3 6 11" xfId="1801" xr:uid="{00000000-0005-0000-0000-000000070000}"/>
    <cellStyle name="Normal 3 6 12" xfId="1802" xr:uid="{00000000-0005-0000-0000-000001070000}"/>
    <cellStyle name="Normal 3 6 13" xfId="1803" xr:uid="{00000000-0005-0000-0000-000002070000}"/>
    <cellStyle name="Normal 3 6 14" xfId="1804" xr:uid="{00000000-0005-0000-0000-000003070000}"/>
    <cellStyle name="Normal 3 6 15" xfId="1805" xr:uid="{00000000-0005-0000-0000-000004070000}"/>
    <cellStyle name="Normal 3 6 16" xfId="1806" xr:uid="{00000000-0005-0000-0000-000005070000}"/>
    <cellStyle name="Normal 3 6 17" xfId="1807" xr:uid="{00000000-0005-0000-0000-000006070000}"/>
    <cellStyle name="Normal 3 6 18" xfId="1808" xr:uid="{00000000-0005-0000-0000-000007070000}"/>
    <cellStyle name="Normal 3 6 19" xfId="1809" xr:uid="{00000000-0005-0000-0000-000008070000}"/>
    <cellStyle name="Normal 3 6 2" xfId="1810" xr:uid="{00000000-0005-0000-0000-000009070000}"/>
    <cellStyle name="Normal 3 6 20" xfId="1811" xr:uid="{00000000-0005-0000-0000-00000A070000}"/>
    <cellStyle name="Normal 3 6 21" xfId="1812" xr:uid="{00000000-0005-0000-0000-00000B070000}"/>
    <cellStyle name="Normal 3 6 22" xfId="1813" xr:uid="{00000000-0005-0000-0000-00000C070000}"/>
    <cellStyle name="Normal 3 6 23" xfId="1814" xr:uid="{00000000-0005-0000-0000-00000D070000}"/>
    <cellStyle name="Normal 3 6 3" xfId="1815" xr:uid="{00000000-0005-0000-0000-00000E070000}"/>
    <cellStyle name="Normal 3 6 4" xfId="1816" xr:uid="{00000000-0005-0000-0000-00000F070000}"/>
    <cellStyle name="Normal 3 6 5" xfId="1817" xr:uid="{00000000-0005-0000-0000-000010070000}"/>
    <cellStyle name="Normal 3 6 6" xfId="1818" xr:uid="{00000000-0005-0000-0000-000011070000}"/>
    <cellStyle name="Normal 3 6 7" xfId="1819" xr:uid="{00000000-0005-0000-0000-000012070000}"/>
    <cellStyle name="Normal 3 6 8" xfId="1820" xr:uid="{00000000-0005-0000-0000-000013070000}"/>
    <cellStyle name="Normal 3 6 9" xfId="1821" xr:uid="{00000000-0005-0000-0000-000014070000}"/>
    <cellStyle name="Normal 3 60" xfId="1822" xr:uid="{00000000-0005-0000-0000-000015070000}"/>
    <cellStyle name="Normal 3 61" xfId="1823" xr:uid="{00000000-0005-0000-0000-000016070000}"/>
    <cellStyle name="Normal 3 62" xfId="1824" xr:uid="{00000000-0005-0000-0000-000017070000}"/>
    <cellStyle name="Normal 3 63" xfId="1825" xr:uid="{00000000-0005-0000-0000-000018070000}"/>
    <cellStyle name="Normal 3 64" xfId="1826" xr:uid="{00000000-0005-0000-0000-000019070000}"/>
    <cellStyle name="Normal 3 65" xfId="1827" xr:uid="{00000000-0005-0000-0000-00001A070000}"/>
    <cellStyle name="Normal 3 66" xfId="1064" xr:uid="{00000000-0005-0000-0000-00001B070000}"/>
    <cellStyle name="Normal 3 67" xfId="2073" xr:uid="{00000000-0005-0000-0000-000030050000}"/>
    <cellStyle name="Normal 3 7" xfId="1828" xr:uid="{00000000-0005-0000-0000-00001C070000}"/>
    <cellStyle name="Normal 3 7 10" xfId="1829" xr:uid="{00000000-0005-0000-0000-00001D070000}"/>
    <cellStyle name="Normal 3 7 11" xfId="1830" xr:uid="{00000000-0005-0000-0000-00001E070000}"/>
    <cellStyle name="Normal 3 7 12" xfId="1831" xr:uid="{00000000-0005-0000-0000-00001F070000}"/>
    <cellStyle name="Normal 3 7 13" xfId="1832" xr:uid="{00000000-0005-0000-0000-000020070000}"/>
    <cellStyle name="Normal 3 7 14" xfId="1833" xr:uid="{00000000-0005-0000-0000-000021070000}"/>
    <cellStyle name="Normal 3 7 15" xfId="1834" xr:uid="{00000000-0005-0000-0000-000022070000}"/>
    <cellStyle name="Normal 3 7 16" xfId="1835" xr:uid="{00000000-0005-0000-0000-000023070000}"/>
    <cellStyle name="Normal 3 7 17" xfId="1836" xr:uid="{00000000-0005-0000-0000-000024070000}"/>
    <cellStyle name="Normal 3 7 18" xfId="1837" xr:uid="{00000000-0005-0000-0000-000025070000}"/>
    <cellStyle name="Normal 3 7 19" xfId="1838" xr:uid="{00000000-0005-0000-0000-000026070000}"/>
    <cellStyle name="Normal 3 7 2" xfId="1839" xr:uid="{00000000-0005-0000-0000-000027070000}"/>
    <cellStyle name="Normal 3 7 20" xfId="1840" xr:uid="{00000000-0005-0000-0000-000028070000}"/>
    <cellStyle name="Normal 3 7 21" xfId="1841" xr:uid="{00000000-0005-0000-0000-000029070000}"/>
    <cellStyle name="Normal 3 7 22" xfId="1842" xr:uid="{00000000-0005-0000-0000-00002A070000}"/>
    <cellStyle name="Normal 3 7 23" xfId="1843" xr:uid="{00000000-0005-0000-0000-00002B070000}"/>
    <cellStyle name="Normal 3 7 3" xfId="1844" xr:uid="{00000000-0005-0000-0000-00002C070000}"/>
    <cellStyle name="Normal 3 7 4" xfId="1845" xr:uid="{00000000-0005-0000-0000-00002D070000}"/>
    <cellStyle name="Normal 3 7 5" xfId="1846" xr:uid="{00000000-0005-0000-0000-00002E070000}"/>
    <cellStyle name="Normal 3 7 6" xfId="1847" xr:uid="{00000000-0005-0000-0000-00002F070000}"/>
    <cellStyle name="Normal 3 7 7" xfId="1848" xr:uid="{00000000-0005-0000-0000-000030070000}"/>
    <cellStyle name="Normal 3 7 8" xfId="1849" xr:uid="{00000000-0005-0000-0000-000031070000}"/>
    <cellStyle name="Normal 3 7 9" xfId="1850" xr:uid="{00000000-0005-0000-0000-000032070000}"/>
    <cellStyle name="Normal 3 7_Summary" xfId="2398" xr:uid="{00000000-0005-0000-0000-000045080000}"/>
    <cellStyle name="Normal 3 8" xfId="1851" xr:uid="{00000000-0005-0000-0000-000033070000}"/>
    <cellStyle name="Normal 3 8 10" xfId="1852" xr:uid="{00000000-0005-0000-0000-000034070000}"/>
    <cellStyle name="Normal 3 8 11" xfId="1853" xr:uid="{00000000-0005-0000-0000-000035070000}"/>
    <cellStyle name="Normal 3 8 12" xfId="1854" xr:uid="{00000000-0005-0000-0000-000036070000}"/>
    <cellStyle name="Normal 3 8 13" xfId="1855" xr:uid="{00000000-0005-0000-0000-000037070000}"/>
    <cellStyle name="Normal 3 8 14" xfId="1856" xr:uid="{00000000-0005-0000-0000-000038070000}"/>
    <cellStyle name="Normal 3 8 15" xfId="1857" xr:uid="{00000000-0005-0000-0000-000039070000}"/>
    <cellStyle name="Normal 3 8 16" xfId="1858" xr:uid="{00000000-0005-0000-0000-00003A070000}"/>
    <cellStyle name="Normal 3 8 17" xfId="1859" xr:uid="{00000000-0005-0000-0000-00003B070000}"/>
    <cellStyle name="Normal 3 8 18" xfId="1860" xr:uid="{00000000-0005-0000-0000-00003C070000}"/>
    <cellStyle name="Normal 3 8 19" xfId="1861" xr:uid="{00000000-0005-0000-0000-00003D070000}"/>
    <cellStyle name="Normal 3 8 2" xfId="1862" xr:uid="{00000000-0005-0000-0000-00003E070000}"/>
    <cellStyle name="Normal 3 8 20" xfId="1863" xr:uid="{00000000-0005-0000-0000-00003F070000}"/>
    <cellStyle name="Normal 3 8 21" xfId="1864" xr:uid="{00000000-0005-0000-0000-000040070000}"/>
    <cellStyle name="Normal 3 8 22" xfId="1865" xr:uid="{00000000-0005-0000-0000-000041070000}"/>
    <cellStyle name="Normal 3 8 23" xfId="1866" xr:uid="{00000000-0005-0000-0000-000042070000}"/>
    <cellStyle name="Normal 3 8 3" xfId="1867" xr:uid="{00000000-0005-0000-0000-000043070000}"/>
    <cellStyle name="Normal 3 8 4" xfId="1868" xr:uid="{00000000-0005-0000-0000-000044070000}"/>
    <cellStyle name="Normal 3 8 5" xfId="1869" xr:uid="{00000000-0005-0000-0000-000045070000}"/>
    <cellStyle name="Normal 3 8 6" xfId="1870" xr:uid="{00000000-0005-0000-0000-000046070000}"/>
    <cellStyle name="Normal 3 8 7" xfId="1871" xr:uid="{00000000-0005-0000-0000-000047070000}"/>
    <cellStyle name="Normal 3 8 8" xfId="1872" xr:uid="{00000000-0005-0000-0000-000048070000}"/>
    <cellStyle name="Normal 3 8 9" xfId="1873" xr:uid="{00000000-0005-0000-0000-000049070000}"/>
    <cellStyle name="Normal 3 9" xfId="1874" xr:uid="{00000000-0005-0000-0000-00004A070000}"/>
    <cellStyle name="Normal 3 9 10" xfId="1875" xr:uid="{00000000-0005-0000-0000-00004B070000}"/>
    <cellStyle name="Normal 3 9 11" xfId="1876" xr:uid="{00000000-0005-0000-0000-00004C070000}"/>
    <cellStyle name="Normal 3 9 12" xfId="1877" xr:uid="{00000000-0005-0000-0000-00004D070000}"/>
    <cellStyle name="Normal 3 9 13" xfId="1878" xr:uid="{00000000-0005-0000-0000-00004E070000}"/>
    <cellStyle name="Normal 3 9 14" xfId="1879" xr:uid="{00000000-0005-0000-0000-00004F070000}"/>
    <cellStyle name="Normal 3 9 15" xfId="1880" xr:uid="{00000000-0005-0000-0000-000050070000}"/>
    <cellStyle name="Normal 3 9 16" xfId="1881" xr:uid="{00000000-0005-0000-0000-000051070000}"/>
    <cellStyle name="Normal 3 9 17" xfId="1882" xr:uid="{00000000-0005-0000-0000-000052070000}"/>
    <cellStyle name="Normal 3 9 18" xfId="1883" xr:uid="{00000000-0005-0000-0000-000053070000}"/>
    <cellStyle name="Normal 3 9 19" xfId="1884" xr:uid="{00000000-0005-0000-0000-000054070000}"/>
    <cellStyle name="Normal 3 9 2" xfId="1885" xr:uid="{00000000-0005-0000-0000-000055070000}"/>
    <cellStyle name="Normal 3 9 20" xfId="1886" xr:uid="{00000000-0005-0000-0000-000056070000}"/>
    <cellStyle name="Normal 3 9 21" xfId="1887" xr:uid="{00000000-0005-0000-0000-000057070000}"/>
    <cellStyle name="Normal 3 9 22" xfId="1888" xr:uid="{00000000-0005-0000-0000-000058070000}"/>
    <cellStyle name="Normal 3 9 23" xfId="1889" xr:uid="{00000000-0005-0000-0000-000059070000}"/>
    <cellStyle name="Normal 3 9 3" xfId="1890" xr:uid="{00000000-0005-0000-0000-00005A070000}"/>
    <cellStyle name="Normal 3 9 4" xfId="1891" xr:uid="{00000000-0005-0000-0000-00005B070000}"/>
    <cellStyle name="Normal 3 9 5" xfId="1892" xr:uid="{00000000-0005-0000-0000-00005C070000}"/>
    <cellStyle name="Normal 3 9 6" xfId="1893" xr:uid="{00000000-0005-0000-0000-00005D070000}"/>
    <cellStyle name="Normal 3 9 7" xfId="1894" xr:uid="{00000000-0005-0000-0000-00005E070000}"/>
    <cellStyle name="Normal 3 9 8" xfId="1895" xr:uid="{00000000-0005-0000-0000-00005F070000}"/>
    <cellStyle name="Normal 3 9 9" xfId="1896" xr:uid="{00000000-0005-0000-0000-000060070000}"/>
    <cellStyle name="Normal 3 9_Summary" xfId="2399" xr:uid="{00000000-0005-0000-0000-000074080000}"/>
    <cellStyle name="Normal 3_Rates" xfId="2400" xr:uid="{00000000-0005-0000-0000-000075080000}"/>
    <cellStyle name="Normal 31" xfId="2007" xr:uid="{00000000-0005-0000-0000-000076080000}"/>
    <cellStyle name="Normal 4" xfId="52" xr:uid="{00000000-0005-0000-0000-000061070000}"/>
    <cellStyle name="Normal 4 2" xfId="1898" xr:uid="{00000000-0005-0000-0000-000062070000}"/>
    <cellStyle name="Normal 4 2 2" xfId="2076" xr:uid="{00000000-0005-0000-0000-000079080000}"/>
    <cellStyle name="Normal 4 2 3" xfId="2401" xr:uid="{00000000-0005-0000-0000-00007A080000}"/>
    <cellStyle name="Normal 4 2 4" xfId="2402" xr:uid="{00000000-0005-0000-0000-00007B080000}"/>
    <cellStyle name="Normal 4 2 5" xfId="2075" xr:uid="{00000000-0005-0000-0000-000078080000}"/>
    <cellStyle name="Normal 4 26" xfId="2403" xr:uid="{00000000-0005-0000-0000-00007C080000}"/>
    <cellStyle name="Normal 4 26 2" xfId="2404" xr:uid="{00000000-0005-0000-0000-00007D080000}"/>
    <cellStyle name="Normal 4 3" xfId="1897" xr:uid="{00000000-0005-0000-0000-000063070000}"/>
    <cellStyle name="Normal 4 3 2" xfId="2008" xr:uid="{00000000-0005-0000-0000-00007E080000}"/>
    <cellStyle name="Normal 4 4" xfId="2074" xr:uid="{00000000-0005-0000-0000-000077080000}"/>
    <cellStyle name="Normal 5" xfId="43" xr:uid="{00000000-0005-0000-0000-000064070000}"/>
    <cellStyle name="Normal 5 10" xfId="1899" xr:uid="{00000000-0005-0000-0000-000065070000}"/>
    <cellStyle name="Normal 5 11" xfId="1900" xr:uid="{00000000-0005-0000-0000-000066070000}"/>
    <cellStyle name="Normal 5 12" xfId="1901" xr:uid="{00000000-0005-0000-0000-000067070000}"/>
    <cellStyle name="Normal 5 13" xfId="1902" xr:uid="{00000000-0005-0000-0000-000068070000}"/>
    <cellStyle name="Normal 5 14" xfId="1903" xr:uid="{00000000-0005-0000-0000-000069070000}"/>
    <cellStyle name="Normal 5 15" xfId="1904" xr:uid="{00000000-0005-0000-0000-00006A070000}"/>
    <cellStyle name="Normal 5 16" xfId="1905" xr:uid="{00000000-0005-0000-0000-00006B070000}"/>
    <cellStyle name="Normal 5 17" xfId="1906" xr:uid="{00000000-0005-0000-0000-00006C070000}"/>
    <cellStyle name="Normal 5 18" xfId="1907" xr:uid="{00000000-0005-0000-0000-00006D070000}"/>
    <cellStyle name="Normal 5 19" xfId="1908" xr:uid="{00000000-0005-0000-0000-00006E070000}"/>
    <cellStyle name="Normal 5 2" xfId="1909" xr:uid="{00000000-0005-0000-0000-00006F070000}"/>
    <cellStyle name="Normal 5 2 10" xfId="1910" xr:uid="{00000000-0005-0000-0000-000070070000}"/>
    <cellStyle name="Normal 5 2 11" xfId="1911" xr:uid="{00000000-0005-0000-0000-000071070000}"/>
    <cellStyle name="Normal 5 2 12" xfId="1912" xr:uid="{00000000-0005-0000-0000-000072070000}"/>
    <cellStyle name="Normal 5 2 13" xfId="1913" xr:uid="{00000000-0005-0000-0000-000073070000}"/>
    <cellStyle name="Normal 5 2 14" xfId="1914" xr:uid="{00000000-0005-0000-0000-000074070000}"/>
    <cellStyle name="Normal 5 2 15" xfId="1915" xr:uid="{00000000-0005-0000-0000-000075070000}"/>
    <cellStyle name="Normal 5 2 16" xfId="1916" xr:uid="{00000000-0005-0000-0000-000076070000}"/>
    <cellStyle name="Normal 5 2 17" xfId="1917" xr:uid="{00000000-0005-0000-0000-000077070000}"/>
    <cellStyle name="Normal 5 2 18" xfId="1918" xr:uid="{00000000-0005-0000-0000-000078070000}"/>
    <cellStyle name="Normal 5 2 19" xfId="1919" xr:uid="{00000000-0005-0000-0000-000079070000}"/>
    <cellStyle name="Normal 5 2 2" xfId="1920" xr:uid="{00000000-0005-0000-0000-00007A070000}"/>
    <cellStyle name="Normal 5 2 20" xfId="1921" xr:uid="{00000000-0005-0000-0000-00007B070000}"/>
    <cellStyle name="Normal 5 2 21" xfId="1922" xr:uid="{00000000-0005-0000-0000-00007C070000}"/>
    <cellStyle name="Normal 5 2 22" xfId="1923" xr:uid="{00000000-0005-0000-0000-00007D070000}"/>
    <cellStyle name="Normal 5 2 23" xfId="1924" xr:uid="{00000000-0005-0000-0000-00007E070000}"/>
    <cellStyle name="Normal 5 2 3" xfId="1925" xr:uid="{00000000-0005-0000-0000-00007F070000}"/>
    <cellStyle name="Normal 5 2 4" xfId="1926" xr:uid="{00000000-0005-0000-0000-000080070000}"/>
    <cellStyle name="Normal 5 2 5" xfId="1927" xr:uid="{00000000-0005-0000-0000-000081070000}"/>
    <cellStyle name="Normal 5 2 6" xfId="1928" xr:uid="{00000000-0005-0000-0000-000082070000}"/>
    <cellStyle name="Normal 5 2 7" xfId="1929" xr:uid="{00000000-0005-0000-0000-000083070000}"/>
    <cellStyle name="Normal 5 2 8" xfId="1930" xr:uid="{00000000-0005-0000-0000-000084070000}"/>
    <cellStyle name="Normal 5 2 9" xfId="1931" xr:uid="{00000000-0005-0000-0000-000085070000}"/>
    <cellStyle name="Normal 5 20" xfId="1932" xr:uid="{00000000-0005-0000-0000-000086070000}"/>
    <cellStyle name="Normal 5 21" xfId="1933" xr:uid="{00000000-0005-0000-0000-000087070000}"/>
    <cellStyle name="Normal 5 22" xfId="1934" xr:uid="{00000000-0005-0000-0000-000088070000}"/>
    <cellStyle name="Normal 5 23" xfId="1935" xr:uid="{00000000-0005-0000-0000-000089070000}"/>
    <cellStyle name="Normal 5 24" xfId="1936" xr:uid="{00000000-0005-0000-0000-00008A070000}"/>
    <cellStyle name="Normal 5 25" xfId="2077" xr:uid="{00000000-0005-0000-0000-00007F080000}"/>
    <cellStyle name="Normal 5 3" xfId="1937" xr:uid="{00000000-0005-0000-0000-00008B070000}"/>
    <cellStyle name="Normal 5 4" xfId="1938" xr:uid="{00000000-0005-0000-0000-00008C070000}"/>
    <cellStyle name="Normal 5 5" xfId="1939" xr:uid="{00000000-0005-0000-0000-00008D070000}"/>
    <cellStyle name="Normal 5 6" xfId="1940" xr:uid="{00000000-0005-0000-0000-00008E070000}"/>
    <cellStyle name="Normal 5 7" xfId="1941" xr:uid="{00000000-0005-0000-0000-00008F070000}"/>
    <cellStyle name="Normal 5 8" xfId="1942" xr:uid="{00000000-0005-0000-0000-000090070000}"/>
    <cellStyle name="Normal 5 9" xfId="1943" xr:uid="{00000000-0005-0000-0000-000091070000}"/>
    <cellStyle name="Normal 5_Summary" xfId="2405" xr:uid="{00000000-0005-0000-0000-0000AD080000}"/>
    <cellStyle name="Normal 6" xfId="1944" xr:uid="{00000000-0005-0000-0000-000092070000}"/>
    <cellStyle name="Normal 6 2" xfId="2079" xr:uid="{00000000-0005-0000-0000-0000AF080000}"/>
    <cellStyle name="Normal 6 2 2" xfId="2080" xr:uid="{00000000-0005-0000-0000-0000B0080000}"/>
    <cellStyle name="Normal 6 2 2 2" xfId="2081" xr:uid="{00000000-0005-0000-0000-0000B1080000}"/>
    <cellStyle name="Normal 6 2 3" xfId="2082" xr:uid="{00000000-0005-0000-0000-0000B2080000}"/>
    <cellStyle name="Normal 6 3" xfId="2083" xr:uid="{00000000-0005-0000-0000-0000B3080000}"/>
    <cellStyle name="Normal 6 3 2" xfId="2084" xr:uid="{00000000-0005-0000-0000-0000B4080000}"/>
    <cellStyle name="Normal 6 4" xfId="2085" xr:uid="{00000000-0005-0000-0000-0000B5080000}"/>
    <cellStyle name="Normal 6 5" xfId="2078" xr:uid="{00000000-0005-0000-0000-0000AE080000}"/>
    <cellStyle name="Normal 7" xfId="1945" xr:uid="{00000000-0005-0000-0000-000093070000}"/>
    <cellStyle name="Normal 7 10" xfId="1946" xr:uid="{00000000-0005-0000-0000-000094070000}"/>
    <cellStyle name="Normal 7 11" xfId="1947" xr:uid="{00000000-0005-0000-0000-000095070000}"/>
    <cellStyle name="Normal 7 12" xfId="1948" xr:uid="{00000000-0005-0000-0000-000096070000}"/>
    <cellStyle name="Normal 7 13" xfId="1949" xr:uid="{00000000-0005-0000-0000-000097070000}"/>
    <cellStyle name="Normal 7 14" xfId="1950" xr:uid="{00000000-0005-0000-0000-000098070000}"/>
    <cellStyle name="Normal 7 15" xfId="1951" xr:uid="{00000000-0005-0000-0000-000099070000}"/>
    <cellStyle name="Normal 7 16" xfId="1952" xr:uid="{00000000-0005-0000-0000-00009A070000}"/>
    <cellStyle name="Normal 7 17" xfId="1953" xr:uid="{00000000-0005-0000-0000-00009B070000}"/>
    <cellStyle name="Normal 7 18" xfId="1954" xr:uid="{00000000-0005-0000-0000-00009C070000}"/>
    <cellStyle name="Normal 7 19" xfId="1955" xr:uid="{00000000-0005-0000-0000-00009D070000}"/>
    <cellStyle name="Normal 7 2" xfId="1956" xr:uid="{00000000-0005-0000-0000-00009E070000}"/>
    <cellStyle name="Normal 7 2 10" xfId="1957" xr:uid="{00000000-0005-0000-0000-00009F070000}"/>
    <cellStyle name="Normal 7 2 11" xfId="1958" xr:uid="{00000000-0005-0000-0000-0000A0070000}"/>
    <cellStyle name="Normal 7 2 12" xfId="1959" xr:uid="{00000000-0005-0000-0000-0000A1070000}"/>
    <cellStyle name="Normal 7 2 13" xfId="1960" xr:uid="{00000000-0005-0000-0000-0000A2070000}"/>
    <cellStyle name="Normal 7 2 14" xfId="1961" xr:uid="{00000000-0005-0000-0000-0000A3070000}"/>
    <cellStyle name="Normal 7 2 15" xfId="1962" xr:uid="{00000000-0005-0000-0000-0000A4070000}"/>
    <cellStyle name="Normal 7 2 16" xfId="1963" xr:uid="{00000000-0005-0000-0000-0000A5070000}"/>
    <cellStyle name="Normal 7 2 17" xfId="1964" xr:uid="{00000000-0005-0000-0000-0000A6070000}"/>
    <cellStyle name="Normal 7 2 18" xfId="1965" xr:uid="{00000000-0005-0000-0000-0000A7070000}"/>
    <cellStyle name="Normal 7 2 19" xfId="1966" xr:uid="{00000000-0005-0000-0000-0000A8070000}"/>
    <cellStyle name="Normal 7 2 2" xfId="1967" xr:uid="{00000000-0005-0000-0000-0000A9070000}"/>
    <cellStyle name="Normal 7 2 20" xfId="1968" xr:uid="{00000000-0005-0000-0000-0000AA070000}"/>
    <cellStyle name="Normal 7 2 21" xfId="1969" xr:uid="{00000000-0005-0000-0000-0000AB070000}"/>
    <cellStyle name="Normal 7 2 22" xfId="1970" xr:uid="{00000000-0005-0000-0000-0000AC070000}"/>
    <cellStyle name="Normal 7 2 23" xfId="1971" xr:uid="{00000000-0005-0000-0000-0000AD070000}"/>
    <cellStyle name="Normal 7 2 24" xfId="2087" xr:uid="{00000000-0005-0000-0000-0000C1080000}"/>
    <cellStyle name="Normal 7 2 3" xfId="1972" xr:uid="{00000000-0005-0000-0000-0000AE070000}"/>
    <cellStyle name="Normal 7 2 4" xfId="1973" xr:uid="{00000000-0005-0000-0000-0000AF070000}"/>
    <cellStyle name="Normal 7 2 5" xfId="1974" xr:uid="{00000000-0005-0000-0000-0000B0070000}"/>
    <cellStyle name="Normal 7 2 6" xfId="1975" xr:uid="{00000000-0005-0000-0000-0000B1070000}"/>
    <cellStyle name="Normal 7 2 7" xfId="1976" xr:uid="{00000000-0005-0000-0000-0000B2070000}"/>
    <cellStyle name="Normal 7 2 8" xfId="1977" xr:uid="{00000000-0005-0000-0000-0000B3070000}"/>
    <cellStyle name="Normal 7 2 9" xfId="1978" xr:uid="{00000000-0005-0000-0000-0000B4070000}"/>
    <cellStyle name="Normal 7 20" xfId="1979" xr:uid="{00000000-0005-0000-0000-0000B5070000}"/>
    <cellStyle name="Normal 7 21" xfId="1980" xr:uid="{00000000-0005-0000-0000-0000B6070000}"/>
    <cellStyle name="Normal 7 22" xfId="1981" xr:uid="{00000000-0005-0000-0000-0000B7070000}"/>
    <cellStyle name="Normal 7 23" xfId="1982" xr:uid="{00000000-0005-0000-0000-0000B8070000}"/>
    <cellStyle name="Normal 7 24" xfId="1983" xr:uid="{00000000-0005-0000-0000-0000B9070000}"/>
    <cellStyle name="Normal 7 25" xfId="2086" xr:uid="{00000000-0005-0000-0000-0000B6080000}"/>
    <cellStyle name="Normal 7 3" xfId="1984" xr:uid="{00000000-0005-0000-0000-0000BA070000}"/>
    <cellStyle name="Normal 7 4" xfId="1985" xr:uid="{00000000-0005-0000-0000-0000BB070000}"/>
    <cellStyle name="Normal 7 5" xfId="1986" xr:uid="{00000000-0005-0000-0000-0000BC070000}"/>
    <cellStyle name="Normal 7 6" xfId="1987" xr:uid="{00000000-0005-0000-0000-0000BD070000}"/>
    <cellStyle name="Normal 7 7" xfId="1988" xr:uid="{00000000-0005-0000-0000-0000BE070000}"/>
    <cellStyle name="Normal 7 8" xfId="1989" xr:uid="{00000000-0005-0000-0000-0000BF070000}"/>
    <cellStyle name="Normal 7 9" xfId="1990" xr:uid="{00000000-0005-0000-0000-0000C0070000}"/>
    <cellStyle name="Normal 8" xfId="1991" xr:uid="{00000000-0005-0000-0000-0000C1070000}"/>
    <cellStyle name="Normal 8 2" xfId="2089" xr:uid="{00000000-0005-0000-0000-0000E5080000}"/>
    <cellStyle name="Normal 8 2 2" xfId="2090" xr:uid="{00000000-0005-0000-0000-0000E6080000}"/>
    <cellStyle name="Normal 8 3" xfId="2091" xr:uid="{00000000-0005-0000-0000-0000E7080000}"/>
    <cellStyle name="Normal 8 4" xfId="2088" xr:uid="{00000000-0005-0000-0000-0000E4080000}"/>
    <cellStyle name="Normal 9" xfId="2092" xr:uid="{00000000-0005-0000-0000-0000E8080000}"/>
    <cellStyle name="Normal 9 2" xfId="2093" xr:uid="{00000000-0005-0000-0000-0000E9080000}"/>
    <cellStyle name="Normal 9 3" xfId="2406" xr:uid="{00000000-0005-0000-0000-0000EA080000}"/>
    <cellStyle name="Normal 9 4" xfId="2499" xr:uid="{81FA6000-F3DC-4E15-A02E-6526B0AA4EAC}"/>
    <cellStyle name="Note" xfId="16" builtinId="10" customBuiltin="1"/>
    <cellStyle name="Note 2" xfId="1992" xr:uid="{00000000-0005-0000-0000-0000C3070000}"/>
    <cellStyle name="Note 2 2" xfId="2408" xr:uid="{00000000-0005-0000-0000-0000F0080000}"/>
    <cellStyle name="Note 2 2 2" xfId="2491" xr:uid="{00000000-0005-0000-0000-0000F1080000}"/>
    <cellStyle name="Note 2 2 3" xfId="2494" xr:uid="{00000000-0005-0000-0000-0000F2080000}"/>
    <cellStyle name="Note 2 3" xfId="2407" xr:uid="{00000000-0005-0000-0000-0000EF080000}"/>
    <cellStyle name="Note 3" xfId="2409" xr:uid="{00000000-0005-0000-0000-0000F3080000}"/>
    <cellStyle name="NumColmHd" xfId="2410" xr:uid="{00000000-0005-0000-0000-0000F4080000}"/>
    <cellStyle name="NumColmHd 2" xfId="2492" xr:uid="{00000000-0005-0000-0000-0000F5080000}"/>
    <cellStyle name="NumColmHd 3" xfId="2495" xr:uid="{00000000-0005-0000-0000-0000F6080000}"/>
    <cellStyle name="Output" xfId="11" builtinId="21" customBuiltin="1"/>
    <cellStyle name="Output 2" xfId="1993" xr:uid="{00000000-0005-0000-0000-0000C5070000}"/>
    <cellStyle name="Output 2 2" xfId="2493" xr:uid="{00000000-0005-0000-0000-0000F8080000}"/>
    <cellStyle name="Output 2 3" xfId="2496" xr:uid="{00000000-0005-0000-0000-0000F9080000}"/>
    <cellStyle name="Percent" xfId="1999" builtinId="5"/>
    <cellStyle name="Percent [0]" xfId="2411" xr:uid="{00000000-0005-0000-0000-0000FA080000}"/>
    <cellStyle name="Percent [00]" xfId="2412" xr:uid="{00000000-0005-0000-0000-0000FB080000}"/>
    <cellStyle name="Percent [2]" xfId="2413" xr:uid="{00000000-0005-0000-0000-0000FC080000}"/>
    <cellStyle name="Percent 10" xfId="2094" xr:uid="{00000000-0005-0000-0000-0000FD080000}"/>
    <cellStyle name="Percent 10 2" xfId="2095" xr:uid="{00000000-0005-0000-0000-0000FE080000}"/>
    <cellStyle name="Percent 10 2 2" xfId="2414" xr:uid="{00000000-0005-0000-0000-0000FF080000}"/>
    <cellStyle name="Percent 10 3" xfId="2415" xr:uid="{00000000-0005-0000-0000-000000090000}"/>
    <cellStyle name="Percent 11" xfId="2096" xr:uid="{00000000-0005-0000-0000-000001090000}"/>
    <cellStyle name="Percent 11 2" xfId="2097" xr:uid="{00000000-0005-0000-0000-000002090000}"/>
    <cellStyle name="Percent 12" xfId="2098" xr:uid="{00000000-0005-0000-0000-000003090000}"/>
    <cellStyle name="Percent 12 2" xfId="2416" xr:uid="{00000000-0005-0000-0000-000004090000}"/>
    <cellStyle name="Percent 13" xfId="2134" xr:uid="{00000000-0005-0000-0000-000005090000}"/>
    <cellStyle name="Percent 14" xfId="2417" xr:uid="{00000000-0005-0000-0000-000006090000}"/>
    <cellStyle name="Percent 15" xfId="2418" xr:uid="{00000000-0005-0000-0000-000007090000}"/>
    <cellStyle name="Percent 15 2" xfId="2419" xr:uid="{00000000-0005-0000-0000-000008090000}"/>
    <cellStyle name="Percent 16" xfId="2420" xr:uid="{00000000-0005-0000-0000-000009090000}"/>
    <cellStyle name="Percent 16 2" xfId="2421" xr:uid="{00000000-0005-0000-0000-00000A090000}"/>
    <cellStyle name="Percent 17" xfId="2422" xr:uid="{00000000-0005-0000-0000-00000B090000}"/>
    <cellStyle name="Percent 17 2" xfId="2423" xr:uid="{00000000-0005-0000-0000-00000C090000}"/>
    <cellStyle name="Percent 18" xfId="2424" xr:uid="{00000000-0005-0000-0000-00000D090000}"/>
    <cellStyle name="Percent 19" xfId="2425" xr:uid="{00000000-0005-0000-0000-00000E090000}"/>
    <cellStyle name="Percent 19 2" xfId="2426" xr:uid="{00000000-0005-0000-0000-00000F090000}"/>
    <cellStyle name="Percent 2" xfId="54" xr:uid="{00000000-0005-0000-0000-0000C7070000}"/>
    <cellStyle name="Percent 2 10" xfId="2005" xr:uid="{00000000-0005-0000-0000-0000C7070000}"/>
    <cellStyle name="Percent 2 2" xfId="2100" xr:uid="{00000000-0005-0000-0000-000011090000}"/>
    <cellStyle name="Percent 2 2 10" xfId="2427" xr:uid="{00000000-0005-0000-0000-000012090000}"/>
    <cellStyle name="Percent 2 2 10 2" xfId="2428" xr:uid="{00000000-0005-0000-0000-000013090000}"/>
    <cellStyle name="Percent 2 2 11" xfId="2429" xr:uid="{00000000-0005-0000-0000-000014090000}"/>
    <cellStyle name="Percent 2 2 12" xfId="2430" xr:uid="{00000000-0005-0000-0000-000015090000}"/>
    <cellStyle name="Percent 2 2 13" xfId="2431" xr:uid="{00000000-0005-0000-0000-000016090000}"/>
    <cellStyle name="Percent 2 2 2" xfId="2432" xr:uid="{00000000-0005-0000-0000-000017090000}"/>
    <cellStyle name="Percent 2 2 2 2" xfId="2433" xr:uid="{00000000-0005-0000-0000-000018090000}"/>
    <cellStyle name="Percent 2 2 2 3" xfId="2434" xr:uid="{00000000-0005-0000-0000-000019090000}"/>
    <cellStyle name="Percent 2 2 2 4" xfId="2435" xr:uid="{00000000-0005-0000-0000-00001A090000}"/>
    <cellStyle name="Percent 2 2 3" xfId="2436" xr:uid="{00000000-0005-0000-0000-00001B090000}"/>
    <cellStyle name="Percent 2 2 4" xfId="2437" xr:uid="{00000000-0005-0000-0000-00001C090000}"/>
    <cellStyle name="Percent 2 2 5" xfId="2438" xr:uid="{00000000-0005-0000-0000-00001D090000}"/>
    <cellStyle name="Percent 2 2 6" xfId="2439" xr:uid="{00000000-0005-0000-0000-00001E090000}"/>
    <cellStyle name="Percent 2 2 6 2" xfId="2440" xr:uid="{00000000-0005-0000-0000-00001F090000}"/>
    <cellStyle name="Percent 2 2 7" xfId="2441" xr:uid="{00000000-0005-0000-0000-000020090000}"/>
    <cellStyle name="Percent 2 2 7 2" xfId="2442" xr:uid="{00000000-0005-0000-0000-000021090000}"/>
    <cellStyle name="Percent 2 2 8" xfId="2443" xr:uid="{00000000-0005-0000-0000-000022090000}"/>
    <cellStyle name="Percent 2 2 8 2" xfId="2444" xr:uid="{00000000-0005-0000-0000-000023090000}"/>
    <cellStyle name="Percent 2 2 9" xfId="2445" xr:uid="{00000000-0005-0000-0000-000024090000}"/>
    <cellStyle name="Percent 2 2 9 2" xfId="2446" xr:uid="{00000000-0005-0000-0000-000025090000}"/>
    <cellStyle name="Percent 2 3" xfId="2101" xr:uid="{00000000-0005-0000-0000-000026090000}"/>
    <cellStyle name="Percent 2 3 2" xfId="2447" xr:uid="{00000000-0005-0000-0000-000027090000}"/>
    <cellStyle name="Percent 2 3 3" xfId="2448" xr:uid="{00000000-0005-0000-0000-000028090000}"/>
    <cellStyle name="Percent 2 3 4" xfId="2449" xr:uid="{00000000-0005-0000-0000-000029090000}"/>
    <cellStyle name="Percent 2 3 5" xfId="2450" xr:uid="{00000000-0005-0000-0000-00002A090000}"/>
    <cellStyle name="Percent 2 4" xfId="2102" xr:uid="{00000000-0005-0000-0000-00002B090000}"/>
    <cellStyle name="Percent 2 4 2" xfId="2451" xr:uid="{00000000-0005-0000-0000-00002C090000}"/>
    <cellStyle name="Percent 2 5" xfId="2452" xr:uid="{00000000-0005-0000-0000-00002D090000}"/>
    <cellStyle name="Percent 2 6" xfId="2453" xr:uid="{00000000-0005-0000-0000-00002E090000}"/>
    <cellStyle name="Percent 2 6 2" xfId="2454" xr:uid="{00000000-0005-0000-0000-00002F090000}"/>
    <cellStyle name="Percent 2 6 3" xfId="2455" xr:uid="{00000000-0005-0000-0000-000030090000}"/>
    <cellStyle name="Percent 2 6 4" xfId="2456" xr:uid="{00000000-0005-0000-0000-000031090000}"/>
    <cellStyle name="Percent 2 7" xfId="2457" xr:uid="{00000000-0005-0000-0000-000032090000}"/>
    <cellStyle name="Percent 2 8" xfId="2458" xr:uid="{00000000-0005-0000-0000-000033090000}"/>
    <cellStyle name="Percent 2 9" xfId="2099" xr:uid="{00000000-0005-0000-0000-000010090000}"/>
    <cellStyle name="Percent 20" xfId="2459" xr:uid="{00000000-0005-0000-0000-000034090000}"/>
    <cellStyle name="Percent 21" xfId="2460" xr:uid="{00000000-0005-0000-0000-000035090000}"/>
    <cellStyle name="Percent 22" xfId="2461" xr:uid="{00000000-0005-0000-0000-000036090000}"/>
    <cellStyle name="Percent 3" xfId="53" xr:uid="{00000000-0005-0000-0000-0000C8070000}"/>
    <cellStyle name="Percent 3 10" xfId="2103" xr:uid="{00000000-0005-0000-0000-000037090000}"/>
    <cellStyle name="Percent 3 11" xfId="2004" xr:uid="{00000000-0005-0000-0000-0000C8070000}"/>
    <cellStyle name="Percent 3 2" xfId="2104" xr:uid="{00000000-0005-0000-0000-000038090000}"/>
    <cellStyle name="Percent 3 2 2" xfId="2105" xr:uid="{00000000-0005-0000-0000-000039090000}"/>
    <cellStyle name="Percent 3 2 2 2" xfId="2106" xr:uid="{00000000-0005-0000-0000-00003A090000}"/>
    <cellStyle name="Percent 3 2 3" xfId="2107" xr:uid="{00000000-0005-0000-0000-00003B090000}"/>
    <cellStyle name="Percent 3 3" xfId="2108" xr:uid="{00000000-0005-0000-0000-00003C090000}"/>
    <cellStyle name="Percent 3 3 2" xfId="2109" xr:uid="{00000000-0005-0000-0000-00003D090000}"/>
    <cellStyle name="Percent 3 4" xfId="2110" xr:uid="{00000000-0005-0000-0000-00003E090000}"/>
    <cellStyle name="Percent 3 5" xfId="2462" xr:uid="{00000000-0005-0000-0000-00003F090000}"/>
    <cellStyle name="Percent 3 6" xfId="2463" xr:uid="{00000000-0005-0000-0000-000040090000}"/>
    <cellStyle name="Percent 3 7" xfId="2464" xr:uid="{00000000-0005-0000-0000-000041090000}"/>
    <cellStyle name="Percent 3 8" xfId="2465" xr:uid="{00000000-0005-0000-0000-000042090000}"/>
    <cellStyle name="Percent 3 9" xfId="2466" xr:uid="{00000000-0005-0000-0000-000043090000}"/>
    <cellStyle name="Percent 4" xfId="1994" xr:uid="{00000000-0005-0000-0000-0000C9070000}"/>
    <cellStyle name="Percent 4 2" xfId="2112" xr:uid="{00000000-0005-0000-0000-000045090000}"/>
    <cellStyle name="Percent 4 2 2" xfId="2113" xr:uid="{00000000-0005-0000-0000-000046090000}"/>
    <cellStyle name="Percent 4 3" xfId="2114" xr:uid="{00000000-0005-0000-0000-000047090000}"/>
    <cellStyle name="Percent 4 4" xfId="2115" xr:uid="{00000000-0005-0000-0000-000048090000}"/>
    <cellStyle name="Percent 4 5" xfId="2467" xr:uid="{00000000-0005-0000-0000-000049090000}"/>
    <cellStyle name="Percent 4 6" xfId="2111" xr:uid="{00000000-0005-0000-0000-000044090000}"/>
    <cellStyle name="Percent 5" xfId="2116" xr:uid="{00000000-0005-0000-0000-00004A090000}"/>
    <cellStyle name="Percent 5 2" xfId="2117" xr:uid="{00000000-0005-0000-0000-00004B090000}"/>
    <cellStyle name="Percent 5 2 2" xfId="2118" xr:uid="{00000000-0005-0000-0000-00004C090000}"/>
    <cellStyle name="Percent 5 2 2 2" xfId="2119" xr:uid="{00000000-0005-0000-0000-00004D090000}"/>
    <cellStyle name="Percent 5 2 3" xfId="2120" xr:uid="{00000000-0005-0000-0000-00004E090000}"/>
    <cellStyle name="Percent 5 3" xfId="2121" xr:uid="{00000000-0005-0000-0000-00004F090000}"/>
    <cellStyle name="Percent 5 3 2" xfId="2122" xr:uid="{00000000-0005-0000-0000-000050090000}"/>
    <cellStyle name="Percent 5 4" xfId="2123" xr:uid="{00000000-0005-0000-0000-000051090000}"/>
    <cellStyle name="Percent 6" xfId="2124" xr:uid="{00000000-0005-0000-0000-000052090000}"/>
    <cellStyle name="Percent 6 2" xfId="2125" xr:uid="{00000000-0005-0000-0000-000053090000}"/>
    <cellStyle name="Percent 6 2 2" xfId="2126" xr:uid="{00000000-0005-0000-0000-000054090000}"/>
    <cellStyle name="Percent 6 3" xfId="2127" xr:uid="{00000000-0005-0000-0000-000055090000}"/>
    <cellStyle name="Percent 7" xfId="2128" xr:uid="{00000000-0005-0000-0000-000056090000}"/>
    <cellStyle name="Percent 7 2" xfId="2129" xr:uid="{00000000-0005-0000-0000-000057090000}"/>
    <cellStyle name="Percent 8" xfId="2130" xr:uid="{00000000-0005-0000-0000-000058090000}"/>
    <cellStyle name="Percent 8 2" xfId="2468" xr:uid="{00000000-0005-0000-0000-000059090000}"/>
    <cellStyle name="Percent 9" xfId="2131" xr:uid="{00000000-0005-0000-0000-00005A090000}"/>
    <cellStyle name="Percent 9 2" xfId="2469" xr:uid="{00000000-0005-0000-0000-00005B090000}"/>
    <cellStyle name="Percent 9 3" xfId="2470" xr:uid="{00000000-0005-0000-0000-00005C090000}"/>
    <cellStyle name="PrePop Currency (0)" xfId="2471" xr:uid="{00000000-0005-0000-0000-00005D090000}"/>
    <cellStyle name="PrePop Currency (2)" xfId="2472" xr:uid="{00000000-0005-0000-0000-00005E090000}"/>
    <cellStyle name="PrePop Units (0)" xfId="2473" xr:uid="{00000000-0005-0000-0000-00005F090000}"/>
    <cellStyle name="PrePop Units (1)" xfId="2474" xr:uid="{00000000-0005-0000-0000-000060090000}"/>
    <cellStyle name="PrePop Units (2)" xfId="2475" xr:uid="{00000000-0005-0000-0000-000061090000}"/>
    <cellStyle name="RowLabel" xfId="2476" xr:uid="{00000000-0005-0000-0000-000062090000}"/>
    <cellStyle name="Text Indent A" xfId="2477" xr:uid="{00000000-0005-0000-0000-000063090000}"/>
    <cellStyle name="Text Indent B" xfId="2478" xr:uid="{00000000-0005-0000-0000-000064090000}"/>
    <cellStyle name="Text Indent C" xfId="2479" xr:uid="{00000000-0005-0000-0000-000065090000}"/>
    <cellStyle name="Title" xfId="2" builtinId="15" customBuiltin="1"/>
    <cellStyle name="Title 2" xfId="1995" xr:uid="{00000000-0005-0000-0000-0000CB070000}"/>
    <cellStyle name="Total" xfId="18" builtinId="25" customBuiltin="1"/>
    <cellStyle name="Total 2" xfId="1996" xr:uid="{00000000-0005-0000-0000-0000CD070000}"/>
    <cellStyle name="Total 2 2" xfId="2480" xr:uid="{00000000-0005-0000-0000-000067090000}"/>
    <cellStyle name="Unprot" xfId="2481" xr:uid="{00000000-0005-0000-0000-000068090000}"/>
    <cellStyle name="Unprot 2" xfId="2482" xr:uid="{00000000-0005-0000-0000-000069090000}"/>
    <cellStyle name="Unprot$" xfId="2483" xr:uid="{00000000-0005-0000-0000-00006A090000}"/>
    <cellStyle name="Unprotect" xfId="2484" xr:uid="{00000000-0005-0000-0000-00006B090000}"/>
    <cellStyle name="Warning Text" xfId="15" builtinId="11" customBuiltin="1"/>
    <cellStyle name="Warning Text 2" xfId="1997" xr:uid="{00000000-0005-0000-0000-0000CF070000}"/>
  </cellStyles>
  <dxfs count="9">
    <dxf>
      <fill>
        <patternFill>
          <bgColor rgb="FF001489"/>
        </patternFill>
      </fill>
    </dxf>
    <dxf>
      <fill>
        <patternFill>
          <bgColor rgb="FF6E06C1"/>
        </patternFill>
      </fill>
    </dxf>
    <dxf>
      <fill>
        <patternFill>
          <bgColor rgb="FF1E427C"/>
        </patternFill>
      </fill>
    </dxf>
    <dxf>
      <fill>
        <patternFill>
          <bgColor rgb="FF001489"/>
        </patternFill>
      </fill>
    </dxf>
    <dxf>
      <fill>
        <patternFill>
          <bgColor rgb="FF6E06C1"/>
        </patternFill>
      </fill>
    </dxf>
    <dxf>
      <fill>
        <patternFill>
          <bgColor rgb="FF1E427C"/>
        </patternFill>
      </fill>
    </dxf>
    <dxf>
      <fill>
        <patternFill>
          <bgColor rgb="FF001489"/>
        </patternFill>
      </fill>
    </dxf>
    <dxf>
      <fill>
        <patternFill>
          <bgColor rgb="FF6E06C1"/>
        </patternFill>
      </fill>
    </dxf>
    <dxf>
      <fill>
        <patternFill>
          <bgColor rgb="FF1E427C"/>
        </patternFill>
      </fill>
    </dxf>
  </dxfs>
  <tableStyles count="0" defaultTableStyle="TableStyleMedium2" defaultPivotStyle="PivotStyleLight16"/>
  <colors>
    <mruColors>
      <color rgb="FF001489"/>
      <color rgb="FF6E06C1"/>
      <color rgb="FFDAEFC3"/>
      <color rgb="FF308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emf"/><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8.emf"/></Relationships>
</file>

<file path=xl/drawings/_rels/drawing3.xml.rels><?xml version="1.0" encoding="UTF-8" standalone="yes"?>
<Relationships xmlns="http://schemas.openxmlformats.org/package/2006/relationships"><Relationship Id="rId8" Type="http://schemas.openxmlformats.org/officeDocument/2006/relationships/image" Target="../media/image17.tmp"/><Relationship Id="rId13" Type="http://schemas.openxmlformats.org/officeDocument/2006/relationships/image" Target="../media/image22.tmp"/><Relationship Id="rId18" Type="http://schemas.openxmlformats.org/officeDocument/2006/relationships/image" Target="../media/image27.tmp"/><Relationship Id="rId26" Type="http://schemas.openxmlformats.org/officeDocument/2006/relationships/image" Target="../media/image35.png"/><Relationship Id="rId3" Type="http://schemas.openxmlformats.org/officeDocument/2006/relationships/image" Target="../media/image12.tmp"/><Relationship Id="rId21" Type="http://schemas.openxmlformats.org/officeDocument/2006/relationships/image" Target="../media/image30.png"/><Relationship Id="rId7" Type="http://schemas.openxmlformats.org/officeDocument/2006/relationships/image" Target="../media/image16.tmp"/><Relationship Id="rId12" Type="http://schemas.openxmlformats.org/officeDocument/2006/relationships/image" Target="../media/image21.tmp"/><Relationship Id="rId17" Type="http://schemas.openxmlformats.org/officeDocument/2006/relationships/image" Target="../media/image26.tmp"/><Relationship Id="rId25" Type="http://schemas.openxmlformats.org/officeDocument/2006/relationships/image" Target="../media/image34.png"/><Relationship Id="rId2" Type="http://schemas.openxmlformats.org/officeDocument/2006/relationships/image" Target="../media/image11.tmp"/><Relationship Id="rId16" Type="http://schemas.openxmlformats.org/officeDocument/2006/relationships/image" Target="../media/image25.tmp"/><Relationship Id="rId20" Type="http://schemas.openxmlformats.org/officeDocument/2006/relationships/image" Target="../media/image29.png"/><Relationship Id="rId1" Type="http://schemas.openxmlformats.org/officeDocument/2006/relationships/image" Target="../media/image10.tmp"/><Relationship Id="rId6" Type="http://schemas.openxmlformats.org/officeDocument/2006/relationships/image" Target="../media/image15.tmp"/><Relationship Id="rId11" Type="http://schemas.openxmlformats.org/officeDocument/2006/relationships/image" Target="../media/image20.tmp"/><Relationship Id="rId24" Type="http://schemas.openxmlformats.org/officeDocument/2006/relationships/image" Target="../media/image33.png"/><Relationship Id="rId5" Type="http://schemas.openxmlformats.org/officeDocument/2006/relationships/image" Target="../media/image14.tmp"/><Relationship Id="rId15" Type="http://schemas.openxmlformats.org/officeDocument/2006/relationships/image" Target="../media/image24.tmp"/><Relationship Id="rId23" Type="http://schemas.openxmlformats.org/officeDocument/2006/relationships/image" Target="../media/image32.png"/><Relationship Id="rId10" Type="http://schemas.openxmlformats.org/officeDocument/2006/relationships/image" Target="../media/image19.tmp"/><Relationship Id="rId19" Type="http://schemas.openxmlformats.org/officeDocument/2006/relationships/image" Target="../media/image28.png"/><Relationship Id="rId4" Type="http://schemas.openxmlformats.org/officeDocument/2006/relationships/image" Target="../media/image13.tmp"/><Relationship Id="rId9" Type="http://schemas.openxmlformats.org/officeDocument/2006/relationships/image" Target="../media/image18.tmp"/><Relationship Id="rId14" Type="http://schemas.openxmlformats.org/officeDocument/2006/relationships/image" Target="../media/image23.tmp"/><Relationship Id="rId22"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7</xdr:col>
      <xdr:colOff>333375</xdr:colOff>
      <xdr:row>6</xdr:row>
      <xdr:rowOff>87480</xdr:rowOff>
    </xdr:from>
    <xdr:to>
      <xdr:col>11</xdr:col>
      <xdr:colOff>372222</xdr:colOff>
      <xdr:row>14</xdr:row>
      <xdr:rowOff>68655</xdr:rowOff>
    </xdr:to>
    <xdr:pic>
      <xdr:nvPicPr>
        <xdr:cNvPr id="2" name="Picture 1">
          <a:extLst>
            <a:ext uri="{FF2B5EF4-FFF2-40B4-BE49-F238E27FC236}">
              <a16:creationId xmlns:a16="http://schemas.microsoft.com/office/drawing/2014/main" id="{8C74014F-F845-4D8A-B9D5-DE97686969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0975" y="1668630"/>
          <a:ext cx="2680447" cy="1416275"/>
        </a:xfrm>
        <a:prstGeom prst="rect">
          <a:avLst/>
        </a:prstGeom>
        <a:ln>
          <a:noFill/>
        </a:ln>
      </xdr:spPr>
    </xdr:pic>
    <xdr:clientData/>
  </xdr:twoCellAnchor>
  <xdr:twoCellAnchor>
    <xdr:from>
      <xdr:col>14</xdr:col>
      <xdr:colOff>331132</xdr:colOff>
      <xdr:row>7</xdr:row>
      <xdr:rowOff>35149</xdr:rowOff>
    </xdr:from>
    <xdr:to>
      <xdr:col>18</xdr:col>
      <xdr:colOff>264272</xdr:colOff>
      <xdr:row>13</xdr:row>
      <xdr:rowOff>155405</xdr:rowOff>
    </xdr:to>
    <xdr:pic>
      <xdr:nvPicPr>
        <xdr:cNvPr id="3" name="PPLReport">
          <a:extLst>
            <a:ext uri="{FF2B5EF4-FFF2-40B4-BE49-F238E27FC236}">
              <a16:creationId xmlns:a16="http://schemas.microsoft.com/office/drawing/2014/main" id="{447A607B-C194-46EA-B681-9808D98256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60782" y="1800449"/>
          <a:ext cx="2574740" cy="1193406"/>
        </a:xfrm>
        <a:prstGeom prst="rect">
          <a:avLst/>
        </a:prstGeom>
      </xdr:spPr>
    </xdr:pic>
    <xdr:clientData/>
  </xdr:twoCellAnchor>
  <xdr:twoCellAnchor>
    <xdr:from>
      <xdr:col>14</xdr:col>
      <xdr:colOff>189003</xdr:colOff>
      <xdr:row>16</xdr:row>
      <xdr:rowOff>11394</xdr:rowOff>
    </xdr:from>
    <xdr:to>
      <xdr:col>16</xdr:col>
      <xdr:colOff>278092</xdr:colOff>
      <xdr:row>24</xdr:row>
      <xdr:rowOff>128488</xdr:rowOff>
    </xdr:to>
    <xdr:pic>
      <xdr:nvPicPr>
        <xdr:cNvPr id="4" name="PECOReport">
          <a:extLst>
            <a:ext uri="{FF2B5EF4-FFF2-40B4-BE49-F238E27FC236}">
              <a16:creationId xmlns:a16="http://schemas.microsoft.com/office/drawing/2014/main" id="{964528CC-D6C6-4DAB-9ED9-453D1ED523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2987" t="9316" r="17047" b="17169"/>
        <a:stretch>
          <a:fillRect/>
        </a:stretch>
      </xdr:blipFill>
      <xdr:spPr>
        <a:xfrm>
          <a:off x="8818653" y="3383244"/>
          <a:ext cx="1409889" cy="1539494"/>
        </a:xfrm>
        <a:prstGeom prst="rect">
          <a:avLst/>
        </a:prstGeom>
        <a:ln>
          <a:noFill/>
        </a:ln>
      </xdr:spPr>
    </xdr:pic>
    <xdr:clientData/>
  </xdr:twoCellAnchor>
  <xdr:twoCellAnchor>
    <xdr:from>
      <xdr:col>7</xdr:col>
      <xdr:colOff>441136</xdr:colOff>
      <xdr:row>16</xdr:row>
      <xdr:rowOff>66667</xdr:rowOff>
    </xdr:from>
    <xdr:to>
      <xdr:col>9</xdr:col>
      <xdr:colOff>571579</xdr:colOff>
      <xdr:row>24</xdr:row>
      <xdr:rowOff>134469</xdr:rowOff>
    </xdr:to>
    <xdr:pic>
      <xdr:nvPicPr>
        <xdr:cNvPr id="5" name="Picture 4">
          <a:extLst>
            <a:ext uri="{FF2B5EF4-FFF2-40B4-BE49-F238E27FC236}">
              <a16:creationId xmlns:a16="http://schemas.microsoft.com/office/drawing/2014/main" id="{487F4123-0C9D-4586-A007-D2C576BF121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1666" r="1666"/>
        <a:stretch/>
      </xdr:blipFill>
      <xdr:spPr>
        <a:xfrm>
          <a:off x="5371724" y="3428432"/>
          <a:ext cx="1452737" cy="1502155"/>
        </a:xfrm>
        <a:prstGeom prst="rect">
          <a:avLst/>
        </a:prstGeom>
        <a:ln>
          <a:noFill/>
        </a:ln>
      </xdr:spPr>
    </xdr:pic>
    <xdr:clientData/>
  </xdr:twoCellAnchor>
  <xdr:twoCellAnchor>
    <xdr:from>
      <xdr:col>7</xdr:col>
      <xdr:colOff>14941</xdr:colOff>
      <xdr:row>27</xdr:row>
      <xdr:rowOff>48330</xdr:rowOff>
    </xdr:from>
    <xdr:to>
      <xdr:col>11</xdr:col>
      <xdr:colOff>605118</xdr:colOff>
      <xdr:row>34</xdr:row>
      <xdr:rowOff>9524</xdr:rowOff>
    </xdr:to>
    <xdr:pic>
      <xdr:nvPicPr>
        <xdr:cNvPr id="6" name="Picture 5">
          <a:extLst>
            <a:ext uri="{FF2B5EF4-FFF2-40B4-BE49-F238E27FC236}">
              <a16:creationId xmlns:a16="http://schemas.microsoft.com/office/drawing/2014/main" id="{F5F06360-CE3F-43B2-A371-17861AEED5D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403" r="5327"/>
        <a:stretch>
          <a:fillRect/>
        </a:stretch>
      </xdr:blipFill>
      <xdr:spPr>
        <a:xfrm>
          <a:off x="4942541" y="5375980"/>
          <a:ext cx="3231777" cy="1205794"/>
        </a:xfrm>
        <a:prstGeom prst="rect">
          <a:avLst/>
        </a:prstGeom>
      </xdr:spPr>
    </xdr:pic>
    <xdr:clientData/>
  </xdr:twoCellAnchor>
  <xdr:twoCellAnchor>
    <xdr:from>
      <xdr:col>14</xdr:col>
      <xdr:colOff>59764</xdr:colOff>
      <xdr:row>27</xdr:row>
      <xdr:rowOff>57150</xdr:rowOff>
    </xdr:from>
    <xdr:to>
      <xdr:col>18</xdr:col>
      <xdr:colOff>567764</xdr:colOff>
      <xdr:row>34</xdr:row>
      <xdr:rowOff>18415</xdr:rowOff>
    </xdr:to>
    <xdr:pic>
      <xdr:nvPicPr>
        <xdr:cNvPr id="7" name="Picture 6">
          <a:extLst>
            <a:ext uri="{FF2B5EF4-FFF2-40B4-BE49-F238E27FC236}">
              <a16:creationId xmlns:a16="http://schemas.microsoft.com/office/drawing/2014/main" id="{64A8BA58-BF82-4D01-879E-5060327CB5A2}"/>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226" r="8248"/>
        <a:stretch>
          <a:fillRect/>
        </a:stretch>
      </xdr:blipFill>
      <xdr:spPr>
        <a:xfrm>
          <a:off x="8689414" y="5384800"/>
          <a:ext cx="3149600" cy="120586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21293</xdr:colOff>
          <xdr:row>0</xdr:row>
          <xdr:rowOff>0</xdr:rowOff>
        </xdr:from>
        <xdr:to>
          <xdr:col>2</xdr:col>
          <xdr:colOff>27268</xdr:colOff>
          <xdr:row>0</xdr:row>
          <xdr:rowOff>582378</xdr:rowOff>
        </xdr:to>
        <xdr:pic>
          <xdr:nvPicPr>
            <xdr:cNvPr id="8" name="Picture 7">
              <a:extLst>
                <a:ext uri="{FF2B5EF4-FFF2-40B4-BE49-F238E27FC236}">
                  <a16:creationId xmlns:a16="http://schemas.microsoft.com/office/drawing/2014/main" id="{40D0DFDD-87E1-43FC-B3B2-DF9032B653A6}"/>
                </a:ext>
              </a:extLst>
            </xdr:cNvPr>
            <xdr:cNvPicPr>
              <a:picLocks noChangeAspect="1" noChangeArrowheads="1"/>
              <a:extLst>
                <a:ext uri="{84589F7E-364E-4C9E-8A38-B11213B215E9}">
                  <a14:cameraTool cellRange="Logo" spid="_x0000_s4180"/>
                </a:ext>
              </a:extLst>
            </xdr:cNvPicPr>
          </xdr:nvPicPr>
          <xdr:blipFill>
            <a:blip xmlns:r="http://schemas.openxmlformats.org/officeDocument/2006/relationships" r:embed="rId7"/>
            <a:srcRect/>
            <a:stretch>
              <a:fillRect/>
            </a:stretch>
          </xdr:blipFill>
          <xdr:spPr bwMode="auto">
            <a:xfrm>
              <a:off x="279028" y="0"/>
              <a:ext cx="1166531" cy="576028"/>
            </a:xfrm>
            <a:prstGeom prst="rect">
              <a:avLst/>
            </a:prstGeom>
            <a:no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19050</xdr:rowOff>
        </xdr:from>
        <xdr:to>
          <xdr:col>0</xdr:col>
          <xdr:colOff>1571625</xdr:colOff>
          <xdr:row>0</xdr:row>
          <xdr:rowOff>914400</xdr:rowOff>
        </xdr:to>
        <xdr:pic>
          <xdr:nvPicPr>
            <xdr:cNvPr id="1025" name="Picture 1">
              <a:extLst>
                <a:ext uri="{FF2B5EF4-FFF2-40B4-BE49-F238E27FC236}">
                  <a16:creationId xmlns:a16="http://schemas.microsoft.com/office/drawing/2014/main" id="{FAFF6137-10C3-7F6C-4845-CE4926C94778}"/>
                </a:ext>
              </a:extLst>
            </xdr:cNvPr>
            <xdr:cNvPicPr>
              <a:picLocks noChangeAspect="1" noChangeArrowheads="1"/>
              <a:extLst>
                <a:ext uri="{84589F7E-364E-4C9E-8A38-B11213B215E9}">
                  <a14:cameraTool cellRange="Logo" spid="_x0000_s1103"/>
                </a:ext>
              </a:extLst>
            </xdr:cNvPicPr>
          </xdr:nvPicPr>
          <xdr:blipFill>
            <a:blip xmlns:r="http://schemas.openxmlformats.org/officeDocument/2006/relationships" r:embed="rId1"/>
            <a:srcRect/>
            <a:stretch>
              <a:fillRect/>
            </a:stretch>
          </xdr:blipFill>
          <xdr:spPr bwMode="auto">
            <a:xfrm>
              <a:off x="76200" y="19050"/>
              <a:ext cx="1495425" cy="8953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0</xdr:colOff>
      <xdr:row>86</xdr:row>
      <xdr:rowOff>0</xdr:rowOff>
    </xdr:from>
    <xdr:to>
      <xdr:col>11</xdr:col>
      <xdr:colOff>305587</xdr:colOff>
      <xdr:row>96</xdr:row>
      <xdr:rowOff>85990</xdr:rowOff>
    </xdr:to>
    <xdr:pic>
      <xdr:nvPicPr>
        <xdr:cNvPr id="7" name="Picture 6" descr="Screen Clipping">
          <a:extLst>
            <a:ext uri="{FF2B5EF4-FFF2-40B4-BE49-F238E27FC236}">
              <a16:creationId xmlns:a16="http://schemas.microsoft.com/office/drawing/2014/main" id="{256BF079-1FDC-4167-BFAA-C3C780AB17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2950" y="16259175"/>
          <a:ext cx="5639587" cy="1895740"/>
        </a:xfrm>
        <a:prstGeom prst="rect">
          <a:avLst/>
        </a:prstGeom>
      </xdr:spPr>
    </xdr:pic>
    <xdr:clientData/>
  </xdr:twoCellAnchor>
  <xdr:twoCellAnchor editAs="oneCell">
    <xdr:from>
      <xdr:col>13</xdr:col>
      <xdr:colOff>0</xdr:colOff>
      <xdr:row>5</xdr:row>
      <xdr:rowOff>0</xdr:rowOff>
    </xdr:from>
    <xdr:to>
      <xdr:col>21</xdr:col>
      <xdr:colOff>324640</xdr:colOff>
      <xdr:row>49</xdr:row>
      <xdr:rowOff>115461</xdr:rowOff>
    </xdr:to>
    <xdr:pic>
      <xdr:nvPicPr>
        <xdr:cNvPr id="9" name="Picture 8" descr="Screen Clipping">
          <a:extLst>
            <a:ext uri="{FF2B5EF4-FFF2-40B4-BE49-F238E27FC236}">
              <a16:creationId xmlns:a16="http://schemas.microsoft.com/office/drawing/2014/main" id="{9DBD88BE-7976-42C6-9525-7F0473D1A5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58450" y="1362075"/>
          <a:ext cx="5658640" cy="8316486"/>
        </a:xfrm>
        <a:prstGeom prst="rect">
          <a:avLst/>
        </a:prstGeom>
      </xdr:spPr>
    </xdr:pic>
    <xdr:clientData/>
  </xdr:twoCellAnchor>
  <xdr:twoCellAnchor editAs="oneCell">
    <xdr:from>
      <xdr:col>13</xdr:col>
      <xdr:colOff>0</xdr:colOff>
      <xdr:row>50</xdr:row>
      <xdr:rowOff>0</xdr:rowOff>
    </xdr:from>
    <xdr:to>
      <xdr:col>22</xdr:col>
      <xdr:colOff>10321</xdr:colOff>
      <xdr:row>95</xdr:row>
      <xdr:rowOff>86874</xdr:rowOff>
    </xdr:to>
    <xdr:pic>
      <xdr:nvPicPr>
        <xdr:cNvPr id="11" name="Picture 10" descr="Screen Clipping">
          <a:extLst>
            <a:ext uri="{FF2B5EF4-FFF2-40B4-BE49-F238E27FC236}">
              <a16:creationId xmlns:a16="http://schemas.microsoft.com/office/drawing/2014/main" id="{949C0DA8-246E-4CC2-9A4A-98C2260739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58450" y="9744075"/>
          <a:ext cx="5706271" cy="8230749"/>
        </a:xfrm>
        <a:prstGeom prst="rect">
          <a:avLst/>
        </a:prstGeom>
      </xdr:spPr>
    </xdr:pic>
    <xdr:clientData/>
  </xdr:twoCellAnchor>
  <xdr:twoCellAnchor editAs="oneCell">
    <xdr:from>
      <xdr:col>13</xdr:col>
      <xdr:colOff>0</xdr:colOff>
      <xdr:row>96</xdr:row>
      <xdr:rowOff>0</xdr:rowOff>
    </xdr:from>
    <xdr:to>
      <xdr:col>21</xdr:col>
      <xdr:colOff>286534</xdr:colOff>
      <xdr:row>106</xdr:row>
      <xdr:rowOff>162200</xdr:rowOff>
    </xdr:to>
    <xdr:pic>
      <xdr:nvPicPr>
        <xdr:cNvPr id="13" name="Picture 12" descr="Screen Clipping">
          <a:extLst>
            <a:ext uri="{FF2B5EF4-FFF2-40B4-BE49-F238E27FC236}">
              <a16:creationId xmlns:a16="http://schemas.microsoft.com/office/drawing/2014/main" id="{9D383C87-FBE9-42F8-A8DB-A3518BF807B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458450" y="18068925"/>
          <a:ext cx="5620534" cy="1971950"/>
        </a:xfrm>
        <a:prstGeom prst="rect">
          <a:avLst/>
        </a:prstGeom>
      </xdr:spPr>
    </xdr:pic>
    <xdr:clientData/>
  </xdr:twoCellAnchor>
  <xdr:twoCellAnchor editAs="oneCell">
    <xdr:from>
      <xdr:col>23</xdr:col>
      <xdr:colOff>0</xdr:colOff>
      <xdr:row>5</xdr:row>
      <xdr:rowOff>0</xdr:rowOff>
    </xdr:from>
    <xdr:to>
      <xdr:col>32</xdr:col>
      <xdr:colOff>38895</xdr:colOff>
      <xdr:row>49</xdr:row>
      <xdr:rowOff>77355</xdr:rowOff>
    </xdr:to>
    <xdr:pic>
      <xdr:nvPicPr>
        <xdr:cNvPr id="15" name="Picture 14" descr="Screen Clipping">
          <a:extLst>
            <a:ext uri="{FF2B5EF4-FFF2-40B4-BE49-F238E27FC236}">
              <a16:creationId xmlns:a16="http://schemas.microsoft.com/office/drawing/2014/main" id="{21F5530F-7FF2-42C9-8E0F-0A532F04560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373475" y="1362075"/>
          <a:ext cx="5696745" cy="8278380"/>
        </a:xfrm>
        <a:prstGeom prst="rect">
          <a:avLst/>
        </a:prstGeom>
      </xdr:spPr>
    </xdr:pic>
    <xdr:clientData/>
  </xdr:twoCellAnchor>
  <xdr:twoCellAnchor editAs="oneCell">
    <xdr:from>
      <xdr:col>23</xdr:col>
      <xdr:colOff>0</xdr:colOff>
      <xdr:row>50</xdr:row>
      <xdr:rowOff>0</xdr:rowOff>
    </xdr:from>
    <xdr:to>
      <xdr:col>32</xdr:col>
      <xdr:colOff>134158</xdr:colOff>
      <xdr:row>95</xdr:row>
      <xdr:rowOff>96400</xdr:rowOff>
    </xdr:to>
    <xdr:pic>
      <xdr:nvPicPr>
        <xdr:cNvPr id="17" name="Picture 16" descr="Screen Clipping">
          <a:extLst>
            <a:ext uri="{FF2B5EF4-FFF2-40B4-BE49-F238E27FC236}">
              <a16:creationId xmlns:a16="http://schemas.microsoft.com/office/drawing/2014/main" id="{FAF0E455-8DBF-4C78-8E6D-65568DC1F7D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6373475" y="9744075"/>
          <a:ext cx="5792008" cy="8240275"/>
        </a:xfrm>
        <a:prstGeom prst="rect">
          <a:avLst/>
        </a:prstGeom>
      </xdr:spPr>
    </xdr:pic>
    <xdr:clientData/>
  </xdr:twoCellAnchor>
  <xdr:twoCellAnchor editAs="oneCell">
    <xdr:from>
      <xdr:col>23</xdr:col>
      <xdr:colOff>0</xdr:colOff>
      <xdr:row>96</xdr:row>
      <xdr:rowOff>0</xdr:rowOff>
    </xdr:from>
    <xdr:to>
      <xdr:col>32</xdr:col>
      <xdr:colOff>788</xdr:colOff>
      <xdr:row>100</xdr:row>
      <xdr:rowOff>100</xdr:rowOff>
    </xdr:to>
    <xdr:pic>
      <xdr:nvPicPr>
        <xdr:cNvPr id="19" name="Picture 18" descr="Screen Clipping">
          <a:extLst>
            <a:ext uri="{FF2B5EF4-FFF2-40B4-BE49-F238E27FC236}">
              <a16:creationId xmlns:a16="http://schemas.microsoft.com/office/drawing/2014/main" id="{74A8689B-28F0-4B80-92F8-0E5B573AEBE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6373475" y="18068925"/>
          <a:ext cx="5649113" cy="714475"/>
        </a:xfrm>
        <a:prstGeom prst="rect">
          <a:avLst/>
        </a:prstGeom>
      </xdr:spPr>
    </xdr:pic>
    <xdr:clientData/>
  </xdr:twoCellAnchor>
  <xdr:twoCellAnchor editAs="oneCell">
    <xdr:from>
      <xdr:col>33</xdr:col>
      <xdr:colOff>0</xdr:colOff>
      <xdr:row>5</xdr:row>
      <xdr:rowOff>0</xdr:rowOff>
    </xdr:from>
    <xdr:to>
      <xdr:col>41</xdr:col>
      <xdr:colOff>315113</xdr:colOff>
      <xdr:row>49</xdr:row>
      <xdr:rowOff>124987</xdr:rowOff>
    </xdr:to>
    <xdr:pic>
      <xdr:nvPicPr>
        <xdr:cNvPr id="21" name="Picture 20" descr="Screen Clipping">
          <a:extLst>
            <a:ext uri="{FF2B5EF4-FFF2-40B4-BE49-F238E27FC236}">
              <a16:creationId xmlns:a16="http://schemas.microsoft.com/office/drawing/2014/main" id="{5A228C28-4F2F-4A96-8DDF-B404B9D25BB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2374225" y="1362075"/>
          <a:ext cx="5649113" cy="8326012"/>
        </a:xfrm>
        <a:prstGeom prst="rect">
          <a:avLst/>
        </a:prstGeom>
      </xdr:spPr>
    </xdr:pic>
    <xdr:clientData/>
  </xdr:twoCellAnchor>
  <xdr:twoCellAnchor editAs="oneCell">
    <xdr:from>
      <xdr:col>33</xdr:col>
      <xdr:colOff>0</xdr:colOff>
      <xdr:row>50</xdr:row>
      <xdr:rowOff>0</xdr:rowOff>
    </xdr:from>
    <xdr:to>
      <xdr:col>41</xdr:col>
      <xdr:colOff>362745</xdr:colOff>
      <xdr:row>75</xdr:row>
      <xdr:rowOff>153053</xdr:rowOff>
    </xdr:to>
    <xdr:pic>
      <xdr:nvPicPr>
        <xdr:cNvPr id="23" name="Picture 22" descr="Screen Clipping">
          <a:extLst>
            <a:ext uri="{FF2B5EF4-FFF2-40B4-BE49-F238E27FC236}">
              <a16:creationId xmlns:a16="http://schemas.microsoft.com/office/drawing/2014/main" id="{012D0D38-06E7-4C77-B37B-65896FB9620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2374225" y="9744075"/>
          <a:ext cx="5696745" cy="4677428"/>
        </a:xfrm>
        <a:prstGeom prst="rect">
          <a:avLst/>
        </a:prstGeom>
      </xdr:spPr>
    </xdr:pic>
    <xdr:clientData/>
  </xdr:twoCellAnchor>
  <xdr:twoCellAnchor editAs="oneCell">
    <xdr:from>
      <xdr:col>33</xdr:col>
      <xdr:colOff>0</xdr:colOff>
      <xdr:row>76</xdr:row>
      <xdr:rowOff>0</xdr:rowOff>
    </xdr:from>
    <xdr:to>
      <xdr:col>41</xdr:col>
      <xdr:colOff>296061</xdr:colOff>
      <xdr:row>120</xdr:row>
      <xdr:rowOff>20164</xdr:rowOff>
    </xdr:to>
    <xdr:pic>
      <xdr:nvPicPr>
        <xdr:cNvPr id="25" name="Picture 24" descr="Screen Clipping">
          <a:extLst>
            <a:ext uri="{FF2B5EF4-FFF2-40B4-BE49-F238E27FC236}">
              <a16:creationId xmlns:a16="http://schemas.microsoft.com/office/drawing/2014/main" id="{014BFC28-4B31-4C29-9EDD-7BB6DF1470A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374225" y="14449425"/>
          <a:ext cx="5630061" cy="7983064"/>
        </a:xfrm>
        <a:prstGeom prst="rect">
          <a:avLst/>
        </a:prstGeom>
      </xdr:spPr>
    </xdr:pic>
    <xdr:clientData/>
  </xdr:twoCellAnchor>
  <xdr:twoCellAnchor editAs="oneCell">
    <xdr:from>
      <xdr:col>33</xdr:col>
      <xdr:colOff>0</xdr:colOff>
      <xdr:row>120</xdr:row>
      <xdr:rowOff>0</xdr:rowOff>
    </xdr:from>
    <xdr:to>
      <xdr:col>41</xdr:col>
      <xdr:colOff>305587</xdr:colOff>
      <xdr:row>132</xdr:row>
      <xdr:rowOff>133672</xdr:rowOff>
    </xdr:to>
    <xdr:pic>
      <xdr:nvPicPr>
        <xdr:cNvPr id="27" name="Picture 26" descr="Screen Clipping">
          <a:extLst>
            <a:ext uri="{FF2B5EF4-FFF2-40B4-BE49-F238E27FC236}">
              <a16:creationId xmlns:a16="http://schemas.microsoft.com/office/drawing/2014/main" id="{B2568866-AB63-4D9C-B91B-64D66EA610D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2374225" y="22412325"/>
          <a:ext cx="5639587" cy="2305372"/>
        </a:xfrm>
        <a:prstGeom prst="rect">
          <a:avLst/>
        </a:prstGeom>
      </xdr:spPr>
    </xdr:pic>
    <xdr:clientData/>
  </xdr:twoCellAnchor>
  <xdr:twoCellAnchor editAs="oneCell">
    <xdr:from>
      <xdr:col>43</xdr:col>
      <xdr:colOff>0</xdr:colOff>
      <xdr:row>5</xdr:row>
      <xdr:rowOff>0</xdr:rowOff>
    </xdr:from>
    <xdr:to>
      <xdr:col>51</xdr:col>
      <xdr:colOff>324640</xdr:colOff>
      <xdr:row>48</xdr:row>
      <xdr:rowOff>144014</xdr:rowOff>
    </xdr:to>
    <xdr:pic>
      <xdr:nvPicPr>
        <xdr:cNvPr id="29" name="Picture 28" descr="Screen Clipping">
          <a:extLst>
            <a:ext uri="{FF2B5EF4-FFF2-40B4-BE49-F238E27FC236}">
              <a16:creationId xmlns:a16="http://schemas.microsoft.com/office/drawing/2014/main" id="{2E035911-FC9A-400E-B605-05403E6D9EC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8717875" y="1362075"/>
          <a:ext cx="5658640" cy="8164064"/>
        </a:xfrm>
        <a:prstGeom prst="rect">
          <a:avLst/>
        </a:prstGeom>
      </xdr:spPr>
    </xdr:pic>
    <xdr:clientData/>
  </xdr:twoCellAnchor>
  <xdr:twoCellAnchor editAs="oneCell">
    <xdr:from>
      <xdr:col>43</xdr:col>
      <xdr:colOff>0</xdr:colOff>
      <xdr:row>49</xdr:row>
      <xdr:rowOff>0</xdr:rowOff>
    </xdr:from>
    <xdr:to>
      <xdr:col>51</xdr:col>
      <xdr:colOff>257955</xdr:colOff>
      <xdr:row>85</xdr:row>
      <xdr:rowOff>105699</xdr:rowOff>
    </xdr:to>
    <xdr:pic>
      <xdr:nvPicPr>
        <xdr:cNvPr id="31" name="Picture 30" descr="Screen Clipping">
          <a:extLst>
            <a:ext uri="{FF2B5EF4-FFF2-40B4-BE49-F238E27FC236}">
              <a16:creationId xmlns:a16="http://schemas.microsoft.com/office/drawing/2014/main" id="{C654AE82-6880-4666-BCF9-2E8902B0360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8717875" y="9563100"/>
          <a:ext cx="5591955" cy="6620799"/>
        </a:xfrm>
        <a:prstGeom prst="rect">
          <a:avLst/>
        </a:prstGeom>
      </xdr:spPr>
    </xdr:pic>
    <xdr:clientData/>
  </xdr:twoCellAnchor>
  <xdr:twoCellAnchor editAs="oneCell">
    <xdr:from>
      <xdr:col>43</xdr:col>
      <xdr:colOff>0</xdr:colOff>
      <xdr:row>86</xdr:row>
      <xdr:rowOff>0</xdr:rowOff>
    </xdr:from>
    <xdr:to>
      <xdr:col>52</xdr:col>
      <xdr:colOff>105627</xdr:colOff>
      <xdr:row>130</xdr:row>
      <xdr:rowOff>39217</xdr:rowOff>
    </xdr:to>
    <xdr:pic>
      <xdr:nvPicPr>
        <xdr:cNvPr id="33" name="Picture 32" descr="Screen Clipping">
          <a:extLst>
            <a:ext uri="{FF2B5EF4-FFF2-40B4-BE49-F238E27FC236}">
              <a16:creationId xmlns:a16="http://schemas.microsoft.com/office/drawing/2014/main" id="{86427E3B-D469-407A-8310-AE8CC6FA31F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8717875" y="16259175"/>
          <a:ext cx="6106377" cy="8002117"/>
        </a:xfrm>
        <a:prstGeom prst="rect">
          <a:avLst/>
        </a:prstGeom>
      </xdr:spPr>
    </xdr:pic>
    <xdr:clientData/>
  </xdr:twoCellAnchor>
  <xdr:twoCellAnchor editAs="oneCell">
    <xdr:from>
      <xdr:col>43</xdr:col>
      <xdr:colOff>0</xdr:colOff>
      <xdr:row>130</xdr:row>
      <xdr:rowOff>0</xdr:rowOff>
    </xdr:from>
    <xdr:to>
      <xdr:col>51</xdr:col>
      <xdr:colOff>248429</xdr:colOff>
      <xdr:row>162</xdr:row>
      <xdr:rowOff>48440</xdr:rowOff>
    </xdr:to>
    <xdr:pic>
      <xdr:nvPicPr>
        <xdr:cNvPr id="35" name="Picture 34" descr="Screen Clipping">
          <a:extLst>
            <a:ext uri="{FF2B5EF4-FFF2-40B4-BE49-F238E27FC236}">
              <a16:creationId xmlns:a16="http://schemas.microsoft.com/office/drawing/2014/main" id="{1DFD3AA6-BAC7-45E2-A822-12D89B58C0A3}"/>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8717875" y="24222075"/>
          <a:ext cx="5582429" cy="5839640"/>
        </a:xfrm>
        <a:prstGeom prst="rect">
          <a:avLst/>
        </a:prstGeom>
      </xdr:spPr>
    </xdr:pic>
    <xdr:clientData/>
  </xdr:twoCellAnchor>
  <xdr:twoCellAnchor editAs="oneCell">
    <xdr:from>
      <xdr:col>54</xdr:col>
      <xdr:colOff>0</xdr:colOff>
      <xdr:row>5</xdr:row>
      <xdr:rowOff>0</xdr:rowOff>
    </xdr:from>
    <xdr:to>
      <xdr:col>62</xdr:col>
      <xdr:colOff>334166</xdr:colOff>
      <xdr:row>49</xdr:row>
      <xdr:rowOff>10671</xdr:rowOff>
    </xdr:to>
    <xdr:pic>
      <xdr:nvPicPr>
        <xdr:cNvPr id="37" name="Picture 36" descr="Screen Clipping">
          <a:extLst>
            <a:ext uri="{FF2B5EF4-FFF2-40B4-BE49-F238E27FC236}">
              <a16:creationId xmlns:a16="http://schemas.microsoft.com/office/drawing/2014/main" id="{F92D5C50-324D-4ECB-8689-DD84CCC65DDE}"/>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5347275" y="1362075"/>
          <a:ext cx="5668166" cy="8211696"/>
        </a:xfrm>
        <a:prstGeom prst="rect">
          <a:avLst/>
        </a:prstGeom>
      </xdr:spPr>
    </xdr:pic>
    <xdr:clientData/>
  </xdr:twoCellAnchor>
  <xdr:twoCellAnchor editAs="oneCell">
    <xdr:from>
      <xdr:col>54</xdr:col>
      <xdr:colOff>0</xdr:colOff>
      <xdr:row>49</xdr:row>
      <xdr:rowOff>0</xdr:rowOff>
    </xdr:from>
    <xdr:to>
      <xdr:col>62</xdr:col>
      <xdr:colOff>238903</xdr:colOff>
      <xdr:row>84</xdr:row>
      <xdr:rowOff>29463</xdr:rowOff>
    </xdr:to>
    <xdr:pic>
      <xdr:nvPicPr>
        <xdr:cNvPr id="39" name="Picture 38" descr="Screen Clipping">
          <a:extLst>
            <a:ext uri="{FF2B5EF4-FFF2-40B4-BE49-F238E27FC236}">
              <a16:creationId xmlns:a16="http://schemas.microsoft.com/office/drawing/2014/main" id="{E0EA024D-4127-4681-A84C-AFD2F94FA33F}"/>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5347275" y="9563100"/>
          <a:ext cx="5572903" cy="6363588"/>
        </a:xfrm>
        <a:prstGeom prst="rect">
          <a:avLst/>
        </a:prstGeom>
      </xdr:spPr>
    </xdr:pic>
    <xdr:clientData/>
  </xdr:twoCellAnchor>
  <xdr:twoCellAnchor editAs="oneCell">
    <xdr:from>
      <xdr:col>54</xdr:col>
      <xdr:colOff>0</xdr:colOff>
      <xdr:row>84</xdr:row>
      <xdr:rowOff>0</xdr:rowOff>
    </xdr:from>
    <xdr:to>
      <xdr:col>62</xdr:col>
      <xdr:colOff>248429</xdr:colOff>
      <xdr:row>120</xdr:row>
      <xdr:rowOff>39015</xdr:rowOff>
    </xdr:to>
    <xdr:pic>
      <xdr:nvPicPr>
        <xdr:cNvPr id="41" name="Picture 40" descr="Screen Clipping">
          <a:extLst>
            <a:ext uri="{FF2B5EF4-FFF2-40B4-BE49-F238E27FC236}">
              <a16:creationId xmlns:a16="http://schemas.microsoft.com/office/drawing/2014/main" id="{A17B5366-74F1-4726-99D8-C8362329D14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5347275" y="15897225"/>
          <a:ext cx="5582429" cy="6554115"/>
        </a:xfrm>
        <a:prstGeom prst="rect">
          <a:avLst/>
        </a:prstGeom>
      </xdr:spPr>
    </xdr:pic>
    <xdr:clientData/>
  </xdr:twoCellAnchor>
  <xdr:twoCellAnchor editAs="oneCell">
    <xdr:from>
      <xdr:col>64</xdr:col>
      <xdr:colOff>1</xdr:colOff>
      <xdr:row>5</xdr:row>
      <xdr:rowOff>38099</xdr:rowOff>
    </xdr:from>
    <xdr:to>
      <xdr:col>72</xdr:col>
      <xdr:colOff>200025</xdr:colOff>
      <xdr:row>38</xdr:row>
      <xdr:rowOff>5692</xdr:rowOff>
    </xdr:to>
    <xdr:pic>
      <xdr:nvPicPr>
        <xdr:cNvPr id="4" name="Picture 3">
          <a:extLst>
            <a:ext uri="{FF2B5EF4-FFF2-40B4-BE49-F238E27FC236}">
              <a16:creationId xmlns:a16="http://schemas.microsoft.com/office/drawing/2014/main" id="{D8E4A038-FFD9-469F-99C6-E3EFBCEF162C}"/>
            </a:ext>
          </a:extLst>
        </xdr:cNvPr>
        <xdr:cNvPicPr>
          <a:picLocks noChangeAspect="1"/>
        </xdr:cNvPicPr>
      </xdr:nvPicPr>
      <xdr:blipFill>
        <a:blip xmlns:r="http://schemas.openxmlformats.org/officeDocument/2006/relationships" r:embed="rId19"/>
        <a:stretch>
          <a:fillRect/>
        </a:stretch>
      </xdr:blipFill>
      <xdr:spPr>
        <a:xfrm>
          <a:off x="41414701" y="1400174"/>
          <a:ext cx="5534024" cy="6177893"/>
        </a:xfrm>
        <a:prstGeom prst="rect">
          <a:avLst/>
        </a:prstGeom>
      </xdr:spPr>
    </xdr:pic>
    <xdr:clientData/>
  </xdr:twoCellAnchor>
  <xdr:twoCellAnchor editAs="oneCell">
    <xdr:from>
      <xdr:col>64</xdr:col>
      <xdr:colOff>9526</xdr:colOff>
      <xdr:row>38</xdr:row>
      <xdr:rowOff>9525</xdr:rowOff>
    </xdr:from>
    <xdr:to>
      <xdr:col>72</xdr:col>
      <xdr:colOff>255907</xdr:colOff>
      <xdr:row>78</xdr:row>
      <xdr:rowOff>76201</xdr:rowOff>
    </xdr:to>
    <xdr:pic>
      <xdr:nvPicPr>
        <xdr:cNvPr id="6" name="Picture 5">
          <a:extLst>
            <a:ext uri="{FF2B5EF4-FFF2-40B4-BE49-F238E27FC236}">
              <a16:creationId xmlns:a16="http://schemas.microsoft.com/office/drawing/2014/main" id="{E5A395AC-0243-403C-BC14-DF3576B1DDE9}"/>
            </a:ext>
          </a:extLst>
        </xdr:cNvPr>
        <xdr:cNvPicPr>
          <a:picLocks noChangeAspect="1"/>
        </xdr:cNvPicPr>
      </xdr:nvPicPr>
      <xdr:blipFill>
        <a:blip xmlns:r="http://schemas.openxmlformats.org/officeDocument/2006/relationships" r:embed="rId20"/>
        <a:stretch>
          <a:fillRect/>
        </a:stretch>
      </xdr:blipFill>
      <xdr:spPr>
        <a:xfrm>
          <a:off x="41424226" y="7581900"/>
          <a:ext cx="5580381" cy="7305676"/>
        </a:xfrm>
        <a:prstGeom prst="rect">
          <a:avLst/>
        </a:prstGeom>
      </xdr:spPr>
    </xdr:pic>
    <xdr:clientData/>
  </xdr:twoCellAnchor>
  <xdr:twoCellAnchor editAs="oneCell">
    <xdr:from>
      <xdr:col>64</xdr:col>
      <xdr:colOff>19050</xdr:colOff>
      <xdr:row>79</xdr:row>
      <xdr:rowOff>66675</xdr:rowOff>
    </xdr:from>
    <xdr:to>
      <xdr:col>73</xdr:col>
      <xdr:colOff>0</xdr:colOff>
      <xdr:row>105</xdr:row>
      <xdr:rowOff>135963</xdr:rowOff>
    </xdr:to>
    <xdr:pic>
      <xdr:nvPicPr>
        <xdr:cNvPr id="8" name="Picture 7">
          <a:extLst>
            <a:ext uri="{FF2B5EF4-FFF2-40B4-BE49-F238E27FC236}">
              <a16:creationId xmlns:a16="http://schemas.microsoft.com/office/drawing/2014/main" id="{A19890D9-E5FD-4F46-AD09-660C6B37D149}"/>
            </a:ext>
          </a:extLst>
        </xdr:cNvPr>
        <xdr:cNvPicPr>
          <a:picLocks noChangeAspect="1"/>
        </xdr:cNvPicPr>
      </xdr:nvPicPr>
      <xdr:blipFill>
        <a:blip xmlns:r="http://schemas.openxmlformats.org/officeDocument/2006/relationships" r:embed="rId21"/>
        <a:stretch>
          <a:fillRect/>
        </a:stretch>
      </xdr:blipFill>
      <xdr:spPr>
        <a:xfrm>
          <a:off x="41433750" y="15059025"/>
          <a:ext cx="5600700" cy="4774638"/>
        </a:xfrm>
        <a:prstGeom prst="rect">
          <a:avLst/>
        </a:prstGeom>
      </xdr:spPr>
    </xdr:pic>
    <xdr:clientData/>
  </xdr:twoCellAnchor>
  <xdr:twoCellAnchor editAs="oneCell">
    <xdr:from>
      <xdr:col>74</xdr:col>
      <xdr:colOff>19050</xdr:colOff>
      <xdr:row>5</xdr:row>
      <xdr:rowOff>19050</xdr:rowOff>
    </xdr:from>
    <xdr:to>
      <xdr:col>82</xdr:col>
      <xdr:colOff>26074</xdr:colOff>
      <xdr:row>40</xdr:row>
      <xdr:rowOff>9525</xdr:rowOff>
    </xdr:to>
    <xdr:pic>
      <xdr:nvPicPr>
        <xdr:cNvPr id="10" name="Picture 9">
          <a:extLst>
            <a:ext uri="{FF2B5EF4-FFF2-40B4-BE49-F238E27FC236}">
              <a16:creationId xmlns:a16="http://schemas.microsoft.com/office/drawing/2014/main" id="{63937EF6-1B16-4AE9-8FDB-FFEA32A47021}"/>
            </a:ext>
          </a:extLst>
        </xdr:cNvPr>
        <xdr:cNvPicPr>
          <a:picLocks noChangeAspect="1"/>
        </xdr:cNvPicPr>
      </xdr:nvPicPr>
      <xdr:blipFill>
        <a:blip xmlns:r="http://schemas.openxmlformats.org/officeDocument/2006/relationships" r:embed="rId22"/>
        <a:stretch>
          <a:fillRect/>
        </a:stretch>
      </xdr:blipFill>
      <xdr:spPr>
        <a:xfrm>
          <a:off x="47396400" y="1381125"/>
          <a:ext cx="5341024" cy="6562725"/>
        </a:xfrm>
        <a:prstGeom prst="rect">
          <a:avLst/>
        </a:prstGeom>
      </xdr:spPr>
    </xdr:pic>
    <xdr:clientData/>
  </xdr:twoCellAnchor>
  <xdr:twoCellAnchor editAs="oneCell">
    <xdr:from>
      <xdr:col>74</xdr:col>
      <xdr:colOff>28576</xdr:colOff>
      <xdr:row>40</xdr:row>
      <xdr:rowOff>9526</xdr:rowOff>
    </xdr:from>
    <xdr:to>
      <xdr:col>82</xdr:col>
      <xdr:colOff>28575</xdr:colOff>
      <xdr:row>46</xdr:row>
      <xdr:rowOff>55917</xdr:rowOff>
    </xdr:to>
    <xdr:pic>
      <xdr:nvPicPr>
        <xdr:cNvPr id="12" name="Picture 11">
          <a:extLst>
            <a:ext uri="{FF2B5EF4-FFF2-40B4-BE49-F238E27FC236}">
              <a16:creationId xmlns:a16="http://schemas.microsoft.com/office/drawing/2014/main" id="{C50A55FE-B476-40E9-93D2-4F4D86195E1D}"/>
            </a:ext>
          </a:extLst>
        </xdr:cNvPr>
        <xdr:cNvPicPr>
          <a:picLocks noChangeAspect="1"/>
        </xdr:cNvPicPr>
      </xdr:nvPicPr>
      <xdr:blipFill>
        <a:blip xmlns:r="http://schemas.openxmlformats.org/officeDocument/2006/relationships" r:embed="rId23"/>
        <a:stretch>
          <a:fillRect/>
        </a:stretch>
      </xdr:blipFill>
      <xdr:spPr>
        <a:xfrm>
          <a:off x="47405926" y="7943851"/>
          <a:ext cx="5333999" cy="1132241"/>
        </a:xfrm>
        <a:prstGeom prst="rect">
          <a:avLst/>
        </a:prstGeom>
      </xdr:spPr>
    </xdr:pic>
    <xdr:clientData/>
  </xdr:twoCellAnchor>
  <xdr:twoCellAnchor editAs="oneCell">
    <xdr:from>
      <xdr:col>74</xdr:col>
      <xdr:colOff>9525</xdr:colOff>
      <xdr:row>46</xdr:row>
      <xdr:rowOff>95250</xdr:rowOff>
    </xdr:from>
    <xdr:to>
      <xdr:col>82</xdr:col>
      <xdr:colOff>38100</xdr:colOff>
      <xdr:row>81</xdr:row>
      <xdr:rowOff>80738</xdr:rowOff>
    </xdr:to>
    <xdr:pic>
      <xdr:nvPicPr>
        <xdr:cNvPr id="14" name="Picture 13">
          <a:extLst>
            <a:ext uri="{FF2B5EF4-FFF2-40B4-BE49-F238E27FC236}">
              <a16:creationId xmlns:a16="http://schemas.microsoft.com/office/drawing/2014/main" id="{650C02DF-B685-4A90-8D94-DDFCC5D3AD14}"/>
            </a:ext>
          </a:extLst>
        </xdr:cNvPr>
        <xdr:cNvPicPr>
          <a:picLocks noChangeAspect="1"/>
        </xdr:cNvPicPr>
      </xdr:nvPicPr>
      <xdr:blipFill>
        <a:blip xmlns:r="http://schemas.openxmlformats.org/officeDocument/2006/relationships" r:embed="rId24"/>
        <a:stretch>
          <a:fillRect/>
        </a:stretch>
      </xdr:blipFill>
      <xdr:spPr>
        <a:xfrm>
          <a:off x="47386875" y="9115425"/>
          <a:ext cx="5362575" cy="6319613"/>
        </a:xfrm>
        <a:prstGeom prst="rect">
          <a:avLst/>
        </a:prstGeom>
      </xdr:spPr>
    </xdr:pic>
    <xdr:clientData/>
  </xdr:twoCellAnchor>
  <xdr:twoCellAnchor editAs="oneCell">
    <xdr:from>
      <xdr:col>74</xdr:col>
      <xdr:colOff>28575</xdr:colOff>
      <xdr:row>81</xdr:row>
      <xdr:rowOff>89836</xdr:rowOff>
    </xdr:from>
    <xdr:to>
      <xdr:col>82</xdr:col>
      <xdr:colOff>47625</xdr:colOff>
      <xdr:row>112</xdr:row>
      <xdr:rowOff>0</xdr:rowOff>
    </xdr:to>
    <xdr:pic>
      <xdr:nvPicPr>
        <xdr:cNvPr id="18" name="Picture 17">
          <a:extLst>
            <a:ext uri="{FF2B5EF4-FFF2-40B4-BE49-F238E27FC236}">
              <a16:creationId xmlns:a16="http://schemas.microsoft.com/office/drawing/2014/main" id="{E1D94502-960A-47D8-B16A-3E0A14DC03C0}"/>
            </a:ext>
          </a:extLst>
        </xdr:cNvPr>
        <xdr:cNvPicPr>
          <a:picLocks noChangeAspect="1"/>
        </xdr:cNvPicPr>
      </xdr:nvPicPr>
      <xdr:blipFill>
        <a:blip xmlns:r="http://schemas.openxmlformats.org/officeDocument/2006/relationships" r:embed="rId25"/>
        <a:stretch>
          <a:fillRect/>
        </a:stretch>
      </xdr:blipFill>
      <xdr:spPr>
        <a:xfrm>
          <a:off x="47405925" y="15444136"/>
          <a:ext cx="5353050" cy="5510864"/>
        </a:xfrm>
        <a:prstGeom prst="rect">
          <a:avLst/>
        </a:prstGeom>
      </xdr:spPr>
    </xdr:pic>
    <xdr:clientData/>
  </xdr:twoCellAnchor>
  <xdr:twoCellAnchor editAs="oneCell">
    <xdr:from>
      <xdr:col>3</xdr:col>
      <xdr:colOff>0</xdr:colOff>
      <xdr:row>4</xdr:row>
      <xdr:rowOff>57150</xdr:rowOff>
    </xdr:from>
    <xdr:to>
      <xdr:col>10</xdr:col>
      <xdr:colOff>447675</xdr:colOff>
      <xdr:row>38</xdr:row>
      <xdr:rowOff>85725</xdr:rowOff>
    </xdr:to>
    <xdr:pic>
      <xdr:nvPicPr>
        <xdr:cNvPr id="30" name="Picture 2">
          <a:extLst>
            <a:ext uri="{FF2B5EF4-FFF2-40B4-BE49-F238E27FC236}">
              <a16:creationId xmlns:a16="http://schemas.microsoft.com/office/drawing/2014/main" id="{EACA683A-2F40-12F0-1E82-AD1B167275CD}"/>
            </a:ext>
            <a:ext uri="{147F2762-F138-4A5C-976F-8EAC2B608ADB}">
              <a16:predDERef xmlns:a16="http://schemas.microsoft.com/office/drawing/2014/main" pred="{E1D94502-960A-47D8-B16A-3E0A14DC03C0}"/>
            </a:ext>
          </a:extLst>
        </xdr:cNvPr>
        <xdr:cNvPicPr>
          <a:picLocks noChangeAspect="1"/>
        </xdr:cNvPicPr>
      </xdr:nvPicPr>
      <xdr:blipFill>
        <a:blip xmlns:r="http://schemas.openxmlformats.org/officeDocument/2006/relationships" r:embed="rId26"/>
        <a:srcRect t="5470"/>
        <a:stretch>
          <a:fillRect/>
        </a:stretch>
      </xdr:blipFill>
      <xdr:spPr>
        <a:xfrm>
          <a:off x="4552950" y="1209675"/>
          <a:ext cx="5114925" cy="6419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4</xdr:row>
      <xdr:rowOff>0</xdr:rowOff>
    </xdr:from>
    <xdr:to>
      <xdr:col>13</xdr:col>
      <xdr:colOff>304800</xdr:colOff>
      <xdr:row>4</xdr:row>
      <xdr:rowOff>304800</xdr:rowOff>
    </xdr:to>
    <xdr:sp macro="" textlink="">
      <xdr:nvSpPr>
        <xdr:cNvPr id="4099" name="AutoShape 3">
          <a:extLst>
            <a:ext uri="{FF2B5EF4-FFF2-40B4-BE49-F238E27FC236}">
              <a16:creationId xmlns:a16="http://schemas.microsoft.com/office/drawing/2014/main" id="{A1300F8C-A7DA-19A6-2056-5E2D0B315BBD}"/>
            </a:ext>
          </a:extLst>
        </xdr:cNvPr>
        <xdr:cNvSpPr>
          <a:spLocks noChangeAspect="1" noChangeArrowheads="1"/>
        </xdr:cNvSpPr>
      </xdr:nvSpPr>
      <xdr:spPr bwMode="auto">
        <a:xfrm>
          <a:off x="15163800" y="676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4</xdr:row>
      <xdr:rowOff>0</xdr:rowOff>
    </xdr:from>
    <xdr:to>
      <xdr:col>13</xdr:col>
      <xdr:colOff>304800</xdr:colOff>
      <xdr:row>4</xdr:row>
      <xdr:rowOff>304800</xdr:rowOff>
    </xdr:to>
    <xdr:sp macro="" textlink="">
      <xdr:nvSpPr>
        <xdr:cNvPr id="4100" name="AutoShape 4">
          <a:extLst>
            <a:ext uri="{FF2B5EF4-FFF2-40B4-BE49-F238E27FC236}">
              <a16:creationId xmlns:a16="http://schemas.microsoft.com/office/drawing/2014/main" id="{9EED0CA5-5F16-72F5-89BE-74CE6356714A}"/>
            </a:ext>
          </a:extLst>
        </xdr:cNvPr>
        <xdr:cNvSpPr>
          <a:spLocks noChangeAspect="1" noChangeArrowheads="1"/>
        </xdr:cNvSpPr>
      </xdr:nvSpPr>
      <xdr:spPr bwMode="auto">
        <a:xfrm>
          <a:off x="15163800" y="676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5</xdr:row>
      <xdr:rowOff>0</xdr:rowOff>
    </xdr:from>
    <xdr:to>
      <xdr:col>15</xdr:col>
      <xdr:colOff>304800</xdr:colOff>
      <xdr:row>5</xdr:row>
      <xdr:rowOff>304800</xdr:rowOff>
    </xdr:to>
    <xdr:sp macro="" textlink="">
      <xdr:nvSpPr>
        <xdr:cNvPr id="4101" name="AutoShape 5">
          <a:extLst>
            <a:ext uri="{FF2B5EF4-FFF2-40B4-BE49-F238E27FC236}">
              <a16:creationId xmlns:a16="http://schemas.microsoft.com/office/drawing/2014/main" id="{394F2542-F0E1-FCAC-4C97-7313F55536F6}"/>
            </a:ext>
          </a:extLst>
        </xdr:cNvPr>
        <xdr:cNvSpPr>
          <a:spLocks noChangeAspect="1" noChangeArrowheads="1"/>
        </xdr:cNvSpPr>
      </xdr:nvSpPr>
      <xdr:spPr bwMode="auto">
        <a:xfrm>
          <a:off x="16535400" y="99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oncourse">
  <a:themeElements>
    <a:clrScheme name="CLEAResult">
      <a:dk1>
        <a:sysClr val="windowText" lastClr="000000"/>
      </a:dk1>
      <a:lt1>
        <a:sysClr val="window" lastClr="FFFFFF"/>
      </a:lt1>
      <a:dk2>
        <a:srgbClr val="404040"/>
      </a:dk2>
      <a:lt2>
        <a:srgbClr val="EFE9E5"/>
      </a:lt2>
      <a:accent1>
        <a:srgbClr val="F50000"/>
      </a:accent1>
      <a:accent2>
        <a:srgbClr val="054B56"/>
      </a:accent2>
      <a:accent3>
        <a:srgbClr val="007299"/>
      </a:accent3>
      <a:accent4>
        <a:srgbClr val="92B7BC"/>
      </a:accent4>
      <a:accent5>
        <a:srgbClr val="F4CE00"/>
      </a:accent5>
      <a:accent6>
        <a:srgbClr val="EFE9E5"/>
      </a:accent6>
      <a:hlink>
        <a:srgbClr val="44B9E8"/>
      </a:hlink>
      <a:folHlink>
        <a:srgbClr val="44B9E8"/>
      </a:folHlink>
    </a:clrScheme>
    <a:fontScheme name="CLEAResult">
      <a:majorFont>
        <a:latin typeface="Arial"/>
        <a:ea typeface=""/>
        <a:cs typeface=""/>
      </a:majorFont>
      <a:minorFont>
        <a:latin typeface="Arial"/>
        <a:ea typeface=""/>
        <a:cs typeface=""/>
      </a:minorFont>
    </a:fontScheme>
    <a:fmtScheme name="Concourse">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55000" cap="flat" cmpd="thickThin" algn="ctr">
          <a:solidFill>
            <a:schemeClr val="phClr"/>
          </a:solidFill>
          <a:prstDash val="solid"/>
        </a:ln>
        <a:ln w="63500" cap="flat" cmpd="thickThin"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55000"/>
                <a:satMod val="300000"/>
              </a:schemeClr>
            </a:gs>
            <a:gs pos="40000">
              <a:schemeClr val="phClr">
                <a:tint val="65000"/>
                <a:satMod val="300000"/>
              </a:schemeClr>
            </a:gs>
            <a:gs pos="100000">
              <a:schemeClr val="phClr">
                <a:shade val="65000"/>
                <a:satMod val="300000"/>
              </a:schemeClr>
            </a:gs>
          </a:gsLst>
          <a:path path="circle">
            <a:fillToRect l="65000" b="98000"/>
          </a:path>
        </a:gradFill>
        <a:blipFill>
          <a:blip xmlns:r="http://schemas.openxmlformats.org/officeDocument/2006/relationships" r:embed="rId1">
            <a:duotone>
              <a:schemeClr val="phClr">
                <a:shade val="60000"/>
                <a:satMod val="110000"/>
              </a:schemeClr>
              <a:schemeClr val="phClr">
                <a:tint val="95000"/>
              </a:schemeClr>
            </a:duotone>
          </a:blip>
          <a:tile tx="0" ty="0" sx="50000" sy="5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D706-0ED0-4535-A8D0-A0AEB0321699}">
  <sheetPr codeName="Sheet18">
    <tabColor rgb="FFC00000"/>
  </sheetPr>
  <dimension ref="A1:Z37"/>
  <sheetViews>
    <sheetView showGridLines="0" zoomScale="85" zoomScaleNormal="85" workbookViewId="0">
      <selection activeCell="O5" sqref="O5:S5"/>
    </sheetView>
  </sheetViews>
  <sheetFormatPr defaultRowHeight="14.25"/>
  <cols>
    <col min="1" max="1" width="3.375" customWidth="1"/>
    <col min="2" max="2" width="15.125" customWidth="1"/>
    <col min="4" max="4" width="16.875" customWidth="1"/>
    <col min="5" max="5" width="12.625" customWidth="1"/>
    <col min="6" max="6" width="4.375" customWidth="1"/>
    <col min="7" max="7" width="3.5" customWidth="1"/>
    <col min="13" max="13" width="2.5" customWidth="1"/>
    <col min="14" max="14" width="2.625" customWidth="1"/>
    <col min="20" max="20" width="3.125" customWidth="1"/>
  </cols>
  <sheetData>
    <row r="1" spans="1:26" ht="46.5" customHeight="1">
      <c r="A1" s="350"/>
      <c r="B1" s="350"/>
      <c r="C1" s="350"/>
      <c r="D1" s="350"/>
      <c r="E1" s="350"/>
      <c r="F1" s="350"/>
      <c r="G1" s="350"/>
      <c r="H1" s="350"/>
      <c r="I1" s="350"/>
      <c r="J1" s="350"/>
      <c r="K1" s="350"/>
      <c r="L1" s="350"/>
      <c r="M1" s="350"/>
      <c r="N1" s="350"/>
      <c r="O1" s="350"/>
      <c r="P1" s="350"/>
      <c r="Q1" s="350"/>
      <c r="R1" s="350"/>
      <c r="S1" s="350"/>
      <c r="T1" s="350"/>
      <c r="U1" s="350"/>
      <c r="V1" s="350"/>
      <c r="W1" s="350"/>
      <c r="X1" s="350"/>
      <c r="Y1" s="350"/>
      <c r="Z1" s="350"/>
    </row>
    <row r="2" spans="1:26" ht="15.75" thickBot="1">
      <c r="H2" s="288"/>
    </row>
    <row r="3" spans="1:26" ht="20.45" customHeight="1" thickBot="1">
      <c r="B3" s="351" t="s">
        <v>0</v>
      </c>
      <c r="C3" s="352"/>
      <c r="D3" s="353"/>
      <c r="E3" s="289" t="s">
        <v>9</v>
      </c>
      <c r="F3" s="288"/>
      <c r="G3" s="288"/>
      <c r="H3" s="288"/>
    </row>
    <row r="4" spans="1:26" ht="15.75" thickBot="1">
      <c r="G4" s="290"/>
      <c r="H4" s="291"/>
      <c r="I4" s="292"/>
      <c r="J4" s="292"/>
      <c r="K4" s="292"/>
      <c r="L4" s="292"/>
      <c r="M4" s="292"/>
      <c r="N4" s="290"/>
      <c r="O4" s="292"/>
      <c r="P4" s="292"/>
      <c r="Q4" s="292"/>
      <c r="R4" s="292"/>
      <c r="S4" s="292"/>
      <c r="T4" s="293"/>
    </row>
    <row r="5" spans="1:26" ht="15">
      <c r="B5" s="354" t="s">
        <v>2</v>
      </c>
      <c r="C5" s="355"/>
      <c r="D5" s="356"/>
      <c r="G5" s="294"/>
      <c r="H5" s="357" t="s">
        <v>3</v>
      </c>
      <c r="I5" s="357"/>
      <c r="J5" s="357"/>
      <c r="K5" s="357"/>
      <c r="L5" s="357"/>
      <c r="N5" s="294"/>
      <c r="O5" s="357" t="s">
        <v>4</v>
      </c>
      <c r="P5" s="357"/>
      <c r="Q5" s="357"/>
      <c r="R5" s="357"/>
      <c r="S5" s="357"/>
      <c r="T5" s="295"/>
    </row>
    <row r="6" spans="1:26" ht="15.75" thickBot="1">
      <c r="B6" s="296" t="s">
        <v>5</v>
      </c>
      <c r="C6" s="297" t="s">
        <v>6</v>
      </c>
      <c r="D6" s="298" t="s">
        <v>7</v>
      </c>
      <c r="G6" s="294"/>
      <c r="H6" s="288" t="s">
        <v>8</v>
      </c>
      <c r="M6" s="288"/>
      <c r="N6" s="299"/>
      <c r="O6" s="288" t="s">
        <v>8</v>
      </c>
      <c r="T6" s="295"/>
    </row>
    <row r="7" spans="1:26" ht="15" thickTop="1">
      <c r="B7" s="300" t="s">
        <v>9</v>
      </c>
      <c r="C7" s="301">
        <v>0.1</v>
      </c>
      <c r="D7" s="302">
        <v>0</v>
      </c>
      <c r="G7" s="294"/>
      <c r="H7" s="313"/>
      <c r="I7" s="313"/>
      <c r="J7" s="313"/>
      <c r="K7" s="313"/>
      <c r="L7" s="313"/>
      <c r="N7" s="294"/>
      <c r="T7" s="295"/>
    </row>
    <row r="8" spans="1:26">
      <c r="B8" s="300" t="s">
        <v>1</v>
      </c>
      <c r="C8" s="303">
        <v>0.1</v>
      </c>
      <c r="D8" s="304">
        <v>0</v>
      </c>
      <c r="G8" s="294"/>
      <c r="H8" s="313"/>
      <c r="I8" s="313"/>
      <c r="J8" s="313"/>
      <c r="K8" s="313"/>
      <c r="L8" s="313"/>
      <c r="N8" s="294"/>
      <c r="T8" s="295"/>
    </row>
    <row r="9" spans="1:26" ht="15" thickBot="1">
      <c r="B9" s="305" t="s">
        <v>10</v>
      </c>
      <c r="C9" s="306">
        <v>0.04</v>
      </c>
      <c r="D9" s="307">
        <v>250</v>
      </c>
      <c r="G9" s="294"/>
      <c r="H9" s="313"/>
      <c r="I9" s="313"/>
      <c r="J9" s="313"/>
      <c r="K9" s="313"/>
      <c r="L9" s="313"/>
      <c r="N9" s="294"/>
      <c r="T9" s="295"/>
    </row>
    <row r="10" spans="1:26">
      <c r="G10" s="294"/>
      <c r="H10" s="313"/>
      <c r="I10" s="313"/>
      <c r="J10" s="313"/>
      <c r="K10" s="313"/>
      <c r="L10" s="313"/>
      <c r="N10" s="294"/>
      <c r="T10" s="295"/>
    </row>
    <row r="11" spans="1:26">
      <c r="G11" s="294"/>
      <c r="H11" s="313"/>
      <c r="I11" s="313"/>
      <c r="J11" s="313"/>
      <c r="K11" s="313"/>
      <c r="L11" s="313"/>
      <c r="N11" s="294"/>
      <c r="T11" s="295"/>
    </row>
    <row r="12" spans="1:26">
      <c r="G12" s="294"/>
      <c r="H12" s="313"/>
      <c r="I12" s="313"/>
      <c r="J12" s="313"/>
      <c r="K12" s="313"/>
      <c r="L12" s="313"/>
      <c r="N12" s="294"/>
      <c r="T12" s="295"/>
    </row>
    <row r="13" spans="1:26">
      <c r="G13" s="294"/>
      <c r="H13" s="313"/>
      <c r="I13" s="313"/>
      <c r="J13" s="313"/>
      <c r="K13" s="313"/>
      <c r="L13" s="313"/>
      <c r="N13" s="294"/>
      <c r="T13" s="295"/>
    </row>
    <row r="14" spans="1:26">
      <c r="G14" s="294"/>
      <c r="H14" s="313"/>
      <c r="I14" s="313"/>
      <c r="J14" s="313"/>
      <c r="K14" s="313"/>
      <c r="L14" s="313"/>
      <c r="N14" s="294"/>
      <c r="T14" s="295"/>
    </row>
    <row r="15" spans="1:26">
      <c r="G15" s="294"/>
      <c r="H15" s="313"/>
      <c r="I15" s="313"/>
      <c r="J15" s="313"/>
      <c r="K15" s="313"/>
      <c r="L15" s="313"/>
      <c r="N15" s="294"/>
      <c r="T15" s="295"/>
    </row>
    <row r="16" spans="1:26" ht="15">
      <c r="G16" s="294"/>
      <c r="H16" s="288" t="s">
        <v>11</v>
      </c>
      <c r="N16" s="294"/>
      <c r="O16" s="288" t="s">
        <v>11</v>
      </c>
      <c r="T16" s="295"/>
    </row>
    <row r="17" spans="7:20">
      <c r="G17" s="294"/>
      <c r="H17" s="312"/>
      <c r="I17" s="312"/>
      <c r="J17" s="312"/>
      <c r="K17" s="312"/>
      <c r="L17" s="312"/>
      <c r="N17" s="294"/>
      <c r="T17" s="295"/>
    </row>
    <row r="18" spans="7:20">
      <c r="G18" s="294"/>
      <c r="H18" s="312"/>
      <c r="I18" s="312"/>
      <c r="J18" s="312"/>
      <c r="K18" s="312"/>
      <c r="L18" s="312"/>
      <c r="N18" s="294"/>
      <c r="T18" s="295"/>
    </row>
    <row r="19" spans="7:20">
      <c r="G19" s="294"/>
      <c r="H19" s="312"/>
      <c r="I19" s="312"/>
      <c r="J19" s="312"/>
      <c r="K19" s="312"/>
      <c r="L19" s="312"/>
      <c r="N19" s="294"/>
      <c r="T19" s="295"/>
    </row>
    <row r="20" spans="7:20">
      <c r="G20" s="294"/>
      <c r="H20" s="312"/>
      <c r="I20" s="312"/>
      <c r="J20" s="312"/>
      <c r="K20" s="312"/>
      <c r="L20" s="312"/>
      <c r="N20" s="294"/>
      <c r="T20" s="295"/>
    </row>
    <row r="21" spans="7:20">
      <c r="G21" s="294"/>
      <c r="H21" s="312"/>
      <c r="I21" s="312"/>
      <c r="J21" s="312"/>
      <c r="K21" s="312"/>
      <c r="L21" s="312"/>
      <c r="N21" s="294"/>
      <c r="T21" s="295"/>
    </row>
    <row r="22" spans="7:20">
      <c r="G22" s="294"/>
      <c r="H22" s="312"/>
      <c r="I22" s="312"/>
      <c r="J22" s="312"/>
      <c r="K22" s="312"/>
      <c r="L22" s="312"/>
      <c r="N22" s="294"/>
      <c r="T22" s="295"/>
    </row>
    <row r="23" spans="7:20">
      <c r="G23" s="294"/>
      <c r="H23" s="312"/>
      <c r="I23" s="312"/>
      <c r="J23" s="312"/>
      <c r="K23" s="312"/>
      <c r="L23" s="312"/>
      <c r="N23" s="294"/>
      <c r="T23" s="295"/>
    </row>
    <row r="24" spans="7:20">
      <c r="G24" s="294"/>
      <c r="H24" s="312"/>
      <c r="I24" s="312"/>
      <c r="J24" s="312"/>
      <c r="K24" s="312"/>
      <c r="L24" s="312"/>
      <c r="N24" s="294"/>
      <c r="T24" s="295"/>
    </row>
    <row r="25" spans="7:20">
      <c r="G25" s="294"/>
      <c r="H25" s="312"/>
      <c r="I25" s="312"/>
      <c r="J25" s="312"/>
      <c r="K25" s="312"/>
      <c r="L25" s="312"/>
      <c r="N25" s="294"/>
      <c r="T25" s="295"/>
    </row>
    <row r="26" spans="7:20" ht="15">
      <c r="G26" s="294"/>
      <c r="H26" s="288" t="s">
        <v>12</v>
      </c>
      <c r="N26" s="294"/>
      <c r="O26" s="288" t="s">
        <v>12</v>
      </c>
      <c r="T26" s="295"/>
    </row>
    <row r="27" spans="7:20">
      <c r="G27" s="294"/>
      <c r="H27" s="308"/>
      <c r="I27" s="308"/>
      <c r="J27" s="308"/>
      <c r="K27" s="308"/>
      <c r="L27" s="308"/>
      <c r="N27" s="294"/>
      <c r="T27" s="295"/>
    </row>
    <row r="28" spans="7:20">
      <c r="G28" s="294"/>
      <c r="H28" s="308"/>
      <c r="I28" s="308"/>
      <c r="J28" s="308"/>
      <c r="K28" s="308"/>
      <c r="L28" s="308"/>
      <c r="N28" s="294"/>
      <c r="T28" s="295"/>
    </row>
    <row r="29" spans="7:20">
      <c r="G29" s="294"/>
      <c r="H29" s="308"/>
      <c r="I29" s="308"/>
      <c r="J29" s="308"/>
      <c r="K29" s="308"/>
      <c r="L29" s="308"/>
      <c r="N29" s="294"/>
      <c r="T29" s="295"/>
    </row>
    <row r="30" spans="7:20">
      <c r="G30" s="294"/>
      <c r="H30" s="308"/>
      <c r="I30" s="308"/>
      <c r="J30" s="308"/>
      <c r="K30" s="308"/>
      <c r="L30" s="308"/>
      <c r="N30" s="294"/>
      <c r="T30" s="295"/>
    </row>
    <row r="31" spans="7:20">
      <c r="G31" s="294"/>
      <c r="H31" s="308"/>
      <c r="I31" s="308"/>
      <c r="J31" s="308"/>
      <c r="K31" s="308"/>
      <c r="L31" s="308"/>
      <c r="N31" s="294"/>
      <c r="T31" s="295"/>
    </row>
    <row r="32" spans="7:20">
      <c r="G32" s="294"/>
      <c r="H32" s="308"/>
      <c r="I32" s="308"/>
      <c r="J32" s="308"/>
      <c r="K32" s="308"/>
      <c r="L32" s="308"/>
      <c r="N32" s="294"/>
      <c r="T32" s="295"/>
    </row>
    <row r="33" spans="7:20">
      <c r="G33" s="294"/>
      <c r="H33" s="308"/>
      <c r="I33" s="308"/>
      <c r="J33" s="308"/>
      <c r="K33" s="308"/>
      <c r="L33" s="308"/>
      <c r="N33" s="294"/>
      <c r="T33" s="295"/>
    </row>
    <row r="34" spans="7:20">
      <c r="G34" s="294"/>
      <c r="H34" s="308"/>
      <c r="I34" s="308"/>
      <c r="J34" s="308"/>
      <c r="K34" s="308"/>
      <c r="L34" s="308"/>
      <c r="N34" s="294"/>
      <c r="T34" s="295"/>
    </row>
    <row r="35" spans="7:20">
      <c r="G35" s="294"/>
      <c r="H35" s="308"/>
      <c r="I35" s="308"/>
      <c r="J35" s="308"/>
      <c r="K35" s="308"/>
      <c r="L35" s="308"/>
      <c r="N35" s="294"/>
      <c r="T35" s="295"/>
    </row>
    <row r="36" spans="7:20" ht="9" customHeight="1">
      <c r="G36" s="294"/>
      <c r="N36" s="294"/>
      <c r="T36" s="295"/>
    </row>
    <row r="37" spans="7:20" ht="6.6" customHeight="1">
      <c r="G37" s="309"/>
      <c r="H37" s="310"/>
      <c r="I37" s="310"/>
      <c r="J37" s="310"/>
      <c r="K37" s="310"/>
      <c r="L37" s="310"/>
      <c r="M37" s="310"/>
      <c r="N37" s="309"/>
      <c r="O37" s="310"/>
      <c r="P37" s="310"/>
      <c r="Q37" s="310"/>
      <c r="R37" s="310"/>
      <c r="S37" s="310"/>
      <c r="T37" s="311"/>
    </row>
  </sheetData>
  <mergeCells count="9">
    <mergeCell ref="V1:Z1"/>
    <mergeCell ref="B3:D3"/>
    <mergeCell ref="B5:D5"/>
    <mergeCell ref="H5:L5"/>
    <mergeCell ref="O5:S5"/>
    <mergeCell ref="A1:E1"/>
    <mergeCell ref="F1:J1"/>
    <mergeCell ref="K1:P1"/>
    <mergeCell ref="Q1:U1"/>
  </mergeCells>
  <conditionalFormatting sqref="A1:Z1">
    <cfRule type="expression" dxfId="8" priority="1">
      <formula>$E$3="First Energy"</formula>
    </cfRule>
    <cfRule type="expression" dxfId="7" priority="2">
      <formula>$E$3="PECO"</formula>
    </cfRule>
    <cfRule type="expression" dxfId="6" priority="3">
      <formula>$E$3="PPL"</formula>
    </cfRule>
  </conditionalFormatting>
  <dataValidations count="2">
    <dataValidation type="list" allowBlank="1" showInputMessage="1" showErrorMessage="1" sqref="E3" xr:uid="{DC1E6FD4-AEE7-4C2D-9403-B5EB61E97C48}">
      <formula1>"PPL, PECO, First Energy"</formula1>
    </dataValidation>
    <dataValidation allowBlank="1" showInputMessage="1" showErrorMessage="1" prompt="Incentives are referenced on the inventory tab, in column AF" sqref="B5:D5" xr:uid="{867B7570-CADD-4DE2-8C32-1B60A87F80B8}"/>
  </dataValidation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tint="0.59999389629810485"/>
  </sheetPr>
  <dimension ref="A1:K19"/>
  <sheetViews>
    <sheetView topLeftCell="A3" zoomScaleNormal="100" workbookViewId="0">
      <selection activeCell="C10" sqref="C10"/>
    </sheetView>
  </sheetViews>
  <sheetFormatPr defaultColWidth="0" defaultRowHeight="14.25" zeroHeight="1"/>
  <cols>
    <col min="1" max="1" width="3.625" style="1" customWidth="1"/>
    <col min="2" max="2" width="32.5" style="1" bestFit="1" customWidth="1"/>
    <col min="3" max="3" width="18.125" style="1" customWidth="1"/>
    <col min="4" max="4" width="15.625" style="1" customWidth="1"/>
    <col min="5" max="5" width="8.625" style="1" customWidth="1"/>
    <col min="6" max="6" width="9.625" style="1" customWidth="1"/>
    <col min="7" max="8" width="8.625" style="1" customWidth="1"/>
    <col min="9" max="9" width="11.125" style="1" customWidth="1"/>
    <col min="10" max="11" width="8.625" style="1" customWidth="1"/>
    <col min="12" max="16384" width="8.625" style="1" hidden="1"/>
  </cols>
  <sheetData>
    <row r="1" spans="1:11">
      <c r="A1" s="44"/>
    </row>
    <row r="2" spans="1:11" ht="9.75" customHeight="1"/>
    <row r="3" spans="1:11" ht="34.5" customHeight="1">
      <c r="B3" s="372" t="s">
        <v>303</v>
      </c>
      <c r="C3" s="373"/>
      <c r="D3" s="373"/>
      <c r="G3" s="370" t="s">
        <v>284</v>
      </c>
      <c r="H3" s="370"/>
      <c r="I3" s="370"/>
    </row>
    <row r="4" spans="1:11" ht="29.1" customHeight="1">
      <c r="B4" s="371" t="s">
        <v>285</v>
      </c>
      <c r="C4" s="371"/>
      <c r="D4" s="371"/>
      <c r="G4" s="369" t="s">
        <v>304</v>
      </c>
      <c r="H4" s="369"/>
      <c r="I4" s="369"/>
      <c r="J4" s="369"/>
      <c r="K4" s="369"/>
    </row>
    <row r="5" spans="1:11" ht="9" customHeight="1" thickBot="1">
      <c r="B5" s="10"/>
      <c r="C5" s="10"/>
      <c r="G5" s="369"/>
      <c r="H5" s="369"/>
      <c r="I5" s="369"/>
      <c r="J5" s="369"/>
      <c r="K5" s="369"/>
    </row>
    <row r="6" spans="1:11" s="11" customFormat="1" ht="22.35" customHeight="1">
      <c r="B6" s="18" t="s">
        <v>131</v>
      </c>
      <c r="C6" s="374" t="str">
        <f>IF('Savings Summary'!C5="","",'Savings Summary'!C5)</f>
        <v/>
      </c>
      <c r="D6" s="375"/>
      <c r="G6" s="369"/>
      <c r="H6" s="369"/>
      <c r="I6" s="369"/>
      <c r="J6" s="369"/>
      <c r="K6" s="369"/>
    </row>
    <row r="7" spans="1:11" s="11" customFormat="1" ht="22.35" customHeight="1">
      <c r="B7" s="19" t="s">
        <v>269</v>
      </c>
      <c r="C7" s="378" t="str">
        <f>IF('Savings Summary'!C7="","",'Savings Summary'!C7)</f>
        <v/>
      </c>
      <c r="D7" s="379"/>
      <c r="G7" s="369"/>
      <c r="H7" s="369"/>
      <c r="I7" s="369"/>
      <c r="J7" s="369"/>
      <c r="K7" s="369"/>
    </row>
    <row r="8" spans="1:11" s="11" customFormat="1" ht="22.35" customHeight="1">
      <c r="B8" s="19" t="s">
        <v>273</v>
      </c>
      <c r="C8" s="378" t="str">
        <f>IF('Savings Summary'!C11="","",'Savings Summary'!C11)</f>
        <v/>
      </c>
      <c r="D8" s="379"/>
      <c r="G8" s="369"/>
      <c r="H8" s="369"/>
      <c r="I8" s="369"/>
      <c r="J8" s="369"/>
      <c r="K8" s="369"/>
    </row>
    <row r="9" spans="1:11" s="11" customFormat="1" ht="22.35" customHeight="1">
      <c r="B9" s="52" t="str">
        <f>'Savings Summary'!B12</f>
        <v>Zip Code*</v>
      </c>
      <c r="C9" s="380" t="str">
        <f>IF('Savings Summary'!C12="","",'Savings Summary'!C12)</f>
        <v/>
      </c>
      <c r="D9" s="381"/>
      <c r="G9" s="369"/>
      <c r="H9" s="369"/>
      <c r="I9" s="369"/>
      <c r="J9" s="369"/>
      <c r="K9" s="369"/>
    </row>
    <row r="10" spans="1:11" s="11" customFormat="1" ht="22.35" customHeight="1" thickBot="1">
      <c r="B10" s="21" t="s">
        <v>305</v>
      </c>
      <c r="C10" s="159"/>
      <c r="D10" s="22" t="s">
        <v>296</v>
      </c>
      <c r="G10" s="369"/>
      <c r="H10" s="369"/>
      <c r="I10" s="369"/>
      <c r="J10" s="369"/>
      <c r="K10" s="369"/>
    </row>
    <row r="11" spans="1:11" s="11" customFormat="1" ht="8.1" customHeight="1" thickBot="1">
      <c r="B11" s="23"/>
      <c r="C11" s="23"/>
      <c r="D11" s="23"/>
      <c r="G11" s="369"/>
      <c r="H11" s="369"/>
      <c r="I11" s="369"/>
      <c r="J11" s="369"/>
      <c r="K11" s="369"/>
    </row>
    <row r="12" spans="1:11" s="11" customFormat="1" ht="22.35" customHeight="1">
      <c r="B12" s="86" t="s">
        <v>306</v>
      </c>
      <c r="C12" s="93" t="str">
        <f>IF(C10="","",IFERROR(Calculations!$F$45,""))</f>
        <v/>
      </c>
      <c r="D12" s="87" t="s">
        <v>109</v>
      </c>
      <c r="G12" s="369"/>
      <c r="H12" s="369"/>
      <c r="I12" s="369"/>
      <c r="J12" s="369"/>
      <c r="K12" s="369"/>
    </row>
    <row r="13" spans="1:11" s="11" customFormat="1" ht="22.35" customHeight="1">
      <c r="A13" s="209"/>
      <c r="B13" s="182" t="s">
        <v>307</v>
      </c>
      <c r="C13" s="187" t="str">
        <f>IF(C10="","",IFERROR(Calculations!$G$45,""))</f>
        <v/>
      </c>
      <c r="D13" s="99" t="s">
        <v>107</v>
      </c>
      <c r="G13" s="369"/>
      <c r="H13" s="369"/>
      <c r="I13" s="369"/>
      <c r="J13" s="369"/>
      <c r="K13" s="369"/>
    </row>
    <row r="14" spans="1:11" s="11" customFormat="1" ht="22.35" customHeight="1">
      <c r="B14" s="88" t="s">
        <v>308</v>
      </c>
      <c r="C14" s="94" t="str">
        <f>IF(C10="","",IFERROR(Calculations!$H$45,""))</f>
        <v/>
      </c>
      <c r="D14" s="99" t="s">
        <v>107</v>
      </c>
      <c r="G14" s="369"/>
      <c r="H14" s="369"/>
      <c r="I14" s="369"/>
      <c r="J14" s="369"/>
      <c r="K14" s="369"/>
    </row>
    <row r="15" spans="1:11" s="11" customFormat="1" ht="22.35" customHeight="1" thickBot="1">
      <c r="B15" s="90" t="s">
        <v>112</v>
      </c>
      <c r="C15" s="91" t="str">
        <f>IF(OR(C10=""),"",'Savings Summary'!K10)</f>
        <v/>
      </c>
      <c r="D15" s="92" t="s">
        <v>293</v>
      </c>
      <c r="G15" s="369"/>
      <c r="H15" s="369"/>
      <c r="I15" s="369"/>
      <c r="J15" s="369"/>
      <c r="K15" s="369"/>
    </row>
    <row r="16" spans="1:11" ht="9" customHeight="1"/>
    <row r="17" spans="2:2" hidden="1">
      <c r="B17" s="43"/>
    </row>
    <row r="18" spans="2:2"/>
    <row r="19" spans="2:2"/>
  </sheetData>
  <sheetProtection formatColumns="0"/>
  <mergeCells count="8">
    <mergeCell ref="G3:I3"/>
    <mergeCell ref="G4:K15"/>
    <mergeCell ref="B3:D3"/>
    <mergeCell ref="B4:D4"/>
    <mergeCell ref="C6:D6"/>
    <mergeCell ref="C7:D7"/>
    <mergeCell ref="C8:D8"/>
    <mergeCell ref="C9:D9"/>
  </mergeCells>
  <pageMargins left="0.5" right="0.5" top="0.5" bottom="0.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8" tint="0.59999389629810485"/>
  </sheetPr>
  <dimension ref="A1:XFC24"/>
  <sheetViews>
    <sheetView zoomScaleNormal="100" workbookViewId="0">
      <selection activeCell="C24" sqref="C24"/>
    </sheetView>
  </sheetViews>
  <sheetFormatPr defaultColWidth="0" defaultRowHeight="14.25" zeroHeight="1"/>
  <cols>
    <col min="1" max="1" width="3.625" style="1" customWidth="1"/>
    <col min="2" max="2" width="32.5" style="1" bestFit="1" customWidth="1"/>
    <col min="3" max="3" width="18.125" style="1" customWidth="1"/>
    <col min="4" max="4" width="48.125" style="1" customWidth="1"/>
    <col min="5" max="5" width="8.625" style="1" customWidth="1"/>
    <col min="6" max="6" width="9.625" style="1" customWidth="1"/>
    <col min="7" max="8" width="8.625" style="15" customWidth="1"/>
    <col min="9" max="9" width="11.375" style="15" customWidth="1"/>
    <col min="10" max="10" width="14.625" style="15" customWidth="1"/>
    <col min="11" max="11" width="8.625" style="15" customWidth="1"/>
    <col min="12" max="16383" width="8.625" style="1" hidden="1"/>
    <col min="16384" max="16384" width="4.625" style="1" hidden="1" customWidth="1"/>
  </cols>
  <sheetData>
    <row r="1" spans="1:11">
      <c r="A1" s="44"/>
      <c r="G1" s="1"/>
      <c r="H1" s="1"/>
      <c r="I1" s="1"/>
      <c r="J1" s="1"/>
      <c r="K1" s="1"/>
    </row>
    <row r="2" spans="1:11" ht="9.75" customHeight="1">
      <c r="G2" s="1"/>
      <c r="H2" s="1"/>
      <c r="I2" s="1"/>
      <c r="J2" s="1"/>
      <c r="K2" s="1"/>
    </row>
    <row r="3" spans="1:11" ht="34.5" customHeight="1">
      <c r="B3" s="407" t="s">
        <v>253</v>
      </c>
      <c r="C3" s="407"/>
      <c r="D3" s="407"/>
      <c r="F3" s="409" t="s">
        <v>284</v>
      </c>
      <c r="G3" s="410"/>
      <c r="H3" s="409"/>
      <c r="I3" s="409"/>
      <c r="J3" s="411"/>
      <c r="K3" s="1"/>
    </row>
    <row r="4" spans="1:11" ht="29.1" customHeight="1">
      <c r="B4" s="408" t="s">
        <v>285</v>
      </c>
      <c r="C4" s="408"/>
      <c r="D4" s="408"/>
      <c r="F4" s="412" t="s">
        <v>309</v>
      </c>
      <c r="G4" s="412"/>
      <c r="H4" s="412"/>
      <c r="I4" s="412"/>
      <c r="J4" s="412"/>
      <c r="K4" s="105"/>
    </row>
    <row r="5" spans="1:11" ht="9" customHeight="1" thickBot="1">
      <c r="B5" s="10"/>
      <c r="C5" s="10"/>
      <c r="F5" s="412"/>
      <c r="G5" s="412"/>
      <c r="H5" s="412"/>
      <c r="I5" s="412"/>
      <c r="J5" s="412"/>
      <c r="K5" s="105"/>
    </row>
    <row r="6" spans="1:11" s="11" customFormat="1" ht="22.35" customHeight="1">
      <c r="B6" s="400" t="s">
        <v>131</v>
      </c>
      <c r="C6" s="374" t="str">
        <f>IF('Savings Summary'!C5="","",'Savings Summary'!C5)</f>
        <v/>
      </c>
      <c r="D6" s="375"/>
      <c r="F6" s="412"/>
      <c r="G6" s="412"/>
      <c r="H6" s="412"/>
      <c r="I6" s="412"/>
      <c r="J6" s="412"/>
      <c r="K6" s="105"/>
    </row>
    <row r="7" spans="1:11" s="11" customFormat="1" ht="22.35" customHeight="1">
      <c r="B7" s="401" t="s">
        <v>269</v>
      </c>
      <c r="C7" s="378" t="str">
        <f>IF('Savings Summary'!C7="","",'Savings Summary'!C7)</f>
        <v/>
      </c>
      <c r="D7" s="379"/>
      <c r="F7" s="412"/>
      <c r="G7" s="412"/>
      <c r="H7" s="412"/>
      <c r="I7" s="412"/>
      <c r="J7" s="412"/>
      <c r="K7" s="105"/>
    </row>
    <row r="8" spans="1:11" s="11" customFormat="1" ht="22.35" customHeight="1">
      <c r="B8" s="401" t="s">
        <v>273</v>
      </c>
      <c r="C8" s="378" t="str">
        <f>IF('Savings Summary'!C11="","",'Savings Summary'!C11)</f>
        <v/>
      </c>
      <c r="D8" s="379"/>
      <c r="F8" s="412"/>
      <c r="G8" s="412"/>
      <c r="H8" s="412"/>
      <c r="I8" s="412"/>
      <c r="J8" s="412"/>
      <c r="K8" s="105"/>
    </row>
    <row r="9" spans="1:11" s="11" customFormat="1" ht="22.35" customHeight="1">
      <c r="B9" s="401" t="s">
        <v>310</v>
      </c>
      <c r="C9" s="98"/>
      <c r="D9" s="99" t="s">
        <v>311</v>
      </c>
      <c r="F9" s="412"/>
      <c r="G9" s="412"/>
      <c r="H9" s="412"/>
      <c r="I9" s="412"/>
      <c r="J9" s="412"/>
      <c r="K9" s="105"/>
    </row>
    <row r="10" spans="1:11" s="11" customFormat="1" ht="22.35" customHeight="1">
      <c r="B10" s="402" t="s">
        <v>312</v>
      </c>
      <c r="C10" s="98"/>
      <c r="D10" s="20" t="s">
        <v>249</v>
      </c>
      <c r="F10" s="412"/>
      <c r="G10" s="412"/>
      <c r="H10" s="412"/>
      <c r="I10" s="412"/>
      <c r="J10" s="412"/>
      <c r="K10" s="105"/>
    </row>
    <row r="11" spans="1:11" s="11" customFormat="1" ht="22.35" customHeight="1">
      <c r="B11" s="402" t="s">
        <v>313</v>
      </c>
      <c r="C11" s="98"/>
      <c r="D11" s="20" t="s">
        <v>314</v>
      </c>
      <c r="G11" s="105"/>
      <c r="H11" s="105"/>
      <c r="I11" s="105"/>
      <c r="J11" s="105"/>
      <c r="K11" s="105"/>
    </row>
    <row r="12" spans="1:11" s="11" customFormat="1" ht="8.1" customHeight="1" thickBot="1">
      <c r="B12" s="23"/>
      <c r="C12" s="23"/>
      <c r="D12" s="23"/>
      <c r="G12" s="105"/>
      <c r="H12" s="105"/>
      <c r="I12" s="105"/>
      <c r="J12" s="105"/>
      <c r="K12" s="105"/>
    </row>
    <row r="13" spans="1:11" s="11" customFormat="1" ht="22.35" customHeight="1">
      <c r="B13" s="403" t="s">
        <v>306</v>
      </c>
      <c r="C13" s="207" t="str">
        <f>IF(OR(C9="",C10="",C11=""),"",IFERROR(Calculations!$G$48,""))</f>
        <v/>
      </c>
      <c r="D13" s="206" t="s">
        <v>109</v>
      </c>
      <c r="G13" s="105"/>
      <c r="H13" s="105"/>
      <c r="I13" s="105"/>
      <c r="J13" s="105"/>
      <c r="K13" s="105"/>
    </row>
    <row r="14" spans="1:11" s="11" customFormat="1" ht="22.35" customHeight="1">
      <c r="A14" s="209"/>
      <c r="B14" s="404" t="s">
        <v>307</v>
      </c>
      <c r="C14" s="208" t="str">
        <f>IF(OR(C9="",C10="",C11=""),"",IFERROR(Calculations!$H$48,""))</f>
        <v/>
      </c>
      <c r="D14" s="99" t="s">
        <v>107</v>
      </c>
      <c r="G14" s="105"/>
      <c r="H14" s="105"/>
      <c r="I14" s="105"/>
      <c r="J14" s="105"/>
      <c r="K14" s="105"/>
    </row>
    <row r="15" spans="1:11" s="11" customFormat="1" ht="22.35" customHeight="1">
      <c r="B15" s="405" t="s">
        <v>308</v>
      </c>
      <c r="C15" s="94" t="str">
        <f>IF(OR(C9="",C10="",C11=""),"",IFERROR(Calculations!$I$48,""))</f>
        <v/>
      </c>
      <c r="D15" s="89" t="s">
        <v>107</v>
      </c>
      <c r="G15" s="105"/>
      <c r="H15" s="105"/>
      <c r="I15" s="105"/>
      <c r="J15" s="105"/>
      <c r="K15" s="105"/>
    </row>
    <row r="16" spans="1:11" s="11" customFormat="1" ht="22.35" customHeight="1" thickBot="1">
      <c r="B16" s="406" t="s">
        <v>112</v>
      </c>
      <c r="C16" s="100" t="str">
        <f>IF(OR(C9="",C10="",C11=""),"",'Savings Summary'!K11)</f>
        <v/>
      </c>
      <c r="D16" s="92" t="s">
        <v>293</v>
      </c>
      <c r="G16" s="105"/>
      <c r="H16" s="105"/>
      <c r="I16" s="105"/>
      <c r="J16" s="105"/>
      <c r="K16" s="105"/>
    </row>
    <row r="17" spans="2:11" ht="17.25" customHeight="1">
      <c r="G17" s="105"/>
      <c r="H17" s="105"/>
      <c r="I17" s="105"/>
      <c r="J17" s="105"/>
      <c r="K17" s="105"/>
    </row>
    <row r="18" spans="2:11" ht="14.25" hidden="1" customHeight="1">
      <c r="B18" s="43"/>
      <c r="G18" s="105"/>
      <c r="H18" s="105"/>
      <c r="I18" s="105"/>
      <c r="J18" s="105"/>
      <c r="K18" s="105"/>
    </row>
    <row r="19" spans="2:11" ht="22.5" customHeight="1">
      <c r="G19" s="105"/>
      <c r="H19" s="105"/>
      <c r="I19" s="105"/>
      <c r="J19" s="105"/>
      <c r="K19" s="105"/>
    </row>
    <row r="20" spans="2:11"/>
    <row r="21" spans="2:11"/>
    <row r="22" spans="2:11"/>
    <row r="23" spans="2:11"/>
    <row r="24" spans="2:11"/>
  </sheetData>
  <sheetProtection algorithmName="SHA-512" hashValue="157ff4IWxiC8HK4WEgnOguQJ7Rx3hSm8fHBHg6UZ/SmJGGm/iQFxzsJtgMWM+gibpaJIr3/TP54oCC+vwcvxFA==" saltValue="ugmzaOR1coZSQvdMB0V8KA==" spinCount="100000" sheet="1" formatColumns="0"/>
  <mergeCells count="6">
    <mergeCell ref="F4:J10"/>
    <mergeCell ref="C8:D8"/>
    <mergeCell ref="B3:D3"/>
    <mergeCell ref="B4:D4"/>
    <mergeCell ref="C6:D6"/>
    <mergeCell ref="C7:D7"/>
  </mergeCells>
  <pageMargins left="0.5" right="0.5" top="0.5" bottom="0.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8" tint="0.59999389629810485"/>
  </sheetPr>
  <dimension ref="A1:L28"/>
  <sheetViews>
    <sheetView zoomScaleNormal="100" workbookViewId="0">
      <selection activeCell="G4" sqref="G4:L19"/>
    </sheetView>
  </sheetViews>
  <sheetFormatPr defaultColWidth="0" defaultRowHeight="14.25" zeroHeight="1"/>
  <cols>
    <col min="1" max="1" width="3.625" style="1" customWidth="1"/>
    <col min="2" max="2" width="35.875" style="1" customWidth="1"/>
    <col min="3" max="3" width="17" style="1" customWidth="1"/>
    <col min="4" max="4" width="38.125" style="1" customWidth="1"/>
    <col min="5" max="5" width="21.375" style="1" customWidth="1"/>
    <col min="6" max="6" width="8.625" style="1" customWidth="1"/>
    <col min="7" max="7" width="7.375" style="1" customWidth="1"/>
    <col min="8" max="9" width="8.625" style="1" customWidth="1"/>
    <col min="10" max="10" width="10.125" style="1" customWidth="1"/>
    <col min="11" max="12" width="8.625" style="1" customWidth="1"/>
    <col min="13" max="16384" width="8.625" style="1" hidden="1"/>
  </cols>
  <sheetData>
    <row r="1" spans="1:12">
      <c r="A1" s="44"/>
    </row>
    <row r="2" spans="1:12" ht="9.75" customHeight="1"/>
    <row r="3" spans="1:12" ht="34.5" customHeight="1">
      <c r="B3" s="407" t="s">
        <v>315</v>
      </c>
      <c r="C3" s="407"/>
      <c r="D3" s="433"/>
      <c r="E3" s="433"/>
      <c r="G3" s="382"/>
      <c r="H3" s="382"/>
      <c r="I3" s="382"/>
      <c r="J3" s="382"/>
      <c r="K3" s="382"/>
    </row>
    <row r="4" spans="1:12" ht="29.1" customHeight="1">
      <c r="B4" s="408" t="s">
        <v>285</v>
      </c>
      <c r="C4" s="408"/>
      <c r="D4" s="408"/>
      <c r="E4" s="408"/>
      <c r="G4" s="434" t="s">
        <v>508</v>
      </c>
      <c r="H4" s="434"/>
      <c r="I4" s="434"/>
      <c r="J4" s="434"/>
      <c r="K4" s="434"/>
      <c r="L4" s="434"/>
    </row>
    <row r="5" spans="1:12" ht="9" customHeight="1" thickBot="1">
      <c r="B5" s="10"/>
      <c r="C5" s="10"/>
      <c r="D5" s="10"/>
      <c r="G5" s="434"/>
      <c r="H5" s="434"/>
      <c r="I5" s="434"/>
      <c r="J5" s="434"/>
      <c r="K5" s="434"/>
      <c r="L5" s="434"/>
    </row>
    <row r="6" spans="1:12" s="11" customFormat="1" ht="22.35" customHeight="1">
      <c r="B6" s="413" t="s">
        <v>131</v>
      </c>
      <c r="C6" s="414"/>
      <c r="D6" s="374" t="str">
        <f>IF('Savings Summary'!C5="","",'Savings Summary'!C5)</f>
        <v/>
      </c>
      <c r="E6" s="375"/>
      <c r="G6" s="434"/>
      <c r="H6" s="434"/>
      <c r="I6" s="434"/>
      <c r="J6" s="434"/>
      <c r="K6" s="434"/>
      <c r="L6" s="434"/>
    </row>
    <row r="7" spans="1:12" s="11" customFormat="1" ht="22.35" customHeight="1">
      <c r="B7" s="415" t="s">
        <v>269</v>
      </c>
      <c r="C7" s="416"/>
      <c r="D7" s="378" t="str">
        <f>IF('Savings Summary'!C7="","",'Savings Summary'!C7)</f>
        <v/>
      </c>
      <c r="E7" s="379"/>
      <c r="G7" s="434"/>
      <c r="H7" s="434"/>
      <c r="I7" s="434"/>
      <c r="J7" s="434"/>
      <c r="K7" s="434"/>
      <c r="L7" s="434"/>
    </row>
    <row r="8" spans="1:12" s="11" customFormat="1" ht="22.35" customHeight="1">
      <c r="B8" s="415" t="s">
        <v>273</v>
      </c>
      <c r="C8" s="416"/>
      <c r="D8" s="378" t="str">
        <f>IF('Savings Summary'!C11="","",'Savings Summary'!C11)</f>
        <v/>
      </c>
      <c r="E8" s="379"/>
      <c r="G8" s="434"/>
      <c r="H8" s="434"/>
      <c r="I8" s="434"/>
      <c r="J8" s="434"/>
      <c r="K8" s="434"/>
      <c r="L8" s="434"/>
    </row>
    <row r="9" spans="1:12" s="11" customFormat="1" ht="22.35" customHeight="1">
      <c r="B9" s="415" t="s">
        <v>316</v>
      </c>
      <c r="C9" s="416"/>
      <c r="D9" s="380" t="str">
        <f>IF('Savings Summary'!D12="","",'Savings Summary'!D12)</f>
        <v/>
      </c>
      <c r="E9" s="381"/>
      <c r="G9" s="434"/>
      <c r="H9" s="434"/>
      <c r="I9" s="434"/>
      <c r="J9" s="434"/>
      <c r="K9" s="434"/>
      <c r="L9" s="434"/>
    </row>
    <row r="10" spans="1:12" s="11" customFormat="1" ht="36.75" hidden="1" customHeight="1">
      <c r="B10" s="417" t="s">
        <v>221</v>
      </c>
      <c r="C10" s="418"/>
      <c r="D10" s="85" t="s">
        <v>317</v>
      </c>
      <c r="E10" s="63" t="s">
        <v>318</v>
      </c>
      <c r="G10" s="434"/>
      <c r="H10" s="434"/>
      <c r="I10" s="434"/>
      <c r="J10" s="434"/>
      <c r="K10" s="434"/>
      <c r="L10" s="434"/>
    </row>
    <row r="11" spans="1:12" s="11" customFormat="1" ht="36.75" hidden="1" customHeight="1">
      <c r="B11" s="419" t="s">
        <v>222</v>
      </c>
      <c r="C11" s="420"/>
      <c r="D11" s="85" t="s">
        <v>319</v>
      </c>
      <c r="E11" s="63" t="s">
        <v>320</v>
      </c>
      <c r="G11" s="434"/>
      <c r="H11" s="434"/>
      <c r="I11" s="434"/>
      <c r="J11" s="434"/>
      <c r="K11" s="434"/>
      <c r="L11" s="434"/>
    </row>
    <row r="12" spans="1:12" s="11" customFormat="1" ht="36.75" hidden="1" customHeight="1">
      <c r="B12" s="417" t="s">
        <v>223</v>
      </c>
      <c r="C12" s="418"/>
      <c r="D12" s="85" t="s">
        <v>321</v>
      </c>
      <c r="E12" s="63" t="s">
        <v>318</v>
      </c>
      <c r="G12" s="434"/>
      <c r="H12" s="434"/>
      <c r="I12" s="434"/>
      <c r="J12" s="434"/>
      <c r="K12" s="434"/>
      <c r="L12" s="434"/>
    </row>
    <row r="13" spans="1:12" s="11" customFormat="1" ht="36.75" customHeight="1">
      <c r="B13" s="419" t="s">
        <v>322</v>
      </c>
      <c r="C13" s="420"/>
      <c r="D13" s="85"/>
      <c r="E13" s="264" t="s">
        <v>320</v>
      </c>
      <c r="G13" s="434"/>
      <c r="H13" s="434"/>
      <c r="I13" s="434"/>
      <c r="J13" s="434"/>
      <c r="K13" s="434"/>
      <c r="L13" s="434"/>
    </row>
    <row r="14" spans="1:12" s="11" customFormat="1" ht="22.35" customHeight="1">
      <c r="B14" s="415" t="s">
        <v>323</v>
      </c>
      <c r="C14" s="416"/>
      <c r="D14" s="98"/>
      <c r="E14" s="20" t="s">
        <v>296</v>
      </c>
      <c r="G14" s="434"/>
      <c r="H14" s="434"/>
      <c r="I14" s="434"/>
      <c r="J14" s="434"/>
      <c r="K14" s="434"/>
      <c r="L14" s="434"/>
    </row>
    <row r="15" spans="1:12" s="11" customFormat="1" ht="22.35" customHeight="1">
      <c r="B15" s="415" t="s">
        <v>324</v>
      </c>
      <c r="C15" s="416"/>
      <c r="D15" s="85"/>
      <c r="E15" s="63" t="s">
        <v>325</v>
      </c>
      <c r="G15" s="434"/>
      <c r="H15" s="434"/>
      <c r="I15" s="434"/>
      <c r="J15" s="434"/>
      <c r="K15" s="434"/>
      <c r="L15" s="434"/>
    </row>
    <row r="16" spans="1:12" s="11" customFormat="1" ht="45.95" customHeight="1">
      <c r="B16" s="421" t="s">
        <v>326</v>
      </c>
      <c r="C16" s="422" t="str">
        <f>IFERROR(_xlfn.CONCAT(VLOOKUP(D15,Lookups!$E$16:$H$19,4,FALSE)," ","CFM/W"),"")</f>
        <v/>
      </c>
      <c r="D16" s="85"/>
      <c r="E16" s="264" t="s">
        <v>327</v>
      </c>
      <c r="G16" s="434"/>
      <c r="H16" s="434"/>
      <c r="I16" s="434"/>
      <c r="J16" s="434"/>
      <c r="K16" s="434"/>
      <c r="L16" s="434"/>
    </row>
    <row r="17" spans="1:12" s="11" customFormat="1" ht="22.35" customHeight="1" thickBot="1">
      <c r="B17" s="423" t="s">
        <v>328</v>
      </c>
      <c r="C17" s="424"/>
      <c r="D17" s="161"/>
      <c r="E17" s="22" t="s">
        <v>329</v>
      </c>
      <c r="G17" s="434"/>
      <c r="H17" s="434"/>
      <c r="I17" s="434"/>
      <c r="J17" s="434"/>
      <c r="K17" s="434"/>
      <c r="L17" s="434"/>
    </row>
    <row r="18" spans="1:12" s="11" customFormat="1" ht="22.35" customHeight="1" thickBot="1">
      <c r="B18" s="23"/>
      <c r="C18" s="23"/>
      <c r="D18" s="23"/>
      <c r="E18" s="23"/>
      <c r="G18" s="434"/>
      <c r="H18" s="434"/>
      <c r="I18" s="434"/>
      <c r="J18" s="434"/>
      <c r="K18" s="434"/>
      <c r="L18" s="434"/>
    </row>
    <row r="19" spans="1:12" s="11" customFormat="1" ht="22.35" customHeight="1">
      <c r="B19" s="425" t="s">
        <v>330</v>
      </c>
      <c r="C19" s="426"/>
      <c r="D19" s="101" t="str">
        <f>IFERROR(Calculations!Q36,"")</f>
        <v/>
      </c>
      <c r="E19" s="87" t="s">
        <v>109</v>
      </c>
      <c r="G19" s="434"/>
      <c r="H19" s="434"/>
      <c r="I19" s="434"/>
      <c r="J19" s="434"/>
      <c r="K19" s="434"/>
      <c r="L19" s="434"/>
    </row>
    <row r="20" spans="1:12" ht="21.75" customHeight="1">
      <c r="A20" s="11"/>
      <c r="B20" s="427" t="s">
        <v>301</v>
      </c>
      <c r="C20" s="428"/>
      <c r="D20" s="102" t="str">
        <f>IFERROR(Calculations!R36,"")</f>
        <v/>
      </c>
      <c r="E20" s="99" t="s">
        <v>107</v>
      </c>
    </row>
    <row r="21" spans="1:12" ht="21.75" customHeight="1">
      <c r="A21" s="11"/>
      <c r="B21" s="429" t="s">
        <v>302</v>
      </c>
      <c r="C21" s="430"/>
      <c r="D21" s="184">
        <f>Calculations!S36</f>
        <v>0</v>
      </c>
      <c r="E21" s="185" t="s">
        <v>107</v>
      </c>
    </row>
    <row r="22" spans="1:12" ht="21.75" customHeight="1">
      <c r="A22" s="11"/>
      <c r="B22" s="429" t="s">
        <v>292</v>
      </c>
      <c r="C22" s="430"/>
      <c r="D22" s="184" t="str">
        <f>IFERROR(Calculations!T36,"")</f>
        <v/>
      </c>
      <c r="E22" s="185" t="s">
        <v>107</v>
      </c>
    </row>
    <row r="23" spans="1:12" ht="24.95" customHeight="1" thickBot="1">
      <c r="A23" s="11"/>
      <c r="B23" s="431" t="s">
        <v>112</v>
      </c>
      <c r="C23" s="432"/>
      <c r="D23" s="96" t="str">
        <f>IFERROR(IF(OR(D13="",D14="",D15="",D17=""),"",IncentiveCalcs!I5*D19+IncentiveCalcs!$I$6*'High Eff Vent Fans'!D20),"")</f>
        <v/>
      </c>
      <c r="E23" s="92" t="s">
        <v>293</v>
      </c>
    </row>
    <row r="24" spans="1:12"/>
    <row r="25" spans="1:12">
      <c r="B25" s="43"/>
      <c r="C25" s="43"/>
    </row>
    <row r="26" spans="1:12"/>
    <row r="27" spans="1:12"/>
    <row r="28" spans="1:12"/>
  </sheetData>
  <sheetProtection algorithmName="SHA-512" hashValue="fjKMzUkBQroVNzDOf73+00xx/tJN3DpCn278feIgf0GXhN5IJOTpBKF+lCye2og6YmXD1nexqsArEl4dLOn2GQ==" saltValue="zZN7E09F7Qlf4JkR6HGhAA==" spinCount="100000" sheet="1" formatColumns="0"/>
  <mergeCells count="20">
    <mergeCell ref="G3:K3"/>
    <mergeCell ref="B20:C20"/>
    <mergeCell ref="B23:C23"/>
    <mergeCell ref="B17:C17"/>
    <mergeCell ref="B3:E3"/>
    <mergeCell ref="B4:E4"/>
    <mergeCell ref="D6:E6"/>
    <mergeCell ref="D7:E7"/>
    <mergeCell ref="D8:E8"/>
    <mergeCell ref="B6:C6"/>
    <mergeCell ref="B7:C7"/>
    <mergeCell ref="B8:C8"/>
    <mergeCell ref="B9:C9"/>
    <mergeCell ref="B10:C10"/>
    <mergeCell ref="B14:C14"/>
    <mergeCell ref="B15:C15"/>
    <mergeCell ref="B19:C19"/>
    <mergeCell ref="D9:E9"/>
    <mergeCell ref="B12:C12"/>
    <mergeCell ref="G4:L19"/>
  </mergeCells>
  <dataValidations count="2">
    <dataValidation type="list" allowBlank="1" showInputMessage="1" showErrorMessage="1" sqref="D10 D12" xr:uid="{B8DA944D-ED6E-4B48-8535-CF02A2845839}">
      <formula1>"Standard Efficiency,High Efficiency"</formula1>
    </dataValidation>
    <dataValidation type="list" allowBlank="1" showInputMessage="1" showErrorMessage="1" sqref="D11 D13" xr:uid="{46658685-56E1-483F-ABB9-853B97CDC6BA}">
      <formula1>"None,Thermostat Controller"</formula1>
    </dataValidation>
  </dataValidations>
  <pageMargins left="0.5" right="0.5" top="0.5" bottom="0.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C476F8A-2724-4F2A-8CAA-0CF8E2DB19E7}">
          <x14:formula1>
            <xm:f>Lookups!$B$26:$B$30</xm:f>
          </x14:formula1>
          <xm:sqref>D17</xm:sqref>
        </x14:dataValidation>
        <x14:dataValidation type="list" allowBlank="1" showInputMessage="1" showErrorMessage="1" xr:uid="{8C1A37DA-AAEC-42D5-B5EE-DFC9D418D292}">
          <x14:formula1>
            <xm:f>Lookups!$E$16:$E$19</xm:f>
          </x14:formula1>
          <xm:sqref>D15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8" tint="0.59999389629810485"/>
  </sheetPr>
  <dimension ref="A1:K34"/>
  <sheetViews>
    <sheetView zoomScaleNormal="100" workbookViewId="0">
      <selection activeCell="G17" sqref="G17"/>
    </sheetView>
  </sheetViews>
  <sheetFormatPr defaultColWidth="0" defaultRowHeight="14.25" zeroHeight="1"/>
  <cols>
    <col min="1" max="1" width="3.625" style="1" customWidth="1"/>
    <col min="2" max="2" width="34.625" style="1" bestFit="1" customWidth="1"/>
    <col min="3" max="3" width="37.375" style="1" bestFit="1" customWidth="1"/>
    <col min="4" max="4" width="15.625" style="1" customWidth="1"/>
    <col min="5" max="5" width="8.625" style="1" customWidth="1"/>
    <col min="6" max="6" width="9.625" style="1" customWidth="1"/>
    <col min="7" max="8" width="8.625" style="1" customWidth="1"/>
    <col min="9" max="9" width="10.125" style="1" customWidth="1"/>
    <col min="10" max="11" width="8.625" style="1" customWidth="1"/>
    <col min="12" max="16384" width="8.625" style="1" hidden="1"/>
  </cols>
  <sheetData>
    <row r="1" spans="1:11">
      <c r="A1" s="44"/>
    </row>
    <row r="2" spans="1:11" ht="9.75" customHeight="1"/>
    <row r="3" spans="1:11" ht="34.5" customHeight="1">
      <c r="B3" s="407" t="s">
        <v>331</v>
      </c>
      <c r="C3" s="407"/>
      <c r="D3" s="407"/>
      <c r="G3" s="370"/>
      <c r="H3" s="370"/>
      <c r="I3" s="370"/>
    </row>
    <row r="4" spans="1:11" ht="29.1" customHeight="1">
      <c r="B4" s="408" t="s">
        <v>285</v>
      </c>
      <c r="C4" s="408"/>
      <c r="D4" s="408"/>
      <c r="G4" s="434" t="s">
        <v>509</v>
      </c>
      <c r="H4" s="434"/>
      <c r="I4" s="434"/>
      <c r="J4" s="434"/>
      <c r="K4" s="434"/>
    </row>
    <row r="5" spans="1:11" ht="9" customHeight="1" thickBot="1">
      <c r="B5" s="10"/>
      <c r="C5" s="10"/>
      <c r="G5" s="434"/>
      <c r="H5" s="434"/>
      <c r="I5" s="434"/>
      <c r="J5" s="434"/>
      <c r="K5" s="434"/>
    </row>
    <row r="6" spans="1:11" s="11" customFormat="1" ht="22.35" customHeight="1">
      <c r="B6" s="436" t="s">
        <v>131</v>
      </c>
      <c r="C6" s="374" t="str">
        <f>IF('Savings Summary'!C5="","",'Savings Summary'!C5)</f>
        <v/>
      </c>
      <c r="D6" s="375"/>
      <c r="G6" s="434"/>
      <c r="H6" s="434"/>
      <c r="I6" s="434"/>
      <c r="J6" s="434"/>
      <c r="K6" s="434"/>
    </row>
    <row r="7" spans="1:11" s="11" customFormat="1" ht="22.35" customHeight="1">
      <c r="B7" s="402" t="s">
        <v>269</v>
      </c>
      <c r="C7" s="378" t="str">
        <f>IF('Savings Summary'!C7="","",'Savings Summary'!C7)</f>
        <v/>
      </c>
      <c r="D7" s="379"/>
      <c r="G7" s="434"/>
      <c r="H7" s="434"/>
      <c r="I7" s="434"/>
      <c r="J7" s="434"/>
      <c r="K7" s="434"/>
    </row>
    <row r="8" spans="1:11" s="11" customFormat="1" ht="22.35" customHeight="1">
      <c r="B8" s="402" t="s">
        <v>273</v>
      </c>
      <c r="C8" s="378" t="str">
        <f>IF('Savings Summary'!C11="","",'Savings Summary'!C11)</f>
        <v/>
      </c>
      <c r="D8" s="379"/>
      <c r="G8" s="434"/>
      <c r="H8" s="434"/>
      <c r="I8" s="434"/>
      <c r="J8" s="434"/>
      <c r="K8" s="434"/>
    </row>
    <row r="9" spans="1:11" s="11" customFormat="1" ht="22.35" customHeight="1">
      <c r="B9" s="402" t="s">
        <v>332</v>
      </c>
      <c r="C9" s="98"/>
      <c r="D9" s="99" t="s">
        <v>231</v>
      </c>
      <c r="G9" s="434"/>
      <c r="H9" s="434"/>
      <c r="I9" s="434"/>
      <c r="J9" s="434"/>
      <c r="K9" s="434"/>
    </row>
    <row r="10" spans="1:11" s="11" customFormat="1" ht="22.35" customHeight="1">
      <c r="B10" s="402" t="s">
        <v>333</v>
      </c>
      <c r="C10" s="98"/>
      <c r="D10" s="20" t="s">
        <v>296</v>
      </c>
      <c r="G10" s="434"/>
      <c r="H10" s="434"/>
      <c r="I10" s="434"/>
      <c r="J10" s="434"/>
      <c r="K10" s="434"/>
    </row>
    <row r="11" spans="1:11" s="11" customFormat="1" ht="22.35" customHeight="1" thickBot="1">
      <c r="B11" s="437" t="s">
        <v>334</v>
      </c>
      <c r="C11" s="159"/>
      <c r="D11" s="22" t="s">
        <v>335</v>
      </c>
      <c r="G11" s="434"/>
      <c r="H11" s="434"/>
      <c r="I11" s="434"/>
      <c r="J11" s="434"/>
      <c r="K11" s="434"/>
    </row>
    <row r="12" spans="1:11" s="11" customFormat="1" ht="22.35" customHeight="1" thickBot="1">
      <c r="B12" s="23"/>
      <c r="C12" s="23"/>
      <c r="D12" s="23"/>
      <c r="G12" s="434"/>
      <c r="H12" s="434"/>
      <c r="I12" s="434"/>
      <c r="J12" s="434"/>
      <c r="K12" s="434"/>
    </row>
    <row r="13" spans="1:11" s="11" customFormat="1" ht="22.35" customHeight="1">
      <c r="B13" s="400" t="s">
        <v>336</v>
      </c>
      <c r="C13" s="101" t="str">
        <f>IF(OR(C9="",C10="",C11=""),"",IFERROR(Calculations!H42,""))</f>
        <v/>
      </c>
      <c r="D13" s="87" t="s">
        <v>109</v>
      </c>
      <c r="G13" s="434"/>
      <c r="H13" s="434"/>
      <c r="I13" s="434"/>
      <c r="J13" s="434"/>
      <c r="K13" s="434"/>
    </row>
    <row r="14" spans="1:11" ht="21.75" customHeight="1">
      <c r="A14" s="11"/>
      <c r="B14" s="401" t="s">
        <v>307</v>
      </c>
      <c r="C14" s="102" t="str">
        <f>IF(OR(C9="",C10="",C11=""),"",IFERROR(Calculations!I42,""))</f>
        <v/>
      </c>
      <c r="D14" s="99" t="s">
        <v>107</v>
      </c>
    </row>
    <row r="15" spans="1:11" ht="21.75" customHeight="1">
      <c r="A15" s="11"/>
      <c r="B15" s="435" t="s">
        <v>308</v>
      </c>
      <c r="C15" s="184" t="str">
        <f>IF(OR(C9="",C10="",C11=""),"",IF(C14="","",IFERROR(Calculations!J42,"")))</f>
        <v/>
      </c>
      <c r="D15" s="185" t="s">
        <v>107</v>
      </c>
    </row>
    <row r="16" spans="1:11" ht="21.75" customHeight="1" thickBot="1">
      <c r="A16" s="11"/>
      <c r="B16" s="406" t="s">
        <v>112</v>
      </c>
      <c r="C16" s="96" t="str">
        <f>IF(OR(C9="",C10="",,C11=""),"",'Savings Summary'!K13)</f>
        <v/>
      </c>
      <c r="D16" s="92" t="s">
        <v>293</v>
      </c>
    </row>
    <row r="17" spans="2:2"/>
    <row r="18" spans="2:2" hidden="1">
      <c r="B18" s="43"/>
    </row>
    <row r="19" spans="2:2"/>
    <row r="20" spans="2:2"/>
    <row r="21" spans="2:2"/>
    <row r="22" spans="2:2"/>
    <row r="33" s="1" customFormat="1" hidden="1"/>
    <row r="34" s="1" customFormat="1" hidden="1"/>
  </sheetData>
  <sheetProtection algorithmName="SHA-512" hashValue="Fa2L1K9JLjQcQvTQomF+MRkrtAhA7OAJ4PPvaOytT0WXQwJYEVulKnH37D2Ywy9t2zQF/uIX2WBIlzho6WaSFA==" saltValue="URBSOyySNxT0RoJ8mHyvGQ==" spinCount="100000" sheet="1" formatColumns="0"/>
  <mergeCells count="7">
    <mergeCell ref="G3:I3"/>
    <mergeCell ref="G4:K13"/>
    <mergeCell ref="B3:D3"/>
    <mergeCell ref="B4:D4"/>
    <mergeCell ref="C6:D6"/>
    <mergeCell ref="C7:D7"/>
    <mergeCell ref="C8:D8"/>
  </mergeCells>
  <dataValidations count="1">
    <dataValidation allowBlank="1" showErrorMessage="1" sqref="C9" xr:uid="{55AEB827-0A9B-4E00-9C7C-3131614DAFA6}"/>
  </dataValidations>
  <pageMargins left="0.5" right="0.5" top="0.5" bottom="0.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6C4089-3108-41F7-96DF-AE28991F7A17}">
          <x14:formula1>
            <xm:f>Lookups!$E$4:$E$11</xm:f>
          </x14:formula1>
          <xm:sqref>C11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39216-B9F8-4073-AFBC-F2A7390CB54E}">
  <sheetPr codeName="Sheet10">
    <tabColor theme="8" tint="0.59999389629810485"/>
  </sheetPr>
  <dimension ref="A1:XFC23"/>
  <sheetViews>
    <sheetView zoomScaleNormal="100" workbookViewId="0">
      <selection activeCell="C14" sqref="C14"/>
    </sheetView>
  </sheetViews>
  <sheetFormatPr defaultColWidth="0" defaultRowHeight="14.25" zeroHeight="1"/>
  <cols>
    <col min="1" max="1" width="3.625" style="1" customWidth="1"/>
    <col min="2" max="2" width="49.375" style="1" bestFit="1" customWidth="1"/>
    <col min="3" max="3" width="37.375" style="1" customWidth="1"/>
    <col min="4" max="4" width="15.625" style="1" customWidth="1"/>
    <col min="5" max="5" width="8.625" style="1" customWidth="1"/>
    <col min="6" max="6" width="9.625" style="1" customWidth="1"/>
    <col min="7" max="8" width="8.625" style="1" customWidth="1"/>
    <col min="9" max="9" width="10.125" style="1" customWidth="1"/>
    <col min="10" max="11" width="8.625" style="1" customWidth="1"/>
    <col min="12" max="16383" width="8.625" style="1" hidden="1"/>
    <col min="16384" max="16384" width="1.375" style="1" hidden="1" customWidth="1"/>
  </cols>
  <sheetData>
    <row r="1" spans="1:11">
      <c r="A1" s="44"/>
    </row>
    <row r="2" spans="1:11" ht="9.75" customHeight="1"/>
    <row r="3" spans="1:11" ht="34.5" customHeight="1">
      <c r="B3" s="372" t="s">
        <v>33</v>
      </c>
      <c r="C3" s="372"/>
      <c r="D3" s="372"/>
      <c r="G3" s="383"/>
      <c r="H3" s="384"/>
      <c r="I3" s="384"/>
    </row>
    <row r="4" spans="1:11" ht="29.1" customHeight="1">
      <c r="B4" s="371" t="s">
        <v>285</v>
      </c>
      <c r="C4" s="371"/>
      <c r="D4" s="371"/>
      <c r="G4" s="369" t="s">
        <v>337</v>
      </c>
      <c r="H4" s="369"/>
      <c r="I4" s="369"/>
      <c r="J4" s="369"/>
      <c r="K4" s="369"/>
    </row>
    <row r="5" spans="1:11" ht="9" customHeight="1" thickBot="1">
      <c r="B5" s="10"/>
      <c r="C5" s="10"/>
      <c r="G5" s="369"/>
      <c r="H5" s="369"/>
      <c r="I5" s="369"/>
      <c r="J5" s="369"/>
      <c r="K5" s="369"/>
    </row>
    <row r="6" spans="1:11" s="11" customFormat="1" ht="22.35" customHeight="1">
      <c r="B6" s="18" t="s">
        <v>131</v>
      </c>
      <c r="C6" s="374" t="str">
        <f>IF('Savings Summary'!C5="","",'Savings Summary'!C5)</f>
        <v/>
      </c>
      <c r="D6" s="375"/>
      <c r="G6" s="369"/>
      <c r="H6" s="369"/>
      <c r="I6" s="369"/>
      <c r="J6" s="369"/>
      <c r="K6" s="369"/>
    </row>
    <row r="7" spans="1:11" s="11" customFormat="1" ht="22.35" customHeight="1">
      <c r="B7" s="19" t="s">
        <v>269</v>
      </c>
      <c r="C7" s="378" t="str">
        <f>IF('Savings Summary'!C7="","",'Savings Summary'!C7)</f>
        <v/>
      </c>
      <c r="D7" s="379"/>
      <c r="G7" s="369"/>
      <c r="H7" s="369"/>
      <c r="I7" s="369"/>
      <c r="J7" s="369"/>
      <c r="K7" s="369"/>
    </row>
    <row r="8" spans="1:11" s="11" customFormat="1" ht="22.35" customHeight="1">
      <c r="B8" s="19" t="s">
        <v>273</v>
      </c>
      <c r="C8" s="378" t="str">
        <f>IF('Savings Summary'!C11="","",'Savings Summary'!C11)</f>
        <v/>
      </c>
      <c r="D8" s="379"/>
      <c r="G8" s="369"/>
      <c r="H8" s="369"/>
      <c r="I8" s="369"/>
      <c r="J8" s="369"/>
      <c r="K8" s="369"/>
    </row>
    <row r="9" spans="1:11" s="11" customFormat="1" ht="22.35" customHeight="1">
      <c r="B9" s="19" t="s">
        <v>338</v>
      </c>
      <c r="C9" s="98"/>
      <c r="D9" s="20" t="s">
        <v>329</v>
      </c>
      <c r="G9" s="369"/>
      <c r="H9" s="369"/>
      <c r="I9" s="369"/>
      <c r="J9" s="369"/>
      <c r="K9" s="369"/>
    </row>
    <row r="10" spans="1:11" s="11" customFormat="1" ht="22.35" customHeight="1">
      <c r="B10" s="52" t="s">
        <v>339</v>
      </c>
      <c r="C10" s="85"/>
      <c r="D10" s="63" t="s">
        <v>340</v>
      </c>
      <c r="G10" s="369"/>
      <c r="H10" s="369"/>
      <c r="I10" s="369"/>
      <c r="J10" s="369"/>
      <c r="K10" s="369"/>
    </row>
    <row r="11" spans="1:11" s="11" customFormat="1" ht="22.35" customHeight="1">
      <c r="B11" s="19" t="s">
        <v>341</v>
      </c>
      <c r="C11" s="98"/>
      <c r="D11" s="20" t="s">
        <v>172</v>
      </c>
      <c r="G11" s="369"/>
      <c r="H11" s="369"/>
      <c r="I11" s="369"/>
      <c r="J11" s="369"/>
      <c r="K11" s="369"/>
    </row>
    <row r="12" spans="1:11" s="11" customFormat="1" ht="22.35" customHeight="1">
      <c r="B12" s="52" t="s">
        <v>342</v>
      </c>
      <c r="C12" s="85"/>
      <c r="D12" s="63" t="s">
        <v>343</v>
      </c>
      <c r="G12" s="369"/>
      <c r="H12" s="369"/>
      <c r="I12" s="369"/>
      <c r="J12" s="369"/>
      <c r="K12" s="369"/>
    </row>
    <row r="13" spans="1:11" s="11" customFormat="1" ht="22.35" customHeight="1">
      <c r="B13" s="19" t="s">
        <v>344</v>
      </c>
      <c r="C13" s="103"/>
      <c r="D13" s="20" t="s">
        <v>300</v>
      </c>
      <c r="G13" s="369"/>
      <c r="H13" s="369"/>
      <c r="I13" s="369"/>
      <c r="J13" s="369"/>
      <c r="K13" s="369"/>
    </row>
    <row r="14" spans="1:11" s="11" customFormat="1" ht="22.35" customHeight="1" thickBot="1">
      <c r="B14" s="21" t="s">
        <v>345</v>
      </c>
      <c r="C14" s="159"/>
      <c r="D14" s="22" t="s">
        <v>300</v>
      </c>
      <c r="G14" s="369"/>
      <c r="H14" s="369"/>
      <c r="I14" s="369"/>
      <c r="J14" s="369"/>
      <c r="K14" s="369"/>
    </row>
    <row r="15" spans="1:11" s="11" customFormat="1" ht="21.75" customHeight="1" thickBot="1">
      <c r="B15" s="23"/>
      <c r="C15" s="23"/>
      <c r="D15" s="23"/>
      <c r="G15" s="369"/>
      <c r="H15" s="369"/>
      <c r="I15" s="369"/>
      <c r="J15" s="369"/>
      <c r="K15" s="369"/>
    </row>
    <row r="16" spans="1:11" s="11" customFormat="1" ht="22.35" customHeight="1">
      <c r="B16" s="86" t="s">
        <v>306</v>
      </c>
      <c r="C16" s="101" t="str">
        <f>IF(C9="Other","Eligible for electric water heating only",IFERROR(Calculations!H39,""))</f>
        <v/>
      </c>
      <c r="D16" s="87" t="s">
        <v>109</v>
      </c>
      <c r="G16" s="369"/>
      <c r="H16" s="369"/>
      <c r="I16" s="369"/>
      <c r="J16" s="369"/>
      <c r="K16" s="369"/>
    </row>
    <row r="17" spans="1:11" s="11" customFormat="1" ht="22.35" customHeight="1">
      <c r="B17" s="97" t="s">
        <v>301</v>
      </c>
      <c r="C17" s="227" t="str">
        <f>IF(C9="Other","Eligible for electric water heating only",IFERROR(Calculations!K39,""))</f>
        <v/>
      </c>
      <c r="D17" s="99" t="s">
        <v>107</v>
      </c>
      <c r="G17" s="369"/>
      <c r="H17" s="369"/>
      <c r="I17" s="369"/>
      <c r="J17" s="369"/>
      <c r="K17" s="369"/>
    </row>
    <row r="18" spans="1:11" s="11" customFormat="1" ht="22.35" customHeight="1">
      <c r="B18" s="183" t="s">
        <v>302</v>
      </c>
      <c r="C18" s="229" t="str">
        <f>IF(C9="Other","Eligible for electric water heating only",IFERROR(Calculations!L39,""))</f>
        <v/>
      </c>
      <c r="D18" s="185" t="s">
        <v>107</v>
      </c>
      <c r="G18" s="369"/>
      <c r="H18" s="369"/>
      <c r="I18" s="369"/>
      <c r="J18" s="369"/>
      <c r="K18" s="369"/>
    </row>
    <row r="19" spans="1:11" s="11" customFormat="1" ht="22.35" customHeight="1" thickBot="1">
      <c r="B19" s="90" t="s">
        <v>112</v>
      </c>
      <c r="C19" s="96" t="str">
        <f>IF(OR(C9="",C11="",C13="",C14=""),"",'Savings Summary'!K14)</f>
        <v/>
      </c>
      <c r="D19" s="92" t="s">
        <v>293</v>
      </c>
      <c r="G19" s="369"/>
      <c r="H19" s="369"/>
      <c r="I19" s="369"/>
      <c r="J19" s="369"/>
      <c r="K19" s="369"/>
    </row>
    <row r="20" spans="1:11" s="11" customFormat="1" ht="22.35" customHeight="1">
      <c r="B20" s="1"/>
      <c r="C20" s="1"/>
      <c r="D20" s="1"/>
      <c r="G20" s="369"/>
      <c r="H20" s="369"/>
      <c r="I20" s="369"/>
      <c r="J20" s="369"/>
      <c r="K20" s="369"/>
    </row>
    <row r="21" spans="1:11" s="11" customFormat="1" ht="22.35" customHeight="1">
      <c r="B21" s="43"/>
      <c r="C21" s="1"/>
      <c r="D21" s="1"/>
      <c r="G21" s="369"/>
      <c r="H21" s="369"/>
      <c r="I21" s="369"/>
      <c r="J21" s="369"/>
      <c r="K21" s="369"/>
    </row>
    <row r="22" spans="1:11" ht="21.75" customHeight="1">
      <c r="A22" s="11"/>
      <c r="G22" s="369"/>
      <c r="H22" s="369"/>
      <c r="I22" s="369"/>
      <c r="J22" s="369"/>
      <c r="K22" s="369"/>
    </row>
    <row r="23" spans="1:11">
      <c r="A23" s="11"/>
      <c r="G23" s="369"/>
      <c r="H23" s="369"/>
      <c r="I23" s="369"/>
      <c r="J23" s="369"/>
      <c r="K23" s="369"/>
    </row>
  </sheetData>
  <sheetProtection algorithmName="SHA-512" hashValue="lezAHclLETc1bUMn2pTCb9QHWbpLGZGBpA2ZLinFTmz/WL+w8vROrVULFvBuKmHr5ABRPdfHoJ9nzMMTmMOu/w==" saltValue="5Gh0+NCB71phXpyU5PBmBA==" spinCount="100000" sheet="1" formatColumns="0"/>
  <mergeCells count="7">
    <mergeCell ref="C8:D8"/>
    <mergeCell ref="G4:K23"/>
    <mergeCell ref="B3:D3"/>
    <mergeCell ref="G3:I3"/>
    <mergeCell ref="B4:D4"/>
    <mergeCell ref="C6:D6"/>
    <mergeCell ref="C7:D7"/>
  </mergeCells>
  <dataValidations count="2">
    <dataValidation type="whole" errorStyle="warning" allowBlank="1" showInputMessage="1" showErrorMessage="1" error="Whole number between 0 and 20,000" prompt="Enter the number of cows milked" sqref="C10" xr:uid="{5F17D2AE-B9EA-48B5-8BC7-5715FC1BCB99}">
      <formula1>0</formula1>
      <formula2>20000</formula2>
    </dataValidation>
    <dataValidation allowBlank="1" showInputMessage="1" showErrorMessage="1" promptTitle="Days per Year" prompt="Enter the number of days milked per year. Default is 365." sqref="C11" xr:uid="{C11BD4C5-5E74-4863-AE3F-848BFFD719CD}"/>
  </dataValidations>
  <pageMargins left="0.5" right="0.5" top="0.5" bottom="0.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48C5B11-E17C-4299-98FB-F1BB98C8FDE4}">
          <x14:formula1>
            <xm:f>Lookups!$F$33:$F$34</xm:f>
          </x14:formula1>
          <xm:sqref>C14</xm:sqref>
        </x14:dataValidation>
        <x14:dataValidation type="list" allowBlank="1" showInputMessage="1" showErrorMessage="1" xr:uid="{5A44966B-48CE-4F7F-9D49-A9CC8C334989}">
          <x14:formula1>
            <xm:f>Lookups!$B$33:$B$34</xm:f>
          </x14:formula1>
          <xm:sqref>C13</xm:sqref>
        </x14:dataValidation>
        <x14:dataValidation type="list" allowBlank="1" showInputMessage="1" showErrorMessage="1" promptTitle="Type of water heater" prompt="Enter type of water heater. Efficiency rebates are avaliable only for electric water heating." xr:uid="{8CD8B06E-B013-49A6-BC82-145CA0EC431E}">
          <x14:formula1>
            <xm:f>Lookups!$D$33:$D$35</xm:f>
          </x14:formula1>
          <xm:sqref>C9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781A-E40E-4284-8A4F-6916DB743B1F}">
  <sheetPr codeName="Sheet12">
    <tabColor theme="8" tint="0.59999389629810485"/>
  </sheetPr>
  <dimension ref="A1:K30"/>
  <sheetViews>
    <sheetView topLeftCell="A8" zoomScaleNormal="100" workbookViewId="0">
      <selection activeCell="G4" sqref="G4:K27"/>
    </sheetView>
  </sheetViews>
  <sheetFormatPr defaultColWidth="0" defaultRowHeight="0" customHeight="1" zeroHeight="1"/>
  <cols>
    <col min="1" max="1" width="3.625" style="1" customWidth="1"/>
    <col min="2" max="2" width="53.375" style="1" customWidth="1"/>
    <col min="3" max="3" width="37.375" style="1" customWidth="1"/>
    <col min="4" max="4" width="15.625" style="1" customWidth="1"/>
    <col min="5" max="5" width="8.625" style="1" customWidth="1"/>
    <col min="6" max="6" width="9.625" style="1" customWidth="1"/>
    <col min="7" max="11" width="8.625" style="1" customWidth="1"/>
    <col min="12" max="16384" width="8.625" style="1" hidden="1"/>
  </cols>
  <sheetData>
    <row r="1" spans="1:11" ht="14.25">
      <c r="A1" s="44"/>
    </row>
    <row r="2" spans="1:11" ht="9.75" customHeight="1"/>
    <row r="3" spans="1:11" ht="34.5" customHeight="1">
      <c r="B3" s="372" t="s">
        <v>346</v>
      </c>
      <c r="C3" s="372"/>
      <c r="D3" s="372"/>
      <c r="G3" s="370" t="s">
        <v>284</v>
      </c>
      <c r="H3" s="370"/>
      <c r="I3" s="370"/>
    </row>
    <row r="4" spans="1:11" ht="29.1" customHeight="1">
      <c r="B4" s="371" t="s">
        <v>285</v>
      </c>
      <c r="C4" s="371"/>
      <c r="D4" s="371"/>
      <c r="G4" s="369" t="s">
        <v>347</v>
      </c>
      <c r="H4" s="369"/>
      <c r="I4" s="369"/>
      <c r="J4" s="369"/>
      <c r="K4" s="369"/>
    </row>
    <row r="5" spans="1:11" ht="9" customHeight="1" thickBot="1">
      <c r="B5" s="10"/>
      <c r="C5" s="10"/>
      <c r="G5" s="369"/>
      <c r="H5" s="369"/>
      <c r="I5" s="369"/>
      <c r="J5" s="369"/>
      <c r="K5" s="369"/>
    </row>
    <row r="6" spans="1:11" s="11" customFormat="1" ht="22.35" customHeight="1">
      <c r="B6" s="18" t="s">
        <v>131</v>
      </c>
      <c r="C6" s="374" t="str">
        <f>IF('Savings Summary'!C5="","",'Savings Summary'!C5)</f>
        <v/>
      </c>
      <c r="D6" s="375"/>
      <c r="G6" s="369"/>
      <c r="H6" s="369"/>
      <c r="I6" s="369"/>
      <c r="J6" s="369"/>
      <c r="K6" s="369"/>
    </row>
    <row r="7" spans="1:11" s="11" customFormat="1" ht="22.35" customHeight="1">
      <c r="B7" s="19" t="s">
        <v>269</v>
      </c>
      <c r="C7" s="378" t="str">
        <f>IF('Savings Summary'!C7="","",'Savings Summary'!C7)</f>
        <v/>
      </c>
      <c r="D7" s="379"/>
      <c r="G7" s="369"/>
      <c r="H7" s="369"/>
      <c r="I7" s="369"/>
      <c r="J7" s="369"/>
      <c r="K7" s="369"/>
    </row>
    <row r="8" spans="1:11" s="11" customFormat="1" ht="22.35" customHeight="1">
      <c r="B8" s="19" t="s">
        <v>273</v>
      </c>
      <c r="C8" s="378" t="str">
        <f>IF('Savings Summary'!C11="","",'Savings Summary'!C11)</f>
        <v/>
      </c>
      <c r="D8" s="379"/>
      <c r="G8" s="369"/>
      <c r="H8" s="369"/>
      <c r="I8" s="369"/>
      <c r="J8" s="369"/>
      <c r="K8" s="369"/>
    </row>
    <row r="9" spans="1:11" s="11" customFormat="1" ht="22.35" customHeight="1">
      <c r="B9" s="19" t="s">
        <v>348</v>
      </c>
      <c r="C9" s="98"/>
      <c r="D9" s="20" t="s">
        <v>329</v>
      </c>
      <c r="G9" s="369"/>
      <c r="H9" s="369"/>
      <c r="I9" s="369"/>
      <c r="J9" s="369"/>
      <c r="K9" s="369"/>
    </row>
    <row r="10" spans="1:11" s="11" customFormat="1" ht="22.35" customHeight="1">
      <c r="B10" s="52" t="s">
        <v>349</v>
      </c>
      <c r="C10" s="106"/>
      <c r="D10" s="63" t="s">
        <v>350</v>
      </c>
      <c r="G10" s="369"/>
      <c r="H10" s="369"/>
      <c r="I10" s="369"/>
      <c r="J10" s="369"/>
      <c r="K10" s="369"/>
    </row>
    <row r="11" spans="1:11" s="11" customFormat="1" ht="22.35" customHeight="1">
      <c r="B11" s="19" t="s">
        <v>351</v>
      </c>
      <c r="C11" s="107"/>
      <c r="D11" s="20" t="s">
        <v>350</v>
      </c>
      <c r="G11" s="369"/>
      <c r="H11" s="369"/>
      <c r="I11" s="369"/>
      <c r="J11" s="369"/>
      <c r="K11" s="369"/>
    </row>
    <row r="12" spans="1:11" s="11" customFormat="1" ht="22.35" customHeight="1">
      <c r="B12" s="52" t="s">
        <v>352</v>
      </c>
      <c r="C12" s="106"/>
      <c r="D12" s="63" t="s">
        <v>353</v>
      </c>
      <c r="G12" s="369"/>
      <c r="H12" s="369"/>
      <c r="I12" s="369"/>
      <c r="J12" s="369"/>
      <c r="K12" s="369"/>
    </row>
    <row r="13" spans="1:11" s="11" customFormat="1" ht="22.35" customHeight="1">
      <c r="B13" s="19" t="s">
        <v>354</v>
      </c>
      <c r="C13" s="108"/>
      <c r="D13" s="20" t="s">
        <v>314</v>
      </c>
      <c r="G13" s="369"/>
      <c r="H13" s="369"/>
      <c r="I13" s="369"/>
      <c r="J13" s="369"/>
      <c r="K13" s="369"/>
    </row>
    <row r="14" spans="1:11" s="11" customFormat="1" ht="22.35" customHeight="1">
      <c r="B14" s="52" t="s">
        <v>355</v>
      </c>
      <c r="C14" s="237"/>
      <c r="D14" s="63" t="s">
        <v>356</v>
      </c>
      <c r="G14" s="369"/>
      <c r="H14" s="369"/>
      <c r="I14" s="369"/>
      <c r="J14" s="369"/>
      <c r="K14" s="369"/>
    </row>
    <row r="15" spans="1:11" s="11" customFormat="1" ht="22.35" customHeight="1">
      <c r="B15" s="52" t="s">
        <v>357</v>
      </c>
      <c r="C15" s="236"/>
      <c r="D15" s="63" t="s">
        <v>249</v>
      </c>
      <c r="G15" s="369"/>
      <c r="H15" s="369"/>
      <c r="I15" s="369"/>
      <c r="J15" s="369"/>
      <c r="K15" s="369"/>
    </row>
    <row r="16" spans="1:11" s="11" customFormat="1" ht="22.35" customHeight="1">
      <c r="B16" s="52" t="s">
        <v>358</v>
      </c>
      <c r="C16" s="109"/>
      <c r="D16" s="63" t="s">
        <v>359</v>
      </c>
      <c r="G16" s="369"/>
      <c r="H16" s="369"/>
      <c r="I16" s="369"/>
      <c r="J16" s="369"/>
      <c r="K16" s="369"/>
    </row>
    <row r="17" spans="1:11" s="11" customFormat="1" ht="22.35" customHeight="1">
      <c r="B17" s="52" t="s">
        <v>360</v>
      </c>
      <c r="C17" s="109"/>
      <c r="D17" s="63" t="s">
        <v>359</v>
      </c>
      <c r="G17" s="369"/>
      <c r="H17" s="369"/>
      <c r="I17" s="369"/>
      <c r="J17" s="369"/>
      <c r="K17" s="369"/>
    </row>
    <row r="18" spans="1:11" s="11" customFormat="1" ht="22.35" customHeight="1">
      <c r="B18" s="52" t="s">
        <v>361</v>
      </c>
      <c r="C18" s="109"/>
      <c r="D18" s="63" t="s">
        <v>359</v>
      </c>
      <c r="G18" s="369"/>
      <c r="H18" s="369"/>
      <c r="I18" s="369"/>
      <c r="J18" s="369"/>
      <c r="K18" s="369"/>
    </row>
    <row r="19" spans="1:11" s="11" customFormat="1" ht="22.35" customHeight="1" thickBot="1">
      <c r="B19" s="21" t="s">
        <v>362</v>
      </c>
      <c r="C19" s="162"/>
      <c r="D19" s="22" t="s">
        <v>363</v>
      </c>
      <c r="G19" s="369"/>
      <c r="H19" s="369"/>
      <c r="I19" s="369"/>
      <c r="J19" s="369"/>
      <c r="K19" s="369"/>
    </row>
    <row r="20" spans="1:11" s="11" customFormat="1" ht="21.75" customHeight="1" thickBot="1">
      <c r="B20" s="23"/>
      <c r="C20" s="23"/>
      <c r="D20" s="23"/>
      <c r="G20" s="369"/>
      <c r="H20" s="369"/>
      <c r="I20" s="369"/>
      <c r="J20" s="369"/>
      <c r="K20" s="369"/>
    </row>
    <row r="21" spans="1:11" s="11" customFormat="1" ht="22.35" customHeight="1">
      <c r="B21" s="86" t="s">
        <v>306</v>
      </c>
      <c r="C21" s="101" t="str">
        <f>IFERROR(Calculations!J51,"")</f>
        <v/>
      </c>
      <c r="D21" s="87" t="s">
        <v>109</v>
      </c>
      <c r="G21" s="369"/>
      <c r="H21" s="369"/>
      <c r="I21" s="369"/>
      <c r="J21" s="369"/>
      <c r="K21" s="369"/>
    </row>
    <row r="22" spans="1:11" s="11" customFormat="1" ht="22.35" customHeight="1">
      <c r="B22" s="97" t="s">
        <v>307</v>
      </c>
      <c r="C22" s="227">
        <f>Calculations!K51</f>
        <v>0</v>
      </c>
      <c r="D22" s="99" t="s">
        <v>107</v>
      </c>
      <c r="G22" s="369"/>
      <c r="H22" s="369"/>
      <c r="I22" s="369"/>
      <c r="J22" s="369"/>
      <c r="K22" s="369"/>
    </row>
    <row r="23" spans="1:11" s="11" customFormat="1" ht="22.35" customHeight="1">
      <c r="B23" s="183" t="s">
        <v>308</v>
      </c>
      <c r="C23" s="229" t="str">
        <f>IFERROR(Calculations!L51,"")</f>
        <v/>
      </c>
      <c r="D23" s="185" t="s">
        <v>107</v>
      </c>
      <c r="G23" s="369"/>
      <c r="H23" s="369"/>
      <c r="I23" s="369"/>
      <c r="J23" s="369"/>
      <c r="K23" s="369"/>
    </row>
    <row r="24" spans="1:11" s="11" customFormat="1" ht="22.35" customHeight="1" thickBot="1">
      <c r="B24" s="90" t="s">
        <v>112</v>
      </c>
      <c r="C24" s="96" t="str">
        <f>IF(OR(C9="",C11="",C12="",C13="",C14=""),"",'Savings Summary'!K15)</f>
        <v/>
      </c>
      <c r="D24" s="92" t="s">
        <v>293</v>
      </c>
      <c r="G24" s="369"/>
      <c r="H24" s="369"/>
      <c r="I24" s="369"/>
      <c r="J24" s="369"/>
      <c r="K24" s="369"/>
    </row>
    <row r="25" spans="1:11" s="11" customFormat="1" ht="22.35" customHeight="1">
      <c r="B25" s="1"/>
      <c r="C25" s="1"/>
      <c r="D25" s="1"/>
      <c r="G25" s="369"/>
      <c r="H25" s="369"/>
      <c r="I25" s="369"/>
      <c r="J25" s="369"/>
      <c r="K25" s="369"/>
    </row>
    <row r="26" spans="1:11" s="11" customFormat="1" ht="22.35" customHeight="1">
      <c r="B26" s="1"/>
      <c r="C26" s="1"/>
      <c r="D26" s="1"/>
      <c r="G26" s="369"/>
      <c r="H26" s="369"/>
      <c r="I26" s="369"/>
      <c r="J26" s="369"/>
      <c r="K26" s="369"/>
    </row>
    <row r="27" spans="1:11" ht="21.75" hidden="1" customHeight="1">
      <c r="A27" s="11"/>
      <c r="G27" s="369"/>
      <c r="H27" s="369"/>
      <c r="I27" s="369"/>
      <c r="J27" s="369"/>
      <c r="K27" s="369"/>
    </row>
    <row r="28" spans="1:11" ht="14.25" hidden="1">
      <c r="A28" s="11"/>
      <c r="G28" s="105"/>
      <c r="H28" s="105"/>
      <c r="I28" s="105"/>
      <c r="J28" s="105"/>
      <c r="K28" s="105"/>
    </row>
    <row r="29" spans="1:11" ht="14.25" hidden="1"/>
    <row r="30" spans="1:11" ht="14.25" hidden="1"/>
  </sheetData>
  <sheetProtection algorithmName="SHA-512" hashValue="bWtXkFRalV7ChE2yDeQfajel0ZHxWGs2t8mug9cKUHKc9LMX2u/6s6yAAFT9F4u2ywdV1G12x8b0+DEqX/gwng==" saltValue="MSn/fFF1QbopMBvOxbk8ZQ==" spinCount="100000" sheet="1" formatColumns="0"/>
  <mergeCells count="7">
    <mergeCell ref="C8:D8"/>
    <mergeCell ref="G4:K27"/>
    <mergeCell ref="B3:D3"/>
    <mergeCell ref="G3:I3"/>
    <mergeCell ref="B4:D4"/>
    <mergeCell ref="C6:D6"/>
    <mergeCell ref="C7:D7"/>
  </mergeCells>
  <dataValidations count="10">
    <dataValidation type="list" allowBlank="1" showInputMessage="1" showErrorMessage="1" sqref="C9" xr:uid="{C4009AAB-4219-457F-850E-EA1EE257723A}">
      <formula1>"Agricultural, Golf Course"</formula1>
    </dataValidation>
    <dataValidation allowBlank="1" showInputMessage="1" showErrorMessage="1" prompt="Enter new lower pressure in psi" sqref="C11" xr:uid="{C5452DDA-E239-4DBC-98C4-727FAA68DF44}"/>
    <dataValidation type="decimal" allowBlank="1" showInputMessage="1" showErrorMessage="1" prompt="Enter existing pump pressure in psi" sqref="C10" xr:uid="{73FC83BF-AC32-46F5-8425-F2192BF816EE}">
      <formula1>0</formula1>
      <formula2>5000</formula2>
    </dataValidation>
    <dataValidation allowBlank="1" showInputMessage="1" showErrorMessage="1" promptTitle="Flow rate" prompt="Input pump flow rate in GPM._x000a_ -For agricultural, enter GPM per acre._x000a_ -For golf courses, enter total GPM" sqref="C12" xr:uid="{11CA9A30-ABF6-48B6-A426-AC6061BC3CEF}"/>
    <dataValidation allowBlank="1" showInputMessage="1" showErrorMessage="1" prompt="Enter total hours of irrigation per year, on average." sqref="C13" xr:uid="{8B64163F-CAB3-4AC4-BC01-6EB8ABEFE15D}"/>
    <dataValidation allowBlank="1" showInputMessage="1" showErrorMessage="1" prompt="Use conservative default value of 0.956, if unknown" sqref="C14" xr:uid="{7DCDEC34-672D-419C-BF14-01F5D4A5CBCE}"/>
    <dataValidation allowBlank="1" showInputMessage="1" showErrorMessage="1" prompt="Required for agricultural only" sqref="C19" xr:uid="{D6D47985-087C-44EA-A8FF-95C1F3235459}"/>
    <dataValidation type="list" allowBlank="1" showInputMessage="1" showErrorMessage="1" prompt="Use conservative default value of 0.956, if unknown" sqref="C16" xr:uid="{DD3C0F90-7ED1-4C4F-ACEF-69C486C206B4}">
      <formula1>"NEMA Design A and B,NEMA Design C"</formula1>
    </dataValidation>
    <dataValidation type="list" allowBlank="1" showInputMessage="1" showErrorMessage="1" prompt="Use conservative default value of 0.956, if unknown" sqref="C17" xr:uid="{9F3DDB22-C905-47FF-A968-5506C8BE6F21}">
      <formula1>"2-Pole,4-Pole,6-Pole,8-Pole"</formula1>
    </dataValidation>
    <dataValidation type="list" allowBlank="1" showInputMessage="1" showErrorMessage="1" prompt="Use conservative default value of 0.956, if unknown" sqref="C18" xr:uid="{7CD43BC1-79F9-4DA0-9079-889AF03B3222}">
      <formula1>"Open,Enclosed"</formula1>
    </dataValidation>
  </dataValidations>
  <pageMargins left="0.5" right="0.5" top="0.5" bottom="0.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Use conservative default value of 0.956, if unknown" xr:uid="{F1DEF15E-821E-4579-A336-05EEE947F44E}">
          <x14:formula1>
            <xm:f>Lookups!$B$65:$B$89</xm:f>
          </x14:formula1>
          <xm:sqref>C15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1EB28-A93E-4A94-9AB2-14DCA148606D}">
  <sheetPr codeName="Sheet14"/>
  <dimension ref="B2:V113"/>
  <sheetViews>
    <sheetView topLeftCell="C11" workbookViewId="0">
      <selection activeCell="D8" sqref="D8"/>
    </sheetView>
  </sheetViews>
  <sheetFormatPr defaultRowHeight="14.25"/>
  <cols>
    <col min="2" max="2" width="30.5" bestFit="1" customWidth="1"/>
    <col min="3" max="3" width="36.375" customWidth="1"/>
    <col min="4" max="4" width="26.125" bestFit="1" customWidth="1"/>
    <col min="5" max="5" width="24.625" customWidth="1"/>
    <col min="6" max="6" width="18.125" customWidth="1"/>
    <col min="7" max="7" width="26.125" customWidth="1"/>
    <col min="8" max="8" width="27.125" customWidth="1"/>
    <col min="9" max="11" width="19.125" customWidth="1"/>
    <col min="13" max="13" width="30.5" bestFit="1" customWidth="1"/>
  </cols>
  <sheetData>
    <row r="2" spans="2:14" ht="18">
      <c r="E2" s="7" t="s">
        <v>364</v>
      </c>
      <c r="F2" s="1"/>
      <c r="G2" s="1"/>
      <c r="H2" s="6"/>
      <c r="I2" s="6"/>
      <c r="J2" s="7"/>
    </row>
    <row r="3" spans="2:14" ht="15">
      <c r="E3" s="28" t="s">
        <v>365</v>
      </c>
      <c r="F3" s="29" t="s">
        <v>366</v>
      </c>
      <c r="G3" s="6"/>
      <c r="H3" s="6"/>
      <c r="I3" s="6"/>
      <c r="J3" s="6"/>
    </row>
    <row r="4" spans="2:14">
      <c r="E4" s="24" t="s">
        <v>367</v>
      </c>
      <c r="F4" s="54">
        <v>116</v>
      </c>
      <c r="G4" s="6"/>
      <c r="H4" s="6"/>
      <c r="I4" s="6"/>
      <c r="J4" s="6"/>
    </row>
    <row r="5" spans="2:14">
      <c r="E5" s="24" t="s">
        <v>368</v>
      </c>
      <c r="F5" s="54">
        <v>144</v>
      </c>
      <c r="G5" s="6"/>
      <c r="H5" s="6"/>
      <c r="I5" s="6"/>
      <c r="J5" s="6"/>
    </row>
    <row r="6" spans="2:14">
      <c r="E6" s="24" t="s">
        <v>369</v>
      </c>
      <c r="F6" s="54">
        <v>152</v>
      </c>
      <c r="G6" s="6"/>
      <c r="H6" s="6"/>
      <c r="I6" s="6"/>
      <c r="J6" s="6"/>
    </row>
    <row r="7" spans="2:14">
      <c r="E7" s="24" t="s">
        <v>370</v>
      </c>
      <c r="F7" s="54">
        <v>165</v>
      </c>
      <c r="G7" s="6"/>
      <c r="H7" s="6"/>
      <c r="I7" s="6"/>
      <c r="J7" s="6"/>
    </row>
    <row r="8" spans="2:14">
      <c r="E8" s="24" t="s">
        <v>371</v>
      </c>
      <c r="F8" s="54">
        <v>206</v>
      </c>
      <c r="G8" s="6"/>
      <c r="H8" s="6"/>
      <c r="I8" s="6"/>
      <c r="J8" s="6"/>
    </row>
    <row r="9" spans="2:14" ht="15">
      <c r="E9" s="24" t="s">
        <v>372</v>
      </c>
      <c r="F9" s="54">
        <v>230</v>
      </c>
      <c r="G9" s="12"/>
      <c r="H9" s="6"/>
      <c r="I9" s="6"/>
      <c r="J9" s="6"/>
    </row>
    <row r="10" spans="2:14">
      <c r="E10" s="24" t="s">
        <v>373</v>
      </c>
      <c r="F10" s="54">
        <v>257</v>
      </c>
      <c r="G10" s="6"/>
      <c r="H10" s="6"/>
      <c r="I10" s="6"/>
      <c r="J10" s="6"/>
    </row>
    <row r="11" spans="2:14">
      <c r="E11" s="24" t="s">
        <v>374</v>
      </c>
      <c r="F11" s="54">
        <v>169</v>
      </c>
      <c r="G11" s="6"/>
      <c r="H11" s="6"/>
      <c r="I11" s="6"/>
      <c r="J11" s="6"/>
    </row>
    <row r="14" spans="2:14" ht="18">
      <c r="B14" s="7" t="s">
        <v>375</v>
      </c>
      <c r="C14" s="1"/>
      <c r="E14" s="394" t="s">
        <v>376</v>
      </c>
      <c r="F14" s="394"/>
      <c r="G14" s="394"/>
      <c r="H14" s="394"/>
      <c r="I14" s="210"/>
      <c r="J14" s="210"/>
      <c r="K14" s="210"/>
      <c r="L14" s="210"/>
      <c r="M14" s="210"/>
      <c r="N14" s="210"/>
    </row>
    <row r="15" spans="2:14" ht="42.75" customHeight="1">
      <c r="B15" s="28" t="s">
        <v>377</v>
      </c>
      <c r="C15" s="29" t="s">
        <v>378</v>
      </c>
      <c r="E15" s="28" t="s">
        <v>379</v>
      </c>
      <c r="F15" s="29" t="s">
        <v>231</v>
      </c>
      <c r="G15" s="29" t="s">
        <v>380</v>
      </c>
      <c r="H15" s="29" t="s">
        <v>381</v>
      </c>
    </row>
    <row r="16" spans="2:14">
      <c r="B16" s="189" t="s">
        <v>382</v>
      </c>
      <c r="C16" s="204">
        <v>922</v>
      </c>
      <c r="E16" s="189" t="s">
        <v>383</v>
      </c>
      <c r="F16" s="191">
        <v>3600</v>
      </c>
      <c r="G16" s="189">
        <v>9.1999999999999993</v>
      </c>
      <c r="H16" s="189">
        <v>12.4</v>
      </c>
    </row>
    <row r="17" spans="2:22">
      <c r="B17" s="189" t="s">
        <v>384</v>
      </c>
      <c r="C17" s="204">
        <v>2864</v>
      </c>
      <c r="E17" s="189" t="s">
        <v>385</v>
      </c>
      <c r="F17" s="191">
        <v>6274</v>
      </c>
      <c r="G17" s="189">
        <v>11.2</v>
      </c>
      <c r="H17" s="189">
        <v>15.3</v>
      </c>
    </row>
    <row r="18" spans="2:22">
      <c r="E18" s="189" t="s">
        <v>386</v>
      </c>
      <c r="F18" s="191">
        <v>10837</v>
      </c>
      <c r="G18" s="205">
        <v>15</v>
      </c>
      <c r="H18" s="189">
        <v>19.2</v>
      </c>
    </row>
    <row r="19" spans="2:22">
      <c r="E19" s="189" t="s">
        <v>387</v>
      </c>
      <c r="F19" s="191">
        <v>22626</v>
      </c>
      <c r="G19" s="189">
        <v>17.8</v>
      </c>
      <c r="H19" s="189">
        <v>22.7</v>
      </c>
    </row>
    <row r="24" spans="2:22" ht="16.5" customHeight="1" thickBot="1">
      <c r="B24" s="392" t="s">
        <v>388</v>
      </c>
      <c r="C24" s="392"/>
      <c r="D24" s="392"/>
      <c r="E24" s="392"/>
      <c r="F24" s="392"/>
      <c r="G24" s="392"/>
      <c r="H24" s="392"/>
      <c r="I24" s="392"/>
      <c r="J24" s="392"/>
      <c r="K24" s="392"/>
      <c r="M24" s="392" t="s">
        <v>389</v>
      </c>
      <c r="N24" s="392"/>
      <c r="O24" s="392"/>
      <c r="P24" s="392"/>
      <c r="Q24" s="392"/>
      <c r="R24" s="392"/>
      <c r="S24" s="392"/>
      <c r="T24" s="392"/>
      <c r="U24" s="392"/>
      <c r="V24" s="392"/>
    </row>
    <row r="25" spans="2:22" ht="75.75" customHeight="1" thickBot="1">
      <c r="B25" s="149" t="s">
        <v>228</v>
      </c>
      <c r="C25" s="150" t="s">
        <v>161</v>
      </c>
      <c r="D25" s="150" t="s">
        <v>164</v>
      </c>
      <c r="E25" s="150" t="s">
        <v>167</v>
      </c>
      <c r="F25" s="150" t="s">
        <v>170</v>
      </c>
      <c r="G25" s="150" t="s">
        <v>173</v>
      </c>
      <c r="H25" s="150" t="s">
        <v>177</v>
      </c>
      <c r="I25" s="150" t="s">
        <v>181</v>
      </c>
      <c r="J25" s="150" t="s">
        <v>183</v>
      </c>
      <c r="K25" s="151" t="s">
        <v>185</v>
      </c>
      <c r="M25" s="149" t="s">
        <v>228</v>
      </c>
      <c r="N25" s="150" t="s">
        <v>161</v>
      </c>
      <c r="O25" s="150" t="s">
        <v>164</v>
      </c>
      <c r="P25" s="150" t="s">
        <v>167</v>
      </c>
      <c r="Q25" s="150" t="s">
        <v>170</v>
      </c>
      <c r="R25" s="150" t="s">
        <v>173</v>
      </c>
      <c r="S25" s="150" t="s">
        <v>177</v>
      </c>
      <c r="T25" s="150" t="s">
        <v>181</v>
      </c>
      <c r="U25" s="150" t="s">
        <v>183</v>
      </c>
      <c r="V25" s="151" t="s">
        <v>185</v>
      </c>
    </row>
    <row r="26" spans="2:22">
      <c r="B26" s="145" t="s">
        <v>390</v>
      </c>
      <c r="C26" s="146">
        <v>5071</v>
      </c>
      <c r="D26" s="146">
        <v>4596</v>
      </c>
      <c r="E26" s="146">
        <v>4336</v>
      </c>
      <c r="F26" s="147">
        <v>4807</v>
      </c>
      <c r="G26" s="146">
        <v>5163</v>
      </c>
      <c r="H26" s="146">
        <v>5390</v>
      </c>
      <c r="I26" s="146">
        <v>5010</v>
      </c>
      <c r="J26" s="146">
        <v>4843</v>
      </c>
      <c r="K26" s="148">
        <v>5020</v>
      </c>
      <c r="M26" s="145" t="s">
        <v>390</v>
      </c>
      <c r="N26" s="146">
        <v>3457</v>
      </c>
      <c r="O26" s="146">
        <v>3562</v>
      </c>
      <c r="P26" s="146">
        <v>3526</v>
      </c>
      <c r="Q26" s="147">
        <v>3458</v>
      </c>
      <c r="R26" s="146">
        <v>3367</v>
      </c>
      <c r="S26" s="146">
        <v>3285</v>
      </c>
      <c r="T26" s="146">
        <v>3441</v>
      </c>
      <c r="U26" s="146">
        <v>3594</v>
      </c>
      <c r="V26" s="148">
        <v>3448</v>
      </c>
    </row>
    <row r="27" spans="2:22">
      <c r="B27" s="140" t="s">
        <v>391</v>
      </c>
      <c r="C27" s="138">
        <v>3299</v>
      </c>
      <c r="D27" s="138">
        <v>2665</v>
      </c>
      <c r="E27" s="138">
        <v>2365</v>
      </c>
      <c r="F27" s="139">
        <v>2984</v>
      </c>
      <c r="G27" s="138">
        <v>3436</v>
      </c>
      <c r="H27" s="138">
        <v>3732</v>
      </c>
      <c r="I27" s="138">
        <v>3231</v>
      </c>
      <c r="J27" s="138">
        <v>2985</v>
      </c>
      <c r="K27" s="141">
        <v>3241</v>
      </c>
      <c r="M27" s="140" t="s">
        <v>391</v>
      </c>
      <c r="N27" s="138">
        <v>1685</v>
      </c>
      <c r="O27" s="138">
        <v>1663</v>
      </c>
      <c r="P27" s="138">
        <v>1574</v>
      </c>
      <c r="Q27" s="139">
        <v>1635</v>
      </c>
      <c r="R27" s="138">
        <v>1640</v>
      </c>
      <c r="S27" s="138">
        <v>1627</v>
      </c>
      <c r="T27" s="138">
        <v>1662</v>
      </c>
      <c r="U27" s="138">
        <v>1736</v>
      </c>
      <c r="V27" s="141">
        <v>1669</v>
      </c>
    </row>
    <row r="28" spans="2:22">
      <c r="B28" s="140" t="s">
        <v>392</v>
      </c>
      <c r="C28" s="138">
        <v>5864</v>
      </c>
      <c r="D28" s="138">
        <v>5864</v>
      </c>
      <c r="E28" s="138">
        <v>5864</v>
      </c>
      <c r="F28" s="138">
        <v>5864</v>
      </c>
      <c r="G28" s="138">
        <v>5864</v>
      </c>
      <c r="H28" s="138">
        <v>5864</v>
      </c>
      <c r="I28" s="138">
        <v>5864</v>
      </c>
      <c r="J28" s="138">
        <v>5864</v>
      </c>
      <c r="K28" s="141">
        <v>5864</v>
      </c>
      <c r="M28" s="140" t="s">
        <v>392</v>
      </c>
      <c r="N28" s="138">
        <v>3235</v>
      </c>
      <c r="O28" s="138">
        <v>2581</v>
      </c>
      <c r="P28" s="138">
        <v>2139</v>
      </c>
      <c r="Q28" s="138">
        <v>2879</v>
      </c>
      <c r="R28" s="138">
        <v>3541</v>
      </c>
      <c r="S28" s="138">
        <v>3685</v>
      </c>
      <c r="T28" s="138">
        <v>3132</v>
      </c>
      <c r="U28" s="138">
        <v>2979</v>
      </c>
      <c r="V28" s="141">
        <v>3198</v>
      </c>
    </row>
    <row r="29" spans="2:22">
      <c r="B29" s="140" t="s">
        <v>393</v>
      </c>
      <c r="C29" s="138">
        <v>4729</v>
      </c>
      <c r="D29" s="138">
        <v>4729</v>
      </c>
      <c r="E29" s="138">
        <v>4729</v>
      </c>
      <c r="F29" s="138">
        <v>4729</v>
      </c>
      <c r="G29" s="138">
        <v>4729</v>
      </c>
      <c r="H29" s="138">
        <v>4729</v>
      </c>
      <c r="I29" s="138">
        <v>4729</v>
      </c>
      <c r="J29" s="138">
        <v>4729</v>
      </c>
      <c r="K29" s="141">
        <v>4729</v>
      </c>
      <c r="M29" s="140" t="s">
        <v>393</v>
      </c>
      <c r="N29" s="138">
        <v>4729</v>
      </c>
      <c r="O29" s="138">
        <v>4729</v>
      </c>
      <c r="P29" s="138">
        <v>4729</v>
      </c>
      <c r="Q29" s="138">
        <v>4729</v>
      </c>
      <c r="R29" s="138">
        <v>4729</v>
      </c>
      <c r="S29" s="138">
        <v>4729</v>
      </c>
      <c r="T29" s="138">
        <v>4729</v>
      </c>
      <c r="U29" s="138">
        <v>4729</v>
      </c>
      <c r="V29" s="141">
        <v>4729</v>
      </c>
    </row>
    <row r="30" spans="2:22" ht="15" thickBot="1">
      <c r="B30" s="142" t="s">
        <v>394</v>
      </c>
      <c r="C30" s="143">
        <v>3299</v>
      </c>
      <c r="D30" s="143">
        <v>2665</v>
      </c>
      <c r="E30" s="143">
        <v>2365</v>
      </c>
      <c r="F30" s="143">
        <v>2984</v>
      </c>
      <c r="G30" s="143">
        <v>3436</v>
      </c>
      <c r="H30" s="143">
        <v>3732</v>
      </c>
      <c r="I30" s="143">
        <v>3231</v>
      </c>
      <c r="J30" s="143">
        <v>2985</v>
      </c>
      <c r="K30" s="144">
        <v>3241</v>
      </c>
      <c r="M30" s="142" t="s">
        <v>394</v>
      </c>
      <c r="N30" s="143">
        <v>1685</v>
      </c>
      <c r="O30" s="143">
        <v>1663</v>
      </c>
      <c r="P30" s="143">
        <v>1574</v>
      </c>
      <c r="Q30" s="143">
        <v>1635</v>
      </c>
      <c r="R30" s="143">
        <v>1640</v>
      </c>
      <c r="S30" s="143">
        <v>1627</v>
      </c>
      <c r="T30" s="143">
        <v>1662</v>
      </c>
      <c r="U30" s="143">
        <v>1736</v>
      </c>
      <c r="V30" s="144">
        <v>1669</v>
      </c>
    </row>
    <row r="31" spans="2:22" ht="15" thickBot="1">
      <c r="M31" s="389" t="s">
        <v>395</v>
      </c>
      <c r="N31" s="390"/>
      <c r="O31" s="390"/>
      <c r="P31" s="390"/>
      <c r="Q31" s="390"/>
      <c r="R31" s="390"/>
      <c r="S31" s="390"/>
      <c r="T31" s="390"/>
      <c r="U31" s="390"/>
      <c r="V31" s="391"/>
    </row>
    <row r="32" spans="2:22" ht="15.75" thickBot="1">
      <c r="B32" s="396" t="s">
        <v>396</v>
      </c>
      <c r="C32" s="398"/>
      <c r="D32" s="396" t="s">
        <v>235</v>
      </c>
      <c r="E32" s="397"/>
      <c r="F32" s="396" t="s">
        <v>397</v>
      </c>
      <c r="G32" s="397"/>
    </row>
    <row r="33" spans="2:11">
      <c r="B33" s="128" t="s">
        <v>382</v>
      </c>
      <c r="C33" s="129">
        <v>0.28999999999999998</v>
      </c>
      <c r="D33" s="128" t="s">
        <v>398</v>
      </c>
      <c r="E33" s="130">
        <v>0.92</v>
      </c>
      <c r="F33" s="128" t="s">
        <v>382</v>
      </c>
      <c r="G33" s="130">
        <v>0.5</v>
      </c>
    </row>
    <row r="34" spans="2:11">
      <c r="B34" s="125" t="s">
        <v>384</v>
      </c>
      <c r="C34" s="127">
        <v>0.38</v>
      </c>
      <c r="D34" s="125" t="s">
        <v>399</v>
      </c>
      <c r="E34" s="126">
        <v>3.2</v>
      </c>
      <c r="F34" s="125" t="s">
        <v>384</v>
      </c>
      <c r="G34" s="126">
        <v>1</v>
      </c>
    </row>
    <row r="35" spans="2:11">
      <c r="D35" t="s">
        <v>400</v>
      </c>
    </row>
    <row r="36" spans="2:11" ht="15.75" thickBot="1">
      <c r="B36" s="395" t="s">
        <v>401</v>
      </c>
      <c r="C36" s="395"/>
    </row>
    <row r="37" spans="2:11" ht="15" thickBot="1">
      <c r="B37" s="202" t="s">
        <v>156</v>
      </c>
      <c r="C37" s="201" t="s">
        <v>314</v>
      </c>
    </row>
    <row r="38" spans="2:11" ht="15" thickBot="1">
      <c r="B38" s="203" t="s">
        <v>161</v>
      </c>
      <c r="C38" s="118">
        <v>2459</v>
      </c>
    </row>
    <row r="39" spans="2:11" ht="15" thickBot="1">
      <c r="B39" s="203" t="s">
        <v>164</v>
      </c>
      <c r="C39" s="118">
        <v>1526</v>
      </c>
    </row>
    <row r="40" spans="2:11" ht="15" thickBot="1">
      <c r="B40" s="203" t="s">
        <v>167</v>
      </c>
      <c r="C40" s="118">
        <v>1340</v>
      </c>
    </row>
    <row r="41" spans="2:11" ht="15" thickBot="1">
      <c r="B41" s="203" t="s">
        <v>170</v>
      </c>
      <c r="C41" s="118">
        <v>2124</v>
      </c>
    </row>
    <row r="42" spans="2:11" ht="15" thickBot="1">
      <c r="B42" s="203" t="s">
        <v>173</v>
      </c>
      <c r="C42" s="118">
        <v>2718</v>
      </c>
    </row>
    <row r="43" spans="2:11" ht="15" thickBot="1">
      <c r="B43" s="203" t="s">
        <v>177</v>
      </c>
      <c r="C43" s="118">
        <v>2914</v>
      </c>
    </row>
    <row r="44" spans="2:11" ht="15" thickBot="1">
      <c r="B44" s="203" t="s">
        <v>181</v>
      </c>
      <c r="C44" s="118">
        <v>2296</v>
      </c>
    </row>
    <row r="45" spans="2:11" ht="15" thickBot="1">
      <c r="B45" s="203" t="s">
        <v>183</v>
      </c>
      <c r="C45" s="118">
        <v>2154</v>
      </c>
    </row>
    <row r="46" spans="2:11" ht="15" thickBot="1">
      <c r="B46" s="203" t="s">
        <v>185</v>
      </c>
      <c r="C46" s="118">
        <v>2371</v>
      </c>
    </row>
    <row r="47" spans="2:11" ht="15">
      <c r="E47" s="399" t="s">
        <v>402</v>
      </c>
      <c r="F47" s="399"/>
      <c r="G47" s="399"/>
      <c r="H47" s="399"/>
      <c r="I47" s="399"/>
      <c r="J47" s="399"/>
      <c r="K47" s="399"/>
    </row>
    <row r="48" spans="2:11" ht="15">
      <c r="E48" s="385" t="s">
        <v>403</v>
      </c>
      <c r="F48" s="386" t="s">
        <v>404</v>
      </c>
      <c r="G48" s="386"/>
      <c r="H48" s="386"/>
      <c r="I48" s="386" t="s">
        <v>405</v>
      </c>
      <c r="J48" s="386"/>
      <c r="K48" s="386"/>
    </row>
    <row r="49" spans="2:11" ht="15">
      <c r="B49" s="393" t="s">
        <v>406</v>
      </c>
      <c r="C49" s="393"/>
      <c r="E49" s="385"/>
      <c r="F49" s="234" t="s">
        <v>407</v>
      </c>
      <c r="G49" s="234" t="s">
        <v>408</v>
      </c>
      <c r="H49" s="234" t="s">
        <v>409</v>
      </c>
      <c r="I49" s="234" t="s">
        <v>407</v>
      </c>
      <c r="J49" s="234" t="s">
        <v>408</v>
      </c>
      <c r="K49" s="234" t="s">
        <v>409</v>
      </c>
    </row>
    <row r="50" spans="2:11" ht="15">
      <c r="B50" s="28" t="s">
        <v>156</v>
      </c>
      <c r="C50" s="29" t="s">
        <v>314</v>
      </c>
      <c r="E50" s="232">
        <v>1</v>
      </c>
      <c r="F50" s="233">
        <v>0.82499999999999996</v>
      </c>
      <c r="G50" s="233">
        <v>0.85499999999999998</v>
      </c>
      <c r="H50" s="233">
        <v>0.77</v>
      </c>
      <c r="I50" s="233">
        <v>0.82499999999999996</v>
      </c>
      <c r="J50" s="233">
        <v>0.85499999999999998</v>
      </c>
      <c r="K50" s="233">
        <v>0.77</v>
      </c>
    </row>
    <row r="51" spans="2:11">
      <c r="B51" s="189" t="s">
        <v>161</v>
      </c>
      <c r="C51" s="192">
        <v>1498</v>
      </c>
      <c r="E51" s="232">
        <v>1.5</v>
      </c>
      <c r="F51" s="233">
        <v>0.86499999999999999</v>
      </c>
      <c r="G51" s="233">
        <v>0.86499999999999999</v>
      </c>
      <c r="H51" s="233">
        <v>0.84</v>
      </c>
      <c r="I51" s="233">
        <v>0.875</v>
      </c>
      <c r="J51" s="233">
        <v>0.86499999999999999</v>
      </c>
      <c r="K51" s="233">
        <v>0.84</v>
      </c>
    </row>
    <row r="52" spans="2:11">
      <c r="B52" s="189" t="s">
        <v>164</v>
      </c>
      <c r="C52" s="192">
        <v>2083</v>
      </c>
      <c r="E52" s="232">
        <v>2</v>
      </c>
      <c r="F52" s="233">
        <v>0.875</v>
      </c>
      <c r="G52" s="233">
        <v>0.86499999999999999</v>
      </c>
      <c r="H52" s="233">
        <v>0.85499999999999998</v>
      </c>
      <c r="I52" s="233">
        <v>0.88500000000000001</v>
      </c>
      <c r="J52" s="233">
        <v>0.86499999999999999</v>
      </c>
      <c r="K52" s="233">
        <v>0.85499999999999998</v>
      </c>
    </row>
    <row r="53" spans="2:11">
      <c r="B53" s="189" t="s">
        <v>167</v>
      </c>
      <c r="C53" s="192">
        <v>2510</v>
      </c>
      <c r="E53" s="232">
        <v>3</v>
      </c>
      <c r="F53" s="233">
        <v>0.88500000000000001</v>
      </c>
      <c r="G53" s="233">
        <v>0.89500000000000002</v>
      </c>
      <c r="H53" s="233">
        <v>0.85499999999999998</v>
      </c>
      <c r="I53" s="233">
        <v>0.89500000000000002</v>
      </c>
      <c r="J53" s="233">
        <v>0.89500000000000002</v>
      </c>
      <c r="K53" s="233">
        <v>0.86499999999999999</v>
      </c>
    </row>
    <row r="54" spans="2:11">
      <c r="B54" s="189" t="s">
        <v>170</v>
      </c>
      <c r="C54" s="192">
        <v>1778</v>
      </c>
      <c r="E54" s="232">
        <v>5</v>
      </c>
      <c r="F54" s="233">
        <v>0.89500000000000002</v>
      </c>
      <c r="G54" s="233">
        <v>0.89500000000000002</v>
      </c>
      <c r="H54" s="233">
        <v>0.86499999999999999</v>
      </c>
      <c r="I54" s="233">
        <v>0.89500000000000002</v>
      </c>
      <c r="J54" s="233">
        <v>0.89500000000000002</v>
      </c>
      <c r="K54" s="233">
        <v>0.88500000000000001</v>
      </c>
    </row>
    <row r="55" spans="2:11">
      <c r="B55" s="189" t="s">
        <v>173</v>
      </c>
      <c r="C55" s="192">
        <v>1309</v>
      </c>
      <c r="E55" s="232">
        <v>7.5</v>
      </c>
      <c r="F55" s="233">
        <v>0.90200000000000002</v>
      </c>
      <c r="G55" s="233">
        <v>0.91</v>
      </c>
      <c r="H55" s="233">
        <v>0.88500000000000001</v>
      </c>
      <c r="I55" s="233">
        <v>0.91</v>
      </c>
      <c r="J55" s="233">
        <v>0.91700000000000004</v>
      </c>
      <c r="K55" s="233">
        <v>0.89500000000000002</v>
      </c>
    </row>
    <row r="56" spans="2:11">
      <c r="B56" s="189" t="s">
        <v>177</v>
      </c>
      <c r="C56" s="192">
        <v>1090</v>
      </c>
      <c r="E56" s="232">
        <v>10</v>
      </c>
      <c r="F56" s="233">
        <v>0.91700000000000004</v>
      </c>
      <c r="G56" s="233">
        <v>0.91700000000000004</v>
      </c>
      <c r="H56" s="233">
        <v>0.89500000000000002</v>
      </c>
      <c r="I56" s="233">
        <v>0.91</v>
      </c>
      <c r="J56" s="233">
        <v>0.91700000000000004</v>
      </c>
      <c r="K56" s="233">
        <v>0.90200000000000002</v>
      </c>
    </row>
    <row r="57" spans="2:11">
      <c r="B57" s="189" t="s">
        <v>181</v>
      </c>
      <c r="C57" s="192">
        <v>1360</v>
      </c>
      <c r="E57" s="232">
        <v>15</v>
      </c>
      <c r="F57" s="233">
        <v>0.91700000000000004</v>
      </c>
      <c r="G57" s="233">
        <v>0.93</v>
      </c>
      <c r="H57" s="233">
        <v>0.90200000000000002</v>
      </c>
      <c r="I57" s="233">
        <v>0.91700000000000004</v>
      </c>
      <c r="J57" s="233">
        <v>0.92400000000000004</v>
      </c>
      <c r="K57" s="233">
        <v>0.91</v>
      </c>
    </row>
    <row r="58" spans="2:11">
      <c r="B58" s="189" t="s">
        <v>183</v>
      </c>
      <c r="C58" s="192">
        <v>1718</v>
      </c>
      <c r="E58" s="232">
        <v>20</v>
      </c>
      <c r="F58" s="233">
        <v>0.92400000000000004</v>
      </c>
      <c r="G58" s="233">
        <v>0.93</v>
      </c>
      <c r="H58" s="233">
        <v>0.91</v>
      </c>
      <c r="I58" s="233">
        <v>0.91700000000000004</v>
      </c>
      <c r="J58" s="233">
        <v>0.93</v>
      </c>
      <c r="K58" s="233">
        <v>0.91</v>
      </c>
    </row>
    <row r="59" spans="2:11">
      <c r="B59" s="189" t="s">
        <v>185</v>
      </c>
      <c r="C59" s="192">
        <v>1575</v>
      </c>
    </row>
    <row r="62" spans="2:11">
      <c r="B62" s="387" t="s">
        <v>410</v>
      </c>
      <c r="C62" s="387"/>
      <c r="D62" s="387"/>
      <c r="E62" s="387"/>
      <c r="F62" s="387"/>
      <c r="G62" s="387"/>
      <c r="H62" s="387"/>
      <c r="I62" s="387"/>
      <c r="J62" s="387"/>
    </row>
    <row r="63" spans="2:11" ht="15">
      <c r="B63" s="385" t="s">
        <v>411</v>
      </c>
      <c r="C63" s="386" t="s">
        <v>404</v>
      </c>
      <c r="D63" s="386"/>
      <c r="E63" s="386"/>
      <c r="F63" s="386"/>
      <c r="G63" s="386" t="s">
        <v>405</v>
      </c>
      <c r="H63" s="386"/>
      <c r="I63" s="386"/>
      <c r="J63" s="386"/>
    </row>
    <row r="64" spans="2:11" ht="15">
      <c r="B64" s="385"/>
      <c r="C64" s="234" t="s">
        <v>409</v>
      </c>
      <c r="D64" s="234" t="s">
        <v>408</v>
      </c>
      <c r="E64" s="234" t="s">
        <v>407</v>
      </c>
      <c r="F64" s="234" t="s">
        <v>412</v>
      </c>
      <c r="G64" s="234" t="s">
        <v>409</v>
      </c>
      <c r="H64" s="234" t="s">
        <v>408</v>
      </c>
      <c r="I64" s="234" t="s">
        <v>407</v>
      </c>
      <c r="J64" s="234" t="s">
        <v>412</v>
      </c>
    </row>
    <row r="65" spans="2:10">
      <c r="B65" s="189">
        <v>1</v>
      </c>
      <c r="C65" s="235">
        <v>0.77</v>
      </c>
      <c r="D65" s="235">
        <v>0.85499999999999998</v>
      </c>
      <c r="E65" s="235">
        <v>0.82499999999999996</v>
      </c>
      <c r="F65" s="235">
        <v>0.755</v>
      </c>
      <c r="G65" s="235">
        <v>0.77</v>
      </c>
      <c r="H65" s="235">
        <v>0.85499999999999998</v>
      </c>
      <c r="I65" s="235">
        <v>0.82499999999999996</v>
      </c>
      <c r="J65" s="235">
        <v>0.755</v>
      </c>
    </row>
    <row r="66" spans="2:10">
      <c r="B66" s="189">
        <v>1.5</v>
      </c>
      <c r="C66" s="235">
        <v>0.84</v>
      </c>
      <c r="D66" s="235">
        <v>0.86499999999999999</v>
      </c>
      <c r="E66" s="235">
        <v>0.86499999999999999</v>
      </c>
      <c r="F66" s="235">
        <v>0.77</v>
      </c>
      <c r="G66" s="235">
        <v>0.84</v>
      </c>
      <c r="H66" s="235">
        <v>0.86499999999999999</v>
      </c>
      <c r="I66" s="235">
        <v>0.875</v>
      </c>
      <c r="J66" s="235">
        <v>0.78500000000000003</v>
      </c>
    </row>
    <row r="67" spans="2:10">
      <c r="B67" s="189">
        <v>2</v>
      </c>
      <c r="C67" s="235">
        <v>0.85499999999999998</v>
      </c>
      <c r="D67" s="235">
        <v>0.86499999999999999</v>
      </c>
      <c r="E67" s="235">
        <v>0.875</v>
      </c>
      <c r="F67" s="235">
        <v>0.86499999999999999</v>
      </c>
      <c r="G67" s="235">
        <v>0.85499999999999998</v>
      </c>
      <c r="H67" s="235">
        <v>0.86499999999999999</v>
      </c>
      <c r="I67" s="235">
        <v>0.88500000000000001</v>
      </c>
      <c r="J67" s="235">
        <v>0.84</v>
      </c>
    </row>
    <row r="68" spans="2:10">
      <c r="B68" s="189">
        <v>3</v>
      </c>
      <c r="C68" s="235">
        <v>0.85499999999999998</v>
      </c>
      <c r="D68" s="235">
        <v>0.89500000000000002</v>
      </c>
      <c r="E68" s="235">
        <v>0.88500000000000001</v>
      </c>
      <c r="F68" s="235">
        <v>0.875</v>
      </c>
      <c r="G68" s="235">
        <v>0.86499999999999999</v>
      </c>
      <c r="H68" s="235">
        <v>0.89500000000000002</v>
      </c>
      <c r="I68" s="235">
        <v>0.89500000000000002</v>
      </c>
      <c r="J68" s="235">
        <v>0.85499999999999998</v>
      </c>
    </row>
    <row r="69" spans="2:10">
      <c r="B69" s="189">
        <v>5</v>
      </c>
      <c r="C69" s="235">
        <v>0.86499999999999999</v>
      </c>
      <c r="D69" s="235">
        <v>0.89500000000000002</v>
      </c>
      <c r="E69" s="235">
        <v>0.89500000000000002</v>
      </c>
      <c r="F69" s="235">
        <v>0.88500000000000001</v>
      </c>
      <c r="G69" s="235">
        <v>0.88500000000000001</v>
      </c>
      <c r="H69" s="235">
        <v>0.89500000000000002</v>
      </c>
      <c r="I69" s="235">
        <v>0.89500000000000002</v>
      </c>
      <c r="J69" s="235">
        <v>0.86499999999999999</v>
      </c>
    </row>
    <row r="70" spans="2:10">
      <c r="B70" s="189">
        <v>7.5</v>
      </c>
      <c r="C70" s="235">
        <v>0.88500000000000001</v>
      </c>
      <c r="D70" s="235">
        <v>0.91</v>
      </c>
      <c r="E70" s="235">
        <v>0.90200000000000002</v>
      </c>
      <c r="F70" s="235">
        <v>0.89500000000000002</v>
      </c>
      <c r="G70" s="235">
        <v>0.89500000000000002</v>
      </c>
      <c r="H70" s="235">
        <v>0.91700000000000004</v>
      </c>
      <c r="I70" s="235">
        <v>0.91</v>
      </c>
      <c r="J70" s="235">
        <v>0.86499999999999999</v>
      </c>
    </row>
    <row r="71" spans="2:10">
      <c r="B71" s="189">
        <v>10</v>
      </c>
      <c r="C71" s="235">
        <v>0.89500000000000002</v>
      </c>
      <c r="D71" s="235">
        <v>0.91700000000000004</v>
      </c>
      <c r="E71" s="235">
        <v>0.91700000000000004</v>
      </c>
      <c r="F71" s="235">
        <v>0.90200000000000002</v>
      </c>
      <c r="G71" s="235">
        <v>0.90200000000000002</v>
      </c>
      <c r="H71" s="235">
        <v>0.91700000000000004</v>
      </c>
      <c r="I71" s="235">
        <v>0.91</v>
      </c>
      <c r="J71" s="235">
        <v>0.89500000000000002</v>
      </c>
    </row>
    <row r="72" spans="2:10">
      <c r="B72" s="189">
        <v>15</v>
      </c>
      <c r="C72" s="235">
        <v>0.90200000000000002</v>
      </c>
      <c r="D72" s="235">
        <v>0.93</v>
      </c>
      <c r="E72" s="235">
        <v>0.91700000000000004</v>
      </c>
      <c r="F72" s="235">
        <v>0.90200000000000002</v>
      </c>
      <c r="G72" s="235">
        <v>0.91</v>
      </c>
      <c r="H72" s="235">
        <v>0.92400000000000004</v>
      </c>
      <c r="I72" s="235">
        <v>0.91700000000000004</v>
      </c>
      <c r="J72" s="235">
        <v>0.89500000000000002</v>
      </c>
    </row>
    <row r="73" spans="2:10">
      <c r="B73" s="189">
        <v>20</v>
      </c>
      <c r="C73" s="235">
        <v>0.91</v>
      </c>
      <c r="D73" s="235">
        <v>0.93</v>
      </c>
      <c r="E73" s="235">
        <v>0.92400000000000004</v>
      </c>
      <c r="F73" s="235">
        <v>0.91</v>
      </c>
      <c r="G73" s="235">
        <v>0.91</v>
      </c>
      <c r="H73" s="235">
        <v>0.93</v>
      </c>
      <c r="I73" s="235">
        <v>0.91700000000000004</v>
      </c>
      <c r="J73" s="235">
        <v>0.90200000000000002</v>
      </c>
    </row>
    <row r="74" spans="2:10">
      <c r="B74" s="189">
        <v>25</v>
      </c>
      <c r="C74" s="235">
        <v>0.91700000000000004</v>
      </c>
      <c r="D74" s="235">
        <v>0.93600000000000005</v>
      </c>
      <c r="E74" s="235">
        <v>0.93</v>
      </c>
      <c r="F74" s="235">
        <v>0.91</v>
      </c>
      <c r="G74" s="235">
        <v>0.91700000000000004</v>
      </c>
      <c r="H74" s="235">
        <v>0.93600000000000005</v>
      </c>
      <c r="I74" s="235">
        <v>0.93</v>
      </c>
      <c r="J74" s="235">
        <v>0.90200000000000002</v>
      </c>
    </row>
    <row r="75" spans="2:10">
      <c r="B75" s="189">
        <v>30</v>
      </c>
      <c r="C75" s="235">
        <v>0.91700000000000004</v>
      </c>
      <c r="D75" s="235">
        <v>0.94099999999999995</v>
      </c>
      <c r="E75" s="235">
        <v>0.93600000000000005</v>
      </c>
      <c r="F75" s="235">
        <v>0.91700000000000004</v>
      </c>
      <c r="G75" s="235">
        <v>0.91700000000000004</v>
      </c>
      <c r="H75" s="235">
        <v>0.93600000000000005</v>
      </c>
      <c r="I75" s="235">
        <v>0.93</v>
      </c>
      <c r="J75" s="235">
        <v>0.91700000000000004</v>
      </c>
    </row>
    <row r="76" spans="2:10">
      <c r="B76" s="189">
        <v>40</v>
      </c>
      <c r="C76" s="235">
        <v>0.92400000000000004</v>
      </c>
      <c r="D76" s="235">
        <v>0.94099999999999995</v>
      </c>
      <c r="E76" s="235">
        <v>0.94099999999999995</v>
      </c>
      <c r="F76" s="235">
        <v>0.91700000000000004</v>
      </c>
      <c r="G76" s="235">
        <v>0.92400000000000004</v>
      </c>
      <c r="H76" s="235">
        <v>0.94099999999999995</v>
      </c>
      <c r="I76" s="235">
        <v>0.94099999999999995</v>
      </c>
      <c r="J76" s="235">
        <v>0.91700000000000004</v>
      </c>
    </row>
    <row r="77" spans="2:10">
      <c r="B77" s="189">
        <v>50</v>
      </c>
      <c r="C77" s="235">
        <v>0.93</v>
      </c>
      <c r="D77" s="235">
        <v>0.94499999999999995</v>
      </c>
      <c r="E77" s="235">
        <v>0.94099999999999995</v>
      </c>
      <c r="F77" s="235">
        <v>0.92400000000000004</v>
      </c>
      <c r="G77" s="235">
        <v>0.93</v>
      </c>
      <c r="H77" s="235">
        <v>0.94499999999999995</v>
      </c>
      <c r="I77" s="235">
        <v>0.94099999999999995</v>
      </c>
      <c r="J77" s="235">
        <v>0.92400000000000004</v>
      </c>
    </row>
    <row r="78" spans="2:10">
      <c r="B78" s="189">
        <v>60</v>
      </c>
      <c r="C78" s="235">
        <v>0.93600000000000005</v>
      </c>
      <c r="D78" s="235">
        <v>0.95</v>
      </c>
      <c r="E78" s="235">
        <v>0.94499999999999995</v>
      </c>
      <c r="F78" s="235">
        <v>0.93</v>
      </c>
      <c r="G78" s="235">
        <v>0.93600000000000005</v>
      </c>
      <c r="H78" s="235">
        <v>0.95</v>
      </c>
      <c r="I78" s="235">
        <v>0.94499999999999995</v>
      </c>
      <c r="J78" s="235">
        <v>0.92400000000000004</v>
      </c>
    </row>
    <row r="79" spans="2:10">
      <c r="B79" s="189">
        <v>75</v>
      </c>
      <c r="C79" s="235">
        <v>0.93600000000000005</v>
      </c>
      <c r="D79" s="235">
        <v>0.95</v>
      </c>
      <c r="E79" s="235">
        <v>0.94499999999999995</v>
      </c>
      <c r="F79" s="235">
        <v>0.94099999999999995</v>
      </c>
      <c r="G79" s="235">
        <v>0.93600000000000005</v>
      </c>
      <c r="H79" s="235">
        <v>0.95399999999999996</v>
      </c>
      <c r="I79" s="235">
        <v>0.94499999999999995</v>
      </c>
      <c r="J79" s="235">
        <v>0.93600000000000005</v>
      </c>
    </row>
    <row r="80" spans="2:10">
      <c r="B80" s="189">
        <v>100</v>
      </c>
      <c r="C80" s="235">
        <v>0.93600000000000005</v>
      </c>
      <c r="D80" s="235">
        <v>0.95399999999999996</v>
      </c>
      <c r="E80" s="235">
        <v>0.95</v>
      </c>
      <c r="F80" s="235">
        <v>0.94099999999999995</v>
      </c>
      <c r="G80" s="235">
        <v>0.94099999999999995</v>
      </c>
      <c r="H80" s="235">
        <v>0.95399999999999996</v>
      </c>
      <c r="I80" s="235">
        <v>0.95</v>
      </c>
      <c r="J80" s="235">
        <v>0.93600000000000005</v>
      </c>
    </row>
    <row r="81" spans="2:10">
      <c r="B81" s="189">
        <v>125</v>
      </c>
      <c r="C81" s="235">
        <v>0.94099999999999995</v>
      </c>
      <c r="D81" s="235">
        <v>0.95399999999999996</v>
      </c>
      <c r="E81" s="235">
        <v>0.95</v>
      </c>
      <c r="F81" s="235">
        <v>0.94099999999999995</v>
      </c>
      <c r="G81" s="235">
        <v>0.95</v>
      </c>
      <c r="H81" s="235">
        <v>0.95399999999999996</v>
      </c>
      <c r="I81" s="235">
        <v>0.95</v>
      </c>
      <c r="J81" s="235">
        <v>0.94099999999999995</v>
      </c>
    </row>
    <row r="82" spans="2:10">
      <c r="B82" s="189">
        <v>150</v>
      </c>
      <c r="C82" s="235">
        <v>0.94099999999999995</v>
      </c>
      <c r="D82" s="235">
        <v>0.95799999999999996</v>
      </c>
      <c r="E82" s="235">
        <v>0.95399999999999996</v>
      </c>
      <c r="F82" s="235">
        <v>0.94099999999999995</v>
      </c>
      <c r="G82" s="235">
        <v>0.95</v>
      </c>
      <c r="H82" s="235">
        <v>0.95799999999999996</v>
      </c>
      <c r="I82" s="235">
        <v>0.95799999999999996</v>
      </c>
      <c r="J82" s="235">
        <v>0.94099999999999995</v>
      </c>
    </row>
    <row r="83" spans="2:10">
      <c r="B83" s="189">
        <v>200</v>
      </c>
      <c r="C83" s="235">
        <v>0.95</v>
      </c>
      <c r="D83" s="235">
        <v>0.95799999999999996</v>
      </c>
      <c r="E83" s="235">
        <v>0.95399999999999996</v>
      </c>
      <c r="F83" s="235">
        <v>0.94099999999999995</v>
      </c>
      <c r="G83" s="235">
        <v>0.95399999999999996</v>
      </c>
      <c r="H83" s="235">
        <v>0.96199999999999997</v>
      </c>
      <c r="I83" s="235">
        <v>0.95799999999999996</v>
      </c>
      <c r="J83" s="235">
        <v>0.94499999999999995</v>
      </c>
    </row>
    <row r="84" spans="2:10">
      <c r="B84" s="189">
        <v>250</v>
      </c>
      <c r="C84" s="235">
        <v>0.95</v>
      </c>
      <c r="D84" s="235">
        <v>0.95799999999999996</v>
      </c>
      <c r="E84" s="235">
        <v>0.95799999999999996</v>
      </c>
      <c r="F84" s="235">
        <v>0.95</v>
      </c>
      <c r="G84" s="235">
        <v>0.95799999999999996</v>
      </c>
      <c r="H84" s="235">
        <v>0.96199999999999997</v>
      </c>
      <c r="I84" s="235">
        <v>0.95799999999999996</v>
      </c>
      <c r="J84" s="235">
        <v>0.95</v>
      </c>
    </row>
    <row r="85" spans="2:10">
      <c r="B85" s="189">
        <v>300</v>
      </c>
      <c r="C85" s="235">
        <v>0.95399999999999996</v>
      </c>
      <c r="D85" s="235">
        <v>0.95799999999999996</v>
      </c>
      <c r="E85" s="235">
        <v>0.95799999999999996</v>
      </c>
      <c r="F85" s="235" t="s">
        <v>413</v>
      </c>
      <c r="G85" s="235">
        <v>0.95799999999999996</v>
      </c>
      <c r="H85" s="235">
        <v>0.96199999999999997</v>
      </c>
      <c r="I85" s="235">
        <v>0.95799999999999996</v>
      </c>
      <c r="J85" s="235" t="s">
        <v>413</v>
      </c>
    </row>
    <row r="86" spans="2:10">
      <c r="B86" s="189">
        <v>350</v>
      </c>
      <c r="C86" s="235">
        <v>0.95399999999999996</v>
      </c>
      <c r="D86" s="235">
        <v>0.95799999999999996</v>
      </c>
      <c r="E86" s="235">
        <v>0.95799999999999996</v>
      </c>
      <c r="F86" s="235" t="s">
        <v>413</v>
      </c>
      <c r="G86" s="235">
        <v>0.95799999999999996</v>
      </c>
      <c r="H86" s="235">
        <v>0.96199999999999997</v>
      </c>
      <c r="I86" s="235">
        <v>0.95799999999999996</v>
      </c>
      <c r="J86" s="235" t="s">
        <v>413</v>
      </c>
    </row>
    <row r="87" spans="2:10">
      <c r="B87" s="189">
        <v>400</v>
      </c>
      <c r="C87" s="235">
        <v>0.95799999999999996</v>
      </c>
      <c r="D87" s="235">
        <v>0.95799999999999996</v>
      </c>
      <c r="E87" s="235" t="s">
        <v>413</v>
      </c>
      <c r="F87" s="235" t="s">
        <v>413</v>
      </c>
      <c r="G87" s="235">
        <v>0.95799999999999996</v>
      </c>
      <c r="H87" s="235">
        <v>0.96199999999999997</v>
      </c>
      <c r="I87" s="235" t="s">
        <v>413</v>
      </c>
      <c r="J87" s="235" t="s">
        <v>413</v>
      </c>
    </row>
    <row r="88" spans="2:10">
      <c r="B88" s="189">
        <v>450</v>
      </c>
      <c r="C88" s="235">
        <v>0.96199999999999997</v>
      </c>
      <c r="D88" s="235">
        <v>0.96199999999999997</v>
      </c>
      <c r="E88" s="235" t="s">
        <v>413</v>
      </c>
      <c r="F88" s="235" t="s">
        <v>413</v>
      </c>
      <c r="G88" s="235">
        <v>0.95799999999999996</v>
      </c>
      <c r="H88" s="235">
        <v>0.96199999999999997</v>
      </c>
      <c r="I88" s="235" t="s">
        <v>413</v>
      </c>
      <c r="J88" s="235" t="s">
        <v>413</v>
      </c>
    </row>
    <row r="89" spans="2:10">
      <c r="B89" s="189">
        <v>500</v>
      </c>
      <c r="C89" s="235">
        <v>0.96199999999999997</v>
      </c>
      <c r="D89" s="235">
        <v>0.96199999999999997</v>
      </c>
      <c r="E89" s="235" t="s">
        <v>413</v>
      </c>
      <c r="F89" s="235" t="s">
        <v>413</v>
      </c>
      <c r="G89" s="235">
        <v>0.95799999999999996</v>
      </c>
      <c r="H89" s="235">
        <v>0.96199999999999997</v>
      </c>
      <c r="I89" s="235" t="s">
        <v>413</v>
      </c>
      <c r="J89" s="235" t="s">
        <v>413</v>
      </c>
    </row>
    <row r="92" spans="2:10">
      <c r="B92" s="387" t="s">
        <v>414</v>
      </c>
      <c r="C92" s="387"/>
      <c r="D92" s="387"/>
      <c r="E92" s="387"/>
      <c r="F92" s="387"/>
      <c r="G92" s="387"/>
      <c r="H92" s="387"/>
    </row>
    <row r="93" spans="2:10" ht="15">
      <c r="B93" s="385" t="s">
        <v>411</v>
      </c>
      <c r="C93" s="386" t="s">
        <v>404</v>
      </c>
      <c r="D93" s="386"/>
      <c r="E93" s="386"/>
      <c r="F93" s="388" t="s">
        <v>405</v>
      </c>
      <c r="G93" s="388"/>
      <c r="H93" s="388"/>
    </row>
    <row r="94" spans="2:10" ht="15">
      <c r="B94" s="385"/>
      <c r="C94" s="234" t="s">
        <v>408</v>
      </c>
      <c r="D94" s="234" t="s">
        <v>407</v>
      </c>
      <c r="E94" s="234" t="s">
        <v>412</v>
      </c>
      <c r="F94" s="234" t="s">
        <v>408</v>
      </c>
      <c r="G94" s="234" t="s">
        <v>407</v>
      </c>
      <c r="H94" s="234" t="s">
        <v>412</v>
      </c>
    </row>
    <row r="95" spans="2:10">
      <c r="B95" s="189">
        <v>1</v>
      </c>
      <c r="C95" s="235">
        <v>0.85499999999999998</v>
      </c>
      <c r="D95" s="235">
        <v>0.82499999999999996</v>
      </c>
      <c r="E95" s="235">
        <v>0.755</v>
      </c>
      <c r="F95" s="235">
        <v>0.85499999999999998</v>
      </c>
      <c r="G95" s="235">
        <v>0.82499999999999996</v>
      </c>
      <c r="H95" s="235">
        <v>0.755</v>
      </c>
    </row>
    <row r="96" spans="2:10">
      <c r="B96" s="189">
        <v>1.5</v>
      </c>
      <c r="C96" s="235">
        <v>0.86499999999999999</v>
      </c>
      <c r="D96" s="235">
        <v>0.86499999999999999</v>
      </c>
      <c r="E96" s="235">
        <v>0.77</v>
      </c>
      <c r="F96" s="235">
        <v>0.86499999999999999</v>
      </c>
      <c r="G96" s="235">
        <v>0.875</v>
      </c>
      <c r="H96" s="235">
        <v>0.78500000000000003</v>
      </c>
    </row>
    <row r="97" spans="2:8">
      <c r="B97" s="189">
        <v>2</v>
      </c>
      <c r="C97" s="235">
        <v>0.86499999999999999</v>
      </c>
      <c r="D97" s="235">
        <v>0.875</v>
      </c>
      <c r="E97" s="235">
        <v>0.86499999999999999</v>
      </c>
      <c r="F97" s="235">
        <v>0.86499999999999999</v>
      </c>
      <c r="G97" s="235">
        <v>0.88500000000000001</v>
      </c>
      <c r="H97" s="235">
        <v>0.84</v>
      </c>
    </row>
    <row r="98" spans="2:8">
      <c r="B98" s="189">
        <v>3</v>
      </c>
      <c r="C98" s="235">
        <v>0.89500000000000002</v>
      </c>
      <c r="D98" s="235">
        <v>0.88500000000000001</v>
      </c>
      <c r="E98" s="235">
        <v>0.875</v>
      </c>
      <c r="F98" s="235">
        <v>0.89500000000000002</v>
      </c>
      <c r="G98" s="235">
        <v>0.89500000000000002</v>
      </c>
      <c r="H98" s="235">
        <v>0.85499999999999998</v>
      </c>
    </row>
    <row r="99" spans="2:8">
      <c r="B99" s="189">
        <v>5</v>
      </c>
      <c r="C99" s="235">
        <v>0.89500000000000002</v>
      </c>
      <c r="D99" s="235">
        <v>0.89500000000000002</v>
      </c>
      <c r="E99" s="235">
        <v>0.88500000000000001</v>
      </c>
      <c r="F99" s="235">
        <v>0.89500000000000002</v>
      </c>
      <c r="G99" s="235">
        <v>0.89500000000000002</v>
      </c>
      <c r="H99" s="235">
        <v>0.86499999999999999</v>
      </c>
    </row>
    <row r="100" spans="2:8">
      <c r="B100" s="189">
        <v>7.5</v>
      </c>
      <c r="C100" s="235">
        <v>0.91</v>
      </c>
      <c r="D100" s="235">
        <v>0.90200000000000002</v>
      </c>
      <c r="E100" s="235">
        <v>0.89500000000000002</v>
      </c>
      <c r="F100" s="235">
        <v>0.91700000000000004</v>
      </c>
      <c r="G100" s="235">
        <v>0.91</v>
      </c>
      <c r="H100" s="235">
        <v>0.86499999999999999</v>
      </c>
    </row>
    <row r="101" spans="2:8">
      <c r="B101" s="189">
        <v>10</v>
      </c>
      <c r="C101" s="235">
        <v>0.91700000000000004</v>
      </c>
      <c r="D101" s="235">
        <v>0.91700000000000004</v>
      </c>
      <c r="E101" s="235">
        <v>0.90200000000000002</v>
      </c>
      <c r="F101" s="235">
        <v>0.91700000000000004</v>
      </c>
      <c r="G101" s="235">
        <v>0.91</v>
      </c>
      <c r="H101" s="235">
        <v>0.89500000000000002</v>
      </c>
    </row>
    <row r="102" spans="2:8">
      <c r="B102" s="189">
        <v>15</v>
      </c>
      <c r="C102" s="235">
        <v>0.93</v>
      </c>
      <c r="D102" s="235">
        <v>0.91700000000000004</v>
      </c>
      <c r="E102" s="235">
        <v>0.90200000000000002</v>
      </c>
      <c r="F102" s="235">
        <v>0.92400000000000004</v>
      </c>
      <c r="G102" s="235">
        <v>0.91700000000000004</v>
      </c>
      <c r="H102" s="235">
        <v>0.89500000000000002</v>
      </c>
    </row>
    <row r="103" spans="2:8">
      <c r="B103" s="189">
        <v>20</v>
      </c>
      <c r="C103" s="235">
        <v>0.93</v>
      </c>
      <c r="D103" s="235">
        <v>0.92400000000000004</v>
      </c>
      <c r="E103" s="235">
        <v>0.91</v>
      </c>
      <c r="F103" s="235">
        <v>0.93</v>
      </c>
      <c r="G103" s="235">
        <v>0.91700000000000004</v>
      </c>
      <c r="H103" s="235">
        <v>0.90200000000000002</v>
      </c>
    </row>
    <row r="104" spans="2:8">
      <c r="B104" s="189">
        <v>25</v>
      </c>
      <c r="C104" s="235">
        <v>0.93600000000000005</v>
      </c>
      <c r="D104" s="235">
        <v>0.93</v>
      </c>
      <c r="E104" s="235">
        <v>0.91</v>
      </c>
      <c r="F104" s="235">
        <v>0.93600000000000005</v>
      </c>
      <c r="G104" s="235">
        <v>0.93</v>
      </c>
      <c r="H104" s="235">
        <v>0.90200000000000002</v>
      </c>
    </row>
    <row r="105" spans="2:8">
      <c r="B105" s="189">
        <v>30</v>
      </c>
      <c r="C105" s="235">
        <v>0.94099999999999995</v>
      </c>
      <c r="D105" s="235">
        <v>0.93600000000000005</v>
      </c>
      <c r="E105" s="235">
        <v>0.91700000000000004</v>
      </c>
      <c r="F105" s="235">
        <v>0.93600000000000005</v>
      </c>
      <c r="G105" s="235">
        <v>0.93</v>
      </c>
      <c r="H105" s="235">
        <v>0.91700000000000004</v>
      </c>
    </row>
    <row r="106" spans="2:8">
      <c r="B106" s="189">
        <v>40</v>
      </c>
      <c r="C106" s="235">
        <v>0.94099999999999995</v>
      </c>
      <c r="D106" s="235">
        <v>0.94099999999999995</v>
      </c>
      <c r="E106" s="235">
        <v>0.91700000000000004</v>
      </c>
      <c r="F106" s="235">
        <v>0.94099999999999995</v>
      </c>
      <c r="G106" s="235">
        <v>0.94099999999999995</v>
      </c>
      <c r="H106" s="235">
        <v>0.91700000000000004</v>
      </c>
    </row>
    <row r="107" spans="2:8">
      <c r="B107" s="189">
        <v>50</v>
      </c>
      <c r="C107" s="235">
        <v>0.94499999999999995</v>
      </c>
      <c r="D107" s="235">
        <v>0.94099999999999995</v>
      </c>
      <c r="E107" s="235">
        <v>0.92400000000000004</v>
      </c>
      <c r="F107" s="235">
        <v>0.94499999999999995</v>
      </c>
      <c r="G107" s="235">
        <v>0.94099999999999995</v>
      </c>
      <c r="H107" s="235">
        <v>0.92400000000000004</v>
      </c>
    </row>
    <row r="108" spans="2:8">
      <c r="B108" s="189">
        <v>60</v>
      </c>
      <c r="C108" s="235">
        <v>0.95</v>
      </c>
      <c r="D108" s="235">
        <v>0.94499999999999995</v>
      </c>
      <c r="E108" s="235">
        <v>0.93</v>
      </c>
      <c r="F108" s="235">
        <v>0.95</v>
      </c>
      <c r="G108" s="235">
        <v>0.94499999999999995</v>
      </c>
      <c r="H108" s="235">
        <v>0.92400000000000004</v>
      </c>
    </row>
    <row r="109" spans="2:8">
      <c r="B109" s="189">
        <v>75</v>
      </c>
      <c r="C109" s="235">
        <v>0.95</v>
      </c>
      <c r="D109" s="235">
        <v>0.94499999999999995</v>
      </c>
      <c r="E109" s="235">
        <v>0.94099999999999995</v>
      </c>
      <c r="F109" s="235">
        <v>0.95399999999999996</v>
      </c>
      <c r="G109" s="235">
        <v>0.94499999999999995</v>
      </c>
      <c r="H109" s="235">
        <v>0.93600000000000005</v>
      </c>
    </row>
    <row r="110" spans="2:8">
      <c r="B110" s="189">
        <v>100</v>
      </c>
      <c r="C110" s="235">
        <v>0.95399999999999996</v>
      </c>
      <c r="D110" s="235">
        <v>0.95</v>
      </c>
      <c r="E110" s="235">
        <v>0.94099999999999995</v>
      </c>
      <c r="F110" s="235">
        <v>0.95399999999999996</v>
      </c>
      <c r="G110" s="235">
        <v>0.95</v>
      </c>
      <c r="H110" s="235">
        <v>0.93600000000000005</v>
      </c>
    </row>
    <row r="111" spans="2:8">
      <c r="B111" s="189">
        <v>125</v>
      </c>
      <c r="C111" s="235">
        <v>0.95399999999999996</v>
      </c>
      <c r="D111" s="235">
        <v>0.95</v>
      </c>
      <c r="E111" s="235">
        <v>0.94099999999999995</v>
      </c>
      <c r="F111" s="235">
        <v>0.95399999999999996</v>
      </c>
      <c r="G111" s="235">
        <v>0.95</v>
      </c>
      <c r="H111" s="235">
        <v>0.94099999999999995</v>
      </c>
    </row>
    <row r="112" spans="2:8">
      <c r="B112" s="189">
        <v>150</v>
      </c>
      <c r="C112" s="235">
        <v>0.95799999999999996</v>
      </c>
      <c r="D112" s="235">
        <v>0.95399999999999996</v>
      </c>
      <c r="E112" s="235">
        <v>0.94099999999999995</v>
      </c>
      <c r="F112" s="235">
        <v>0.95799999999999996</v>
      </c>
      <c r="G112" s="235">
        <v>0.95799999999999996</v>
      </c>
      <c r="H112" s="235">
        <v>0.94099999999999995</v>
      </c>
    </row>
    <row r="113" spans="2:8">
      <c r="B113" s="189">
        <v>200</v>
      </c>
      <c r="C113" s="235">
        <v>0.95799999999999996</v>
      </c>
      <c r="D113" s="235">
        <v>0.95399999999999996</v>
      </c>
      <c r="E113" s="235">
        <v>0.94099999999999995</v>
      </c>
      <c r="F113" s="235">
        <v>0.96199999999999997</v>
      </c>
      <c r="G113" s="235">
        <v>0.95799999999999996</v>
      </c>
      <c r="H113" s="235">
        <v>0.94499999999999995</v>
      </c>
    </row>
  </sheetData>
  <mergeCells count="21">
    <mergeCell ref="M31:V31"/>
    <mergeCell ref="M24:V24"/>
    <mergeCell ref="B49:C49"/>
    <mergeCell ref="E14:H14"/>
    <mergeCell ref="B36:C36"/>
    <mergeCell ref="D32:E32"/>
    <mergeCell ref="B32:C32"/>
    <mergeCell ref="F32:G32"/>
    <mergeCell ref="B24:K24"/>
    <mergeCell ref="E48:E49"/>
    <mergeCell ref="F48:H48"/>
    <mergeCell ref="I48:K48"/>
    <mergeCell ref="E47:K47"/>
    <mergeCell ref="B63:B64"/>
    <mergeCell ref="C63:F63"/>
    <mergeCell ref="G63:J63"/>
    <mergeCell ref="B62:J62"/>
    <mergeCell ref="C93:E93"/>
    <mergeCell ref="F93:H93"/>
    <mergeCell ref="B93:B94"/>
    <mergeCell ref="B92:H9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F2FE-961D-41E5-AA03-8D5BA50B4D07}">
  <sheetPr codeName="Sheet16" filterMode="1"/>
  <dimension ref="A1:C2223"/>
  <sheetViews>
    <sheetView workbookViewId="0">
      <selection activeCell="D1" sqref="D1"/>
    </sheetView>
  </sheetViews>
  <sheetFormatPr defaultRowHeight="14.25"/>
  <cols>
    <col min="1" max="1" width="6.625" bestFit="1" customWidth="1"/>
    <col min="2" max="2" width="15.625" bestFit="1" customWidth="1"/>
    <col min="3" max="3" width="20" bestFit="1" customWidth="1"/>
  </cols>
  <sheetData>
    <row r="1" spans="1:3" ht="15.75">
      <c r="A1" s="163" t="s">
        <v>415</v>
      </c>
      <c r="B1" s="164" t="s">
        <v>416</v>
      </c>
      <c r="C1" s="163" t="s">
        <v>417</v>
      </c>
    </row>
    <row r="2" spans="1:3" ht="15" hidden="1">
      <c r="A2" s="165">
        <v>15001</v>
      </c>
      <c r="B2" s="166" t="s">
        <v>418</v>
      </c>
      <c r="C2" s="165" t="s">
        <v>181</v>
      </c>
    </row>
    <row r="3" spans="1:3" ht="15" hidden="1">
      <c r="A3" s="165">
        <v>15003</v>
      </c>
      <c r="B3" s="166" t="s">
        <v>418</v>
      </c>
      <c r="C3" s="165" t="s">
        <v>181</v>
      </c>
    </row>
    <row r="4" spans="1:3" ht="15" hidden="1">
      <c r="A4" s="165">
        <v>15004</v>
      </c>
      <c r="B4" s="166" t="s">
        <v>418</v>
      </c>
      <c r="C4" s="165" t="s">
        <v>181</v>
      </c>
    </row>
    <row r="5" spans="1:3" ht="15" hidden="1">
      <c r="A5" s="165">
        <v>15005</v>
      </c>
      <c r="B5" s="166" t="s">
        <v>418</v>
      </c>
      <c r="C5" s="165" t="s">
        <v>181</v>
      </c>
    </row>
    <row r="6" spans="1:3" ht="15" hidden="1">
      <c r="A6" s="165">
        <v>15006</v>
      </c>
      <c r="B6" s="166" t="s">
        <v>418</v>
      </c>
      <c r="C6" s="165" t="s">
        <v>181</v>
      </c>
    </row>
    <row r="7" spans="1:3" ht="15" hidden="1">
      <c r="A7" s="165">
        <v>15007</v>
      </c>
      <c r="B7" s="166" t="s">
        <v>418</v>
      </c>
      <c r="C7" s="165" t="s">
        <v>181</v>
      </c>
    </row>
    <row r="8" spans="1:3" ht="15" hidden="1">
      <c r="A8" s="165">
        <v>15009</v>
      </c>
      <c r="B8" s="166" t="s">
        <v>418</v>
      </c>
      <c r="C8" s="165" t="s">
        <v>181</v>
      </c>
    </row>
    <row r="9" spans="1:3" ht="15" hidden="1">
      <c r="A9" s="165">
        <v>15010</v>
      </c>
      <c r="B9" s="166" t="s">
        <v>418</v>
      </c>
      <c r="C9" s="165" t="s">
        <v>181</v>
      </c>
    </row>
    <row r="10" spans="1:3" ht="15" hidden="1">
      <c r="A10" s="165">
        <v>15012</v>
      </c>
      <c r="B10" s="166" t="s">
        <v>418</v>
      </c>
      <c r="C10" s="165" t="s">
        <v>181</v>
      </c>
    </row>
    <row r="11" spans="1:3" ht="15" hidden="1">
      <c r="A11" s="165">
        <v>15014</v>
      </c>
      <c r="B11" s="166" t="s">
        <v>418</v>
      </c>
      <c r="C11" s="165" t="s">
        <v>181</v>
      </c>
    </row>
    <row r="12" spans="1:3" ht="15" hidden="1">
      <c r="A12" s="165">
        <v>15015</v>
      </c>
      <c r="B12" s="166" t="s">
        <v>418</v>
      </c>
      <c r="C12" s="165" t="s">
        <v>181</v>
      </c>
    </row>
    <row r="13" spans="1:3" ht="15" hidden="1">
      <c r="A13" s="165">
        <v>15017</v>
      </c>
      <c r="B13" s="166" t="s">
        <v>418</v>
      </c>
      <c r="C13" s="165" t="s">
        <v>181</v>
      </c>
    </row>
    <row r="14" spans="1:3" ht="15" hidden="1">
      <c r="A14" s="165">
        <v>15018</v>
      </c>
      <c r="B14" s="166" t="s">
        <v>418</v>
      </c>
      <c r="C14" s="165" t="s">
        <v>181</v>
      </c>
    </row>
    <row r="15" spans="1:3" ht="15" hidden="1">
      <c r="A15" s="165">
        <v>15019</v>
      </c>
      <c r="B15" s="166" t="s">
        <v>418</v>
      </c>
      <c r="C15" s="165" t="s">
        <v>181</v>
      </c>
    </row>
    <row r="16" spans="1:3" ht="15" hidden="1">
      <c r="A16" s="165">
        <v>15020</v>
      </c>
      <c r="B16" s="166" t="s">
        <v>418</v>
      </c>
      <c r="C16" s="165" t="s">
        <v>181</v>
      </c>
    </row>
    <row r="17" spans="1:3" ht="15" hidden="1">
      <c r="A17" s="165">
        <v>15021</v>
      </c>
      <c r="B17" s="166" t="s">
        <v>418</v>
      </c>
      <c r="C17" s="165" t="s">
        <v>181</v>
      </c>
    </row>
    <row r="18" spans="1:3" ht="15" hidden="1">
      <c r="A18" s="165">
        <v>15022</v>
      </c>
      <c r="B18" s="166" t="s">
        <v>418</v>
      </c>
      <c r="C18" s="165" t="s">
        <v>181</v>
      </c>
    </row>
    <row r="19" spans="1:3" ht="15" hidden="1">
      <c r="A19" s="165">
        <v>15024</v>
      </c>
      <c r="B19" s="166" t="s">
        <v>418</v>
      </c>
      <c r="C19" s="165" t="s">
        <v>181</v>
      </c>
    </row>
    <row r="20" spans="1:3" ht="15" hidden="1">
      <c r="A20" s="165">
        <v>15025</v>
      </c>
      <c r="B20" s="166" t="s">
        <v>418</v>
      </c>
      <c r="C20" s="165" t="s">
        <v>181</v>
      </c>
    </row>
    <row r="21" spans="1:3" ht="15" hidden="1">
      <c r="A21" s="165">
        <v>15026</v>
      </c>
      <c r="B21" s="166" t="s">
        <v>418</v>
      </c>
      <c r="C21" s="165" t="s">
        <v>181</v>
      </c>
    </row>
    <row r="22" spans="1:3" ht="15" hidden="1">
      <c r="A22" s="165">
        <v>15027</v>
      </c>
      <c r="B22" s="166" t="s">
        <v>418</v>
      </c>
      <c r="C22" s="165" t="s">
        <v>181</v>
      </c>
    </row>
    <row r="23" spans="1:3" ht="15" hidden="1">
      <c r="A23" s="165">
        <v>15028</v>
      </c>
      <c r="B23" s="166" t="s">
        <v>418</v>
      </c>
      <c r="C23" s="165" t="s">
        <v>181</v>
      </c>
    </row>
    <row r="24" spans="1:3" ht="15" hidden="1">
      <c r="A24" s="165">
        <v>15030</v>
      </c>
      <c r="B24" s="166" t="s">
        <v>418</v>
      </c>
      <c r="C24" s="165" t="s">
        <v>181</v>
      </c>
    </row>
    <row r="25" spans="1:3" ht="15" hidden="1">
      <c r="A25" s="165">
        <v>15031</v>
      </c>
      <c r="B25" s="166" t="s">
        <v>418</v>
      </c>
      <c r="C25" s="165" t="s">
        <v>181</v>
      </c>
    </row>
    <row r="26" spans="1:3" ht="15" hidden="1">
      <c r="A26" s="165">
        <v>15032</v>
      </c>
      <c r="B26" s="166" t="s">
        <v>418</v>
      </c>
      <c r="C26" s="165" t="s">
        <v>181</v>
      </c>
    </row>
    <row r="27" spans="1:3" ht="15" hidden="1">
      <c r="A27" s="165">
        <v>15033</v>
      </c>
      <c r="B27" s="166" t="s">
        <v>418</v>
      </c>
      <c r="C27" s="165" t="s">
        <v>181</v>
      </c>
    </row>
    <row r="28" spans="1:3" ht="15" hidden="1">
      <c r="A28" s="165">
        <v>15034</v>
      </c>
      <c r="B28" s="166" t="s">
        <v>418</v>
      </c>
      <c r="C28" s="165" t="s">
        <v>181</v>
      </c>
    </row>
    <row r="29" spans="1:3" ht="15" hidden="1">
      <c r="A29" s="165">
        <v>15035</v>
      </c>
      <c r="B29" s="166" t="s">
        <v>418</v>
      </c>
      <c r="C29" s="165" t="s">
        <v>181</v>
      </c>
    </row>
    <row r="30" spans="1:3" ht="15" hidden="1">
      <c r="A30" s="165">
        <v>15036</v>
      </c>
      <c r="B30" s="166" t="s">
        <v>418</v>
      </c>
      <c r="C30" s="165" t="s">
        <v>181</v>
      </c>
    </row>
    <row r="31" spans="1:3" ht="15" hidden="1">
      <c r="A31" s="165">
        <v>15037</v>
      </c>
      <c r="B31" s="166" t="s">
        <v>418</v>
      </c>
      <c r="C31" s="165" t="s">
        <v>181</v>
      </c>
    </row>
    <row r="32" spans="1:3" ht="15" hidden="1">
      <c r="A32" s="165">
        <v>15038</v>
      </c>
      <c r="B32" s="166" t="s">
        <v>418</v>
      </c>
      <c r="C32" s="165" t="s">
        <v>181</v>
      </c>
    </row>
    <row r="33" spans="1:3" ht="15" hidden="1">
      <c r="A33" s="165">
        <v>15042</v>
      </c>
      <c r="B33" s="166" t="s">
        <v>418</v>
      </c>
      <c r="C33" s="165" t="s">
        <v>181</v>
      </c>
    </row>
    <row r="34" spans="1:3" ht="15" hidden="1">
      <c r="A34" s="165">
        <v>15043</v>
      </c>
      <c r="B34" s="166" t="s">
        <v>418</v>
      </c>
      <c r="C34" s="165" t="s">
        <v>181</v>
      </c>
    </row>
    <row r="35" spans="1:3" ht="15" hidden="1">
      <c r="A35" s="165">
        <v>15044</v>
      </c>
      <c r="B35" s="166" t="s">
        <v>418</v>
      </c>
      <c r="C35" s="165" t="s">
        <v>181</v>
      </c>
    </row>
    <row r="36" spans="1:3" ht="15" hidden="1">
      <c r="A36" s="165">
        <v>15045</v>
      </c>
      <c r="B36" s="166" t="s">
        <v>418</v>
      </c>
      <c r="C36" s="165" t="s">
        <v>181</v>
      </c>
    </row>
    <row r="37" spans="1:3" ht="15" hidden="1">
      <c r="A37" s="165">
        <v>15046</v>
      </c>
      <c r="B37" s="166" t="s">
        <v>418</v>
      </c>
      <c r="C37" s="165" t="s">
        <v>181</v>
      </c>
    </row>
    <row r="38" spans="1:3" ht="15" hidden="1">
      <c r="A38" s="165">
        <v>15047</v>
      </c>
      <c r="B38" s="166" t="s">
        <v>418</v>
      </c>
      <c r="C38" s="165" t="s">
        <v>181</v>
      </c>
    </row>
    <row r="39" spans="1:3" ht="15" hidden="1">
      <c r="A39" s="165">
        <v>15049</v>
      </c>
      <c r="B39" s="166" t="s">
        <v>418</v>
      </c>
      <c r="C39" s="165" t="s">
        <v>181</v>
      </c>
    </row>
    <row r="40" spans="1:3" ht="15" hidden="1">
      <c r="A40" s="165">
        <v>15050</v>
      </c>
      <c r="B40" s="166" t="s">
        <v>418</v>
      </c>
      <c r="C40" s="165" t="s">
        <v>181</v>
      </c>
    </row>
    <row r="41" spans="1:3" ht="15" hidden="1">
      <c r="A41" s="165">
        <v>15051</v>
      </c>
      <c r="B41" s="166" t="s">
        <v>418</v>
      </c>
      <c r="C41" s="165" t="s">
        <v>181</v>
      </c>
    </row>
    <row r="42" spans="1:3" ht="15" hidden="1">
      <c r="A42" s="165">
        <v>15052</v>
      </c>
      <c r="B42" s="166" t="s">
        <v>418</v>
      </c>
      <c r="C42" s="165" t="s">
        <v>181</v>
      </c>
    </row>
    <row r="43" spans="1:3" ht="15" hidden="1">
      <c r="A43" s="165">
        <v>15053</v>
      </c>
      <c r="B43" s="166" t="s">
        <v>418</v>
      </c>
      <c r="C43" s="165" t="s">
        <v>181</v>
      </c>
    </row>
    <row r="44" spans="1:3" ht="15" hidden="1">
      <c r="A44" s="165">
        <v>15054</v>
      </c>
      <c r="B44" s="166" t="s">
        <v>418</v>
      </c>
      <c r="C44" s="165" t="s">
        <v>181</v>
      </c>
    </row>
    <row r="45" spans="1:3" ht="15" hidden="1">
      <c r="A45" s="165">
        <v>15055</v>
      </c>
      <c r="B45" s="166" t="s">
        <v>418</v>
      </c>
      <c r="C45" s="165" t="s">
        <v>181</v>
      </c>
    </row>
    <row r="46" spans="1:3" ht="15" hidden="1">
      <c r="A46" s="165">
        <v>15056</v>
      </c>
      <c r="B46" s="166" t="s">
        <v>418</v>
      </c>
      <c r="C46" s="165" t="s">
        <v>181</v>
      </c>
    </row>
    <row r="47" spans="1:3" ht="15" hidden="1">
      <c r="A47" s="165">
        <v>15057</v>
      </c>
      <c r="B47" s="166" t="s">
        <v>418</v>
      </c>
      <c r="C47" s="165" t="s">
        <v>181</v>
      </c>
    </row>
    <row r="48" spans="1:3" ht="15" hidden="1">
      <c r="A48" s="165">
        <v>15059</v>
      </c>
      <c r="B48" s="166" t="s">
        <v>418</v>
      </c>
      <c r="C48" s="165" t="s">
        <v>181</v>
      </c>
    </row>
    <row r="49" spans="1:3" ht="15" hidden="1">
      <c r="A49" s="165">
        <v>15060</v>
      </c>
      <c r="B49" s="166" t="s">
        <v>418</v>
      </c>
      <c r="C49" s="165" t="s">
        <v>181</v>
      </c>
    </row>
    <row r="50" spans="1:3" ht="15" hidden="1">
      <c r="A50" s="165">
        <v>15061</v>
      </c>
      <c r="B50" s="166" t="s">
        <v>418</v>
      </c>
      <c r="C50" s="165" t="s">
        <v>181</v>
      </c>
    </row>
    <row r="51" spans="1:3" ht="15" hidden="1">
      <c r="A51" s="165">
        <v>15062</v>
      </c>
      <c r="B51" s="166" t="s">
        <v>418</v>
      </c>
      <c r="C51" s="165" t="s">
        <v>181</v>
      </c>
    </row>
    <row r="52" spans="1:3" ht="15" hidden="1">
      <c r="A52" s="165">
        <v>15063</v>
      </c>
      <c r="B52" s="166" t="s">
        <v>418</v>
      </c>
      <c r="C52" s="165" t="s">
        <v>181</v>
      </c>
    </row>
    <row r="53" spans="1:3" ht="15" hidden="1">
      <c r="A53" s="165">
        <v>15064</v>
      </c>
      <c r="B53" s="166" t="s">
        <v>418</v>
      </c>
      <c r="C53" s="165" t="s">
        <v>181</v>
      </c>
    </row>
    <row r="54" spans="1:3" ht="15" hidden="1">
      <c r="A54" s="165">
        <v>15065</v>
      </c>
      <c r="B54" s="166" t="s">
        <v>418</v>
      </c>
      <c r="C54" s="165" t="s">
        <v>181</v>
      </c>
    </row>
    <row r="55" spans="1:3" ht="15" hidden="1">
      <c r="A55" s="165">
        <v>15066</v>
      </c>
      <c r="B55" s="166" t="s">
        <v>418</v>
      </c>
      <c r="C55" s="165" t="s">
        <v>181</v>
      </c>
    </row>
    <row r="56" spans="1:3" ht="15" hidden="1">
      <c r="A56" s="165">
        <v>15067</v>
      </c>
      <c r="B56" s="166" t="s">
        <v>418</v>
      </c>
      <c r="C56" s="165" t="s">
        <v>181</v>
      </c>
    </row>
    <row r="57" spans="1:3" ht="15" hidden="1">
      <c r="A57" s="165">
        <v>15068</v>
      </c>
      <c r="B57" s="166" t="s">
        <v>418</v>
      </c>
      <c r="C57" s="165" t="s">
        <v>181</v>
      </c>
    </row>
    <row r="58" spans="1:3" ht="15" hidden="1">
      <c r="A58" s="165">
        <v>15069</v>
      </c>
      <c r="B58" s="166" t="s">
        <v>418</v>
      </c>
      <c r="C58" s="165" t="s">
        <v>181</v>
      </c>
    </row>
    <row r="59" spans="1:3" ht="15" hidden="1">
      <c r="A59" s="165">
        <v>15071</v>
      </c>
      <c r="B59" s="166" t="s">
        <v>418</v>
      </c>
      <c r="C59" s="165" t="s">
        <v>181</v>
      </c>
    </row>
    <row r="60" spans="1:3" ht="15" hidden="1">
      <c r="A60" s="165">
        <v>15072</v>
      </c>
      <c r="B60" s="166" t="s">
        <v>418</v>
      </c>
      <c r="C60" s="165" t="s">
        <v>181</v>
      </c>
    </row>
    <row r="61" spans="1:3" ht="15" hidden="1">
      <c r="A61" s="165">
        <v>15074</v>
      </c>
      <c r="B61" s="166" t="s">
        <v>418</v>
      </c>
      <c r="C61" s="165" t="s">
        <v>181</v>
      </c>
    </row>
    <row r="62" spans="1:3" ht="15" hidden="1">
      <c r="A62" s="165">
        <v>15075</v>
      </c>
      <c r="B62" s="166" t="s">
        <v>418</v>
      </c>
      <c r="C62" s="165" t="s">
        <v>181</v>
      </c>
    </row>
    <row r="63" spans="1:3" ht="15" hidden="1">
      <c r="A63" s="165">
        <v>15076</v>
      </c>
      <c r="B63" s="166" t="s">
        <v>418</v>
      </c>
      <c r="C63" s="165" t="s">
        <v>181</v>
      </c>
    </row>
    <row r="64" spans="1:3" ht="15" hidden="1">
      <c r="A64" s="165">
        <v>15077</v>
      </c>
      <c r="B64" s="166" t="s">
        <v>418</v>
      </c>
      <c r="C64" s="165" t="s">
        <v>181</v>
      </c>
    </row>
    <row r="65" spans="1:3" ht="15" hidden="1">
      <c r="A65" s="165">
        <v>15078</v>
      </c>
      <c r="B65" s="166" t="s">
        <v>418</v>
      </c>
      <c r="C65" s="165" t="s">
        <v>181</v>
      </c>
    </row>
    <row r="66" spans="1:3" ht="15" hidden="1">
      <c r="A66" s="165">
        <v>15081</v>
      </c>
      <c r="B66" s="166" t="s">
        <v>418</v>
      </c>
      <c r="C66" s="165" t="s">
        <v>181</v>
      </c>
    </row>
    <row r="67" spans="1:3" ht="15" hidden="1">
      <c r="A67" s="165">
        <v>15082</v>
      </c>
      <c r="B67" s="166" t="s">
        <v>418</v>
      </c>
      <c r="C67" s="165" t="s">
        <v>181</v>
      </c>
    </row>
    <row r="68" spans="1:3" ht="15" hidden="1">
      <c r="A68" s="165">
        <v>15083</v>
      </c>
      <c r="B68" s="166" t="s">
        <v>418</v>
      </c>
      <c r="C68" s="165" t="s">
        <v>181</v>
      </c>
    </row>
    <row r="69" spans="1:3" ht="15" hidden="1">
      <c r="A69" s="165">
        <v>15084</v>
      </c>
      <c r="B69" s="166" t="s">
        <v>418</v>
      </c>
      <c r="C69" s="165" t="s">
        <v>181</v>
      </c>
    </row>
    <row r="70" spans="1:3" ht="15" hidden="1">
      <c r="A70" s="165">
        <v>15085</v>
      </c>
      <c r="B70" s="166" t="s">
        <v>418</v>
      </c>
      <c r="C70" s="165" t="s">
        <v>181</v>
      </c>
    </row>
    <row r="71" spans="1:3" ht="15" hidden="1">
      <c r="A71" s="165">
        <v>15086</v>
      </c>
      <c r="B71" s="166" t="s">
        <v>418</v>
      </c>
      <c r="C71" s="165" t="s">
        <v>181</v>
      </c>
    </row>
    <row r="72" spans="1:3" ht="15" hidden="1">
      <c r="A72" s="165">
        <v>15087</v>
      </c>
      <c r="B72" s="166" t="s">
        <v>418</v>
      </c>
      <c r="C72" s="165" t="s">
        <v>181</v>
      </c>
    </row>
    <row r="73" spans="1:3" ht="15" hidden="1">
      <c r="A73" s="165">
        <v>15088</v>
      </c>
      <c r="B73" s="166" t="s">
        <v>418</v>
      </c>
      <c r="C73" s="165" t="s">
        <v>181</v>
      </c>
    </row>
    <row r="74" spans="1:3" ht="15" hidden="1">
      <c r="A74" s="165">
        <v>15089</v>
      </c>
      <c r="B74" s="166" t="s">
        <v>418</v>
      </c>
      <c r="C74" s="165" t="s">
        <v>181</v>
      </c>
    </row>
    <row r="75" spans="1:3" ht="15" hidden="1">
      <c r="A75" s="165">
        <v>15090</v>
      </c>
      <c r="B75" s="166" t="s">
        <v>418</v>
      </c>
      <c r="C75" s="165" t="s">
        <v>181</v>
      </c>
    </row>
    <row r="76" spans="1:3" ht="15" hidden="1">
      <c r="A76" s="165">
        <v>15091</v>
      </c>
      <c r="B76" s="166" t="s">
        <v>418</v>
      </c>
      <c r="C76" s="165" t="s">
        <v>181</v>
      </c>
    </row>
    <row r="77" spans="1:3" ht="15" hidden="1">
      <c r="A77" s="165">
        <v>15095</v>
      </c>
      <c r="B77" s="166" t="s">
        <v>418</v>
      </c>
      <c r="C77" s="165" t="s">
        <v>181</v>
      </c>
    </row>
    <row r="78" spans="1:3" ht="15" hidden="1">
      <c r="A78" s="165">
        <v>15096</v>
      </c>
      <c r="B78" s="166" t="s">
        <v>418</v>
      </c>
      <c r="C78" s="165" t="s">
        <v>181</v>
      </c>
    </row>
    <row r="79" spans="1:3" ht="15" hidden="1">
      <c r="A79" s="165">
        <v>15101</v>
      </c>
      <c r="B79" s="166" t="s">
        <v>418</v>
      </c>
      <c r="C79" s="165" t="s">
        <v>181</v>
      </c>
    </row>
    <row r="80" spans="1:3" ht="15" hidden="1">
      <c r="A80" s="165">
        <v>15102</v>
      </c>
      <c r="B80" s="166" t="s">
        <v>418</v>
      </c>
      <c r="C80" s="165" t="s">
        <v>181</v>
      </c>
    </row>
    <row r="81" spans="1:3" ht="15" hidden="1">
      <c r="A81" s="165">
        <v>15104</v>
      </c>
      <c r="B81" s="166" t="s">
        <v>418</v>
      </c>
      <c r="C81" s="165" t="s">
        <v>181</v>
      </c>
    </row>
    <row r="82" spans="1:3" ht="15" hidden="1">
      <c r="A82" s="165">
        <v>15106</v>
      </c>
      <c r="B82" s="166" t="s">
        <v>418</v>
      </c>
      <c r="C82" s="165" t="s">
        <v>181</v>
      </c>
    </row>
    <row r="83" spans="1:3" ht="15" hidden="1">
      <c r="A83" s="165">
        <v>15108</v>
      </c>
      <c r="B83" s="166" t="s">
        <v>418</v>
      </c>
      <c r="C83" s="165" t="s">
        <v>181</v>
      </c>
    </row>
    <row r="84" spans="1:3" ht="15" hidden="1">
      <c r="A84" s="165">
        <v>15110</v>
      </c>
      <c r="B84" s="166" t="s">
        <v>418</v>
      </c>
      <c r="C84" s="165" t="s">
        <v>181</v>
      </c>
    </row>
    <row r="85" spans="1:3" ht="15" hidden="1">
      <c r="A85" s="165">
        <v>15112</v>
      </c>
      <c r="B85" s="166" t="s">
        <v>418</v>
      </c>
      <c r="C85" s="165" t="s">
        <v>181</v>
      </c>
    </row>
    <row r="86" spans="1:3" ht="15" hidden="1">
      <c r="A86" s="165">
        <v>15116</v>
      </c>
      <c r="B86" s="166" t="s">
        <v>418</v>
      </c>
      <c r="C86" s="165" t="s">
        <v>181</v>
      </c>
    </row>
    <row r="87" spans="1:3" ht="15" hidden="1">
      <c r="A87" s="165">
        <v>15120</v>
      </c>
      <c r="B87" s="166" t="s">
        <v>418</v>
      </c>
      <c r="C87" s="165" t="s">
        <v>181</v>
      </c>
    </row>
    <row r="88" spans="1:3" ht="15" hidden="1">
      <c r="A88" s="165">
        <v>15122</v>
      </c>
      <c r="B88" s="166" t="s">
        <v>418</v>
      </c>
      <c r="C88" s="165" t="s">
        <v>181</v>
      </c>
    </row>
    <row r="89" spans="1:3" ht="15" hidden="1">
      <c r="A89" s="165">
        <v>15123</v>
      </c>
      <c r="B89" s="166" t="s">
        <v>418</v>
      </c>
      <c r="C89" s="165" t="s">
        <v>181</v>
      </c>
    </row>
    <row r="90" spans="1:3" ht="15" hidden="1">
      <c r="A90" s="165">
        <v>15126</v>
      </c>
      <c r="B90" s="166" t="s">
        <v>418</v>
      </c>
      <c r="C90" s="165" t="s">
        <v>181</v>
      </c>
    </row>
    <row r="91" spans="1:3" ht="15" hidden="1">
      <c r="A91" s="165">
        <v>15127</v>
      </c>
      <c r="B91" s="166" t="s">
        <v>418</v>
      </c>
      <c r="C91" s="165" t="s">
        <v>181</v>
      </c>
    </row>
    <row r="92" spans="1:3" ht="15" hidden="1">
      <c r="A92" s="165">
        <v>15129</v>
      </c>
      <c r="B92" s="166" t="s">
        <v>418</v>
      </c>
      <c r="C92" s="165" t="s">
        <v>181</v>
      </c>
    </row>
    <row r="93" spans="1:3" ht="15" hidden="1">
      <c r="A93" s="165">
        <v>15130</v>
      </c>
      <c r="B93" s="166" t="s">
        <v>418</v>
      </c>
      <c r="C93" s="165" t="s">
        <v>181</v>
      </c>
    </row>
    <row r="94" spans="1:3" ht="15" hidden="1">
      <c r="A94" s="165">
        <v>15131</v>
      </c>
      <c r="B94" s="166" t="s">
        <v>418</v>
      </c>
      <c r="C94" s="165" t="s">
        <v>181</v>
      </c>
    </row>
    <row r="95" spans="1:3" ht="15" hidden="1">
      <c r="A95" s="165">
        <v>15132</v>
      </c>
      <c r="B95" s="166" t="s">
        <v>418</v>
      </c>
      <c r="C95" s="165" t="s">
        <v>181</v>
      </c>
    </row>
    <row r="96" spans="1:3" ht="15" hidden="1">
      <c r="A96" s="165">
        <v>15133</v>
      </c>
      <c r="B96" s="166" t="s">
        <v>418</v>
      </c>
      <c r="C96" s="165" t="s">
        <v>181</v>
      </c>
    </row>
    <row r="97" spans="1:3" ht="15" hidden="1">
      <c r="A97" s="165">
        <v>15134</v>
      </c>
      <c r="B97" s="166" t="s">
        <v>418</v>
      </c>
      <c r="C97" s="165" t="s">
        <v>181</v>
      </c>
    </row>
    <row r="98" spans="1:3" ht="15" hidden="1">
      <c r="A98" s="165">
        <v>15135</v>
      </c>
      <c r="B98" s="166" t="s">
        <v>418</v>
      </c>
      <c r="C98" s="165" t="s">
        <v>181</v>
      </c>
    </row>
    <row r="99" spans="1:3" ht="15" hidden="1">
      <c r="A99" s="165">
        <v>15136</v>
      </c>
      <c r="B99" s="166" t="s">
        <v>418</v>
      </c>
      <c r="C99" s="165" t="s">
        <v>181</v>
      </c>
    </row>
    <row r="100" spans="1:3" ht="15" hidden="1">
      <c r="A100" s="165">
        <v>15137</v>
      </c>
      <c r="B100" s="166" t="s">
        <v>418</v>
      </c>
      <c r="C100" s="165" t="s">
        <v>181</v>
      </c>
    </row>
    <row r="101" spans="1:3" ht="15" hidden="1">
      <c r="A101" s="165">
        <v>15139</v>
      </c>
      <c r="B101" s="166" t="s">
        <v>418</v>
      </c>
      <c r="C101" s="165" t="s">
        <v>181</v>
      </c>
    </row>
    <row r="102" spans="1:3" ht="15" hidden="1">
      <c r="A102" s="165">
        <v>15140</v>
      </c>
      <c r="B102" s="166" t="s">
        <v>418</v>
      </c>
      <c r="C102" s="165" t="s">
        <v>181</v>
      </c>
    </row>
    <row r="103" spans="1:3" ht="15" hidden="1">
      <c r="A103" s="165">
        <v>15142</v>
      </c>
      <c r="B103" s="166" t="s">
        <v>418</v>
      </c>
      <c r="C103" s="165" t="s">
        <v>181</v>
      </c>
    </row>
    <row r="104" spans="1:3" ht="15" hidden="1">
      <c r="A104" s="165">
        <v>15143</v>
      </c>
      <c r="B104" s="166" t="s">
        <v>418</v>
      </c>
      <c r="C104" s="165" t="s">
        <v>181</v>
      </c>
    </row>
    <row r="105" spans="1:3" ht="15" hidden="1">
      <c r="A105" s="165">
        <v>15144</v>
      </c>
      <c r="B105" s="166" t="s">
        <v>418</v>
      </c>
      <c r="C105" s="165" t="s">
        <v>181</v>
      </c>
    </row>
    <row r="106" spans="1:3" ht="15" hidden="1">
      <c r="A106" s="165">
        <v>15145</v>
      </c>
      <c r="B106" s="166" t="s">
        <v>418</v>
      </c>
      <c r="C106" s="165" t="s">
        <v>181</v>
      </c>
    </row>
    <row r="107" spans="1:3" ht="15" hidden="1">
      <c r="A107" s="165">
        <v>15146</v>
      </c>
      <c r="B107" s="166" t="s">
        <v>418</v>
      </c>
      <c r="C107" s="165" t="s">
        <v>181</v>
      </c>
    </row>
    <row r="108" spans="1:3" ht="15" hidden="1">
      <c r="A108" s="165">
        <v>15147</v>
      </c>
      <c r="B108" s="166" t="s">
        <v>418</v>
      </c>
      <c r="C108" s="165" t="s">
        <v>181</v>
      </c>
    </row>
    <row r="109" spans="1:3" ht="15" hidden="1">
      <c r="A109" s="165">
        <v>15148</v>
      </c>
      <c r="B109" s="166" t="s">
        <v>418</v>
      </c>
      <c r="C109" s="165" t="s">
        <v>181</v>
      </c>
    </row>
    <row r="110" spans="1:3" ht="15" hidden="1">
      <c r="A110" s="165">
        <v>15189</v>
      </c>
      <c r="B110" s="166" t="s">
        <v>418</v>
      </c>
      <c r="C110" s="165" t="s">
        <v>181</v>
      </c>
    </row>
    <row r="111" spans="1:3" ht="15" hidden="1">
      <c r="A111" s="165">
        <v>15201</v>
      </c>
      <c r="B111" s="166" t="s">
        <v>418</v>
      </c>
      <c r="C111" s="165" t="s">
        <v>181</v>
      </c>
    </row>
    <row r="112" spans="1:3" ht="15" hidden="1">
      <c r="A112" s="165">
        <v>15202</v>
      </c>
      <c r="B112" s="166" t="s">
        <v>418</v>
      </c>
      <c r="C112" s="165" t="s">
        <v>181</v>
      </c>
    </row>
    <row r="113" spans="1:3" ht="15" hidden="1">
      <c r="A113" s="165">
        <v>15203</v>
      </c>
      <c r="B113" s="166" t="s">
        <v>418</v>
      </c>
      <c r="C113" s="165" t="s">
        <v>181</v>
      </c>
    </row>
    <row r="114" spans="1:3" ht="15" hidden="1">
      <c r="A114" s="165">
        <v>15204</v>
      </c>
      <c r="B114" s="166" t="s">
        <v>418</v>
      </c>
      <c r="C114" s="165" t="s">
        <v>181</v>
      </c>
    </row>
    <row r="115" spans="1:3" ht="15" hidden="1">
      <c r="A115" s="165">
        <v>15205</v>
      </c>
      <c r="B115" s="166" t="s">
        <v>418</v>
      </c>
      <c r="C115" s="165" t="s">
        <v>181</v>
      </c>
    </row>
    <row r="116" spans="1:3" ht="15" hidden="1">
      <c r="A116" s="165">
        <v>15206</v>
      </c>
      <c r="B116" s="166" t="s">
        <v>418</v>
      </c>
      <c r="C116" s="165" t="s">
        <v>181</v>
      </c>
    </row>
    <row r="117" spans="1:3" ht="15" hidden="1">
      <c r="A117" s="165">
        <v>15207</v>
      </c>
      <c r="B117" s="166" t="s">
        <v>418</v>
      </c>
      <c r="C117" s="165" t="s">
        <v>181</v>
      </c>
    </row>
    <row r="118" spans="1:3" ht="15" hidden="1">
      <c r="A118" s="165">
        <v>15208</v>
      </c>
      <c r="B118" s="166" t="s">
        <v>418</v>
      </c>
      <c r="C118" s="165" t="s">
        <v>181</v>
      </c>
    </row>
    <row r="119" spans="1:3" ht="15" hidden="1">
      <c r="A119" s="165">
        <v>15209</v>
      </c>
      <c r="B119" s="166" t="s">
        <v>418</v>
      </c>
      <c r="C119" s="165" t="s">
        <v>181</v>
      </c>
    </row>
    <row r="120" spans="1:3" ht="15" hidden="1">
      <c r="A120" s="165">
        <v>15210</v>
      </c>
      <c r="B120" s="166" t="s">
        <v>418</v>
      </c>
      <c r="C120" s="165" t="s">
        <v>181</v>
      </c>
    </row>
    <row r="121" spans="1:3" ht="15" hidden="1">
      <c r="A121" s="165">
        <v>15211</v>
      </c>
      <c r="B121" s="166" t="s">
        <v>418</v>
      </c>
      <c r="C121" s="165" t="s">
        <v>181</v>
      </c>
    </row>
    <row r="122" spans="1:3" ht="15" hidden="1">
      <c r="A122" s="165">
        <v>15212</v>
      </c>
      <c r="B122" s="166" t="s">
        <v>418</v>
      </c>
      <c r="C122" s="165" t="s">
        <v>181</v>
      </c>
    </row>
    <row r="123" spans="1:3" ht="15" hidden="1">
      <c r="A123" s="165">
        <v>15213</v>
      </c>
      <c r="B123" s="166" t="s">
        <v>418</v>
      </c>
      <c r="C123" s="165" t="s">
        <v>181</v>
      </c>
    </row>
    <row r="124" spans="1:3" ht="15" hidden="1">
      <c r="A124" s="165">
        <v>15214</v>
      </c>
      <c r="B124" s="166" t="s">
        <v>418</v>
      </c>
      <c r="C124" s="165" t="s">
        <v>181</v>
      </c>
    </row>
    <row r="125" spans="1:3" ht="15" hidden="1">
      <c r="A125" s="165">
        <v>15215</v>
      </c>
      <c r="B125" s="166" t="s">
        <v>418</v>
      </c>
      <c r="C125" s="165" t="s">
        <v>181</v>
      </c>
    </row>
    <row r="126" spans="1:3" ht="15" hidden="1">
      <c r="A126" s="165">
        <v>15216</v>
      </c>
      <c r="B126" s="166" t="s">
        <v>418</v>
      </c>
      <c r="C126" s="165" t="s">
        <v>181</v>
      </c>
    </row>
    <row r="127" spans="1:3" ht="15" hidden="1">
      <c r="A127" s="165">
        <v>15217</v>
      </c>
      <c r="B127" s="166" t="s">
        <v>418</v>
      </c>
      <c r="C127" s="165" t="s">
        <v>181</v>
      </c>
    </row>
    <row r="128" spans="1:3" ht="15" hidden="1">
      <c r="A128" s="165">
        <v>15218</v>
      </c>
      <c r="B128" s="166" t="s">
        <v>418</v>
      </c>
      <c r="C128" s="165" t="s">
        <v>181</v>
      </c>
    </row>
    <row r="129" spans="1:3" ht="15" hidden="1">
      <c r="A129" s="165">
        <v>15219</v>
      </c>
      <c r="B129" s="166" t="s">
        <v>418</v>
      </c>
      <c r="C129" s="165" t="s">
        <v>181</v>
      </c>
    </row>
    <row r="130" spans="1:3" ht="15" hidden="1">
      <c r="A130" s="165">
        <v>15220</v>
      </c>
      <c r="B130" s="166" t="s">
        <v>418</v>
      </c>
      <c r="C130" s="165" t="s">
        <v>181</v>
      </c>
    </row>
    <row r="131" spans="1:3" ht="15" hidden="1">
      <c r="A131" s="165">
        <v>15221</v>
      </c>
      <c r="B131" s="166" t="s">
        <v>418</v>
      </c>
      <c r="C131" s="165" t="s">
        <v>181</v>
      </c>
    </row>
    <row r="132" spans="1:3" ht="15" hidden="1">
      <c r="A132" s="165">
        <v>15222</v>
      </c>
      <c r="B132" s="166" t="s">
        <v>418</v>
      </c>
      <c r="C132" s="165" t="s">
        <v>181</v>
      </c>
    </row>
    <row r="133" spans="1:3" ht="15" hidden="1">
      <c r="A133" s="165">
        <v>15223</v>
      </c>
      <c r="B133" s="166" t="s">
        <v>418</v>
      </c>
      <c r="C133" s="165" t="s">
        <v>181</v>
      </c>
    </row>
    <row r="134" spans="1:3" ht="15" hidden="1">
      <c r="A134" s="165">
        <v>15224</v>
      </c>
      <c r="B134" s="166" t="s">
        <v>418</v>
      </c>
      <c r="C134" s="165" t="s">
        <v>181</v>
      </c>
    </row>
    <row r="135" spans="1:3" ht="15" hidden="1">
      <c r="A135" s="165">
        <v>15225</v>
      </c>
      <c r="B135" s="166" t="s">
        <v>418</v>
      </c>
      <c r="C135" s="165" t="s">
        <v>181</v>
      </c>
    </row>
    <row r="136" spans="1:3" ht="15" hidden="1">
      <c r="A136" s="165">
        <v>15226</v>
      </c>
      <c r="B136" s="166" t="s">
        <v>418</v>
      </c>
      <c r="C136" s="165" t="s">
        <v>181</v>
      </c>
    </row>
    <row r="137" spans="1:3" ht="15" hidden="1">
      <c r="A137" s="165">
        <v>15227</v>
      </c>
      <c r="B137" s="166" t="s">
        <v>418</v>
      </c>
      <c r="C137" s="165" t="s">
        <v>181</v>
      </c>
    </row>
    <row r="138" spans="1:3" ht="15" hidden="1">
      <c r="A138" s="165">
        <v>15228</v>
      </c>
      <c r="B138" s="166" t="s">
        <v>418</v>
      </c>
      <c r="C138" s="165" t="s">
        <v>181</v>
      </c>
    </row>
    <row r="139" spans="1:3" ht="15" hidden="1">
      <c r="A139" s="165">
        <v>15229</v>
      </c>
      <c r="B139" s="166" t="s">
        <v>418</v>
      </c>
      <c r="C139" s="165" t="s">
        <v>181</v>
      </c>
    </row>
    <row r="140" spans="1:3" ht="15" hidden="1">
      <c r="A140" s="165">
        <v>15230</v>
      </c>
      <c r="B140" s="166" t="s">
        <v>418</v>
      </c>
      <c r="C140" s="165" t="s">
        <v>181</v>
      </c>
    </row>
    <row r="141" spans="1:3" ht="15" hidden="1">
      <c r="A141" s="165">
        <v>15231</v>
      </c>
      <c r="B141" s="166" t="s">
        <v>418</v>
      </c>
      <c r="C141" s="165" t="s">
        <v>181</v>
      </c>
    </row>
    <row r="142" spans="1:3" ht="15" hidden="1">
      <c r="A142" s="165">
        <v>15232</v>
      </c>
      <c r="B142" s="166" t="s">
        <v>418</v>
      </c>
      <c r="C142" s="165" t="s">
        <v>181</v>
      </c>
    </row>
    <row r="143" spans="1:3" ht="15" hidden="1">
      <c r="A143" s="165">
        <v>15233</v>
      </c>
      <c r="B143" s="166" t="s">
        <v>418</v>
      </c>
      <c r="C143" s="165" t="s">
        <v>181</v>
      </c>
    </row>
    <row r="144" spans="1:3" ht="15" hidden="1">
      <c r="A144" s="165">
        <v>15234</v>
      </c>
      <c r="B144" s="166" t="s">
        <v>418</v>
      </c>
      <c r="C144" s="165" t="s">
        <v>181</v>
      </c>
    </row>
    <row r="145" spans="1:3" ht="15" hidden="1">
      <c r="A145" s="165">
        <v>15235</v>
      </c>
      <c r="B145" s="166" t="s">
        <v>418</v>
      </c>
      <c r="C145" s="165" t="s">
        <v>181</v>
      </c>
    </row>
    <row r="146" spans="1:3" ht="15" hidden="1">
      <c r="A146" s="165">
        <v>15236</v>
      </c>
      <c r="B146" s="166" t="s">
        <v>418</v>
      </c>
      <c r="C146" s="165" t="s">
        <v>181</v>
      </c>
    </row>
    <row r="147" spans="1:3" ht="15" hidden="1">
      <c r="A147" s="165">
        <v>15237</v>
      </c>
      <c r="B147" s="166" t="s">
        <v>418</v>
      </c>
      <c r="C147" s="165" t="s">
        <v>181</v>
      </c>
    </row>
    <row r="148" spans="1:3" ht="15" hidden="1">
      <c r="A148" s="165">
        <v>15238</v>
      </c>
      <c r="B148" s="166" t="s">
        <v>418</v>
      </c>
      <c r="C148" s="165" t="s">
        <v>181</v>
      </c>
    </row>
    <row r="149" spans="1:3" ht="15" hidden="1">
      <c r="A149" s="165">
        <v>15239</v>
      </c>
      <c r="B149" s="166" t="s">
        <v>418</v>
      </c>
      <c r="C149" s="165" t="s">
        <v>181</v>
      </c>
    </row>
    <row r="150" spans="1:3" ht="15" hidden="1">
      <c r="A150" s="165">
        <v>15240</v>
      </c>
      <c r="B150" s="166" t="s">
        <v>418</v>
      </c>
      <c r="C150" s="165" t="s">
        <v>181</v>
      </c>
    </row>
    <row r="151" spans="1:3" ht="15" hidden="1">
      <c r="A151" s="165">
        <v>15241</v>
      </c>
      <c r="B151" s="166" t="s">
        <v>418</v>
      </c>
      <c r="C151" s="165" t="s">
        <v>181</v>
      </c>
    </row>
    <row r="152" spans="1:3" ht="15" hidden="1">
      <c r="A152" s="165">
        <v>15242</v>
      </c>
      <c r="B152" s="166" t="s">
        <v>418</v>
      </c>
      <c r="C152" s="165" t="s">
        <v>181</v>
      </c>
    </row>
    <row r="153" spans="1:3" ht="15" hidden="1">
      <c r="A153" s="165">
        <v>15243</v>
      </c>
      <c r="B153" s="166" t="s">
        <v>418</v>
      </c>
      <c r="C153" s="165" t="s">
        <v>181</v>
      </c>
    </row>
    <row r="154" spans="1:3" ht="15" hidden="1">
      <c r="A154" s="165">
        <v>15244</v>
      </c>
      <c r="B154" s="166" t="s">
        <v>418</v>
      </c>
      <c r="C154" s="165" t="s">
        <v>181</v>
      </c>
    </row>
    <row r="155" spans="1:3" ht="15" hidden="1">
      <c r="A155" s="165">
        <v>15250</v>
      </c>
      <c r="B155" s="166" t="s">
        <v>418</v>
      </c>
      <c r="C155" s="165" t="s">
        <v>181</v>
      </c>
    </row>
    <row r="156" spans="1:3" ht="15" hidden="1">
      <c r="A156" s="165">
        <v>15251</v>
      </c>
      <c r="B156" s="166" t="s">
        <v>418</v>
      </c>
      <c r="C156" s="165" t="s">
        <v>181</v>
      </c>
    </row>
    <row r="157" spans="1:3" ht="15" hidden="1">
      <c r="A157" s="165">
        <v>15252</v>
      </c>
      <c r="B157" s="166" t="s">
        <v>418</v>
      </c>
      <c r="C157" s="165" t="s">
        <v>181</v>
      </c>
    </row>
    <row r="158" spans="1:3" ht="15" hidden="1">
      <c r="A158" s="165">
        <v>15253</v>
      </c>
      <c r="B158" s="166" t="s">
        <v>418</v>
      </c>
      <c r="C158" s="165" t="s">
        <v>181</v>
      </c>
    </row>
    <row r="159" spans="1:3" ht="15" hidden="1">
      <c r="A159" s="165">
        <v>15254</v>
      </c>
      <c r="B159" s="166" t="s">
        <v>418</v>
      </c>
      <c r="C159" s="165" t="s">
        <v>181</v>
      </c>
    </row>
    <row r="160" spans="1:3" ht="15" hidden="1">
      <c r="A160" s="165">
        <v>15255</v>
      </c>
      <c r="B160" s="166" t="s">
        <v>418</v>
      </c>
      <c r="C160" s="165" t="s">
        <v>181</v>
      </c>
    </row>
    <row r="161" spans="1:3" ht="15" hidden="1">
      <c r="A161" s="165">
        <v>15257</v>
      </c>
      <c r="B161" s="166" t="s">
        <v>418</v>
      </c>
      <c r="C161" s="165" t="s">
        <v>181</v>
      </c>
    </row>
    <row r="162" spans="1:3" ht="15" hidden="1">
      <c r="A162" s="165">
        <v>15258</v>
      </c>
      <c r="B162" s="166" t="s">
        <v>418</v>
      </c>
      <c r="C162" s="165" t="s">
        <v>181</v>
      </c>
    </row>
    <row r="163" spans="1:3" ht="15" hidden="1">
      <c r="A163" s="165">
        <v>15259</v>
      </c>
      <c r="B163" s="166" t="s">
        <v>418</v>
      </c>
      <c r="C163" s="165" t="s">
        <v>181</v>
      </c>
    </row>
    <row r="164" spans="1:3" ht="15" hidden="1">
      <c r="A164" s="165">
        <v>15260</v>
      </c>
      <c r="B164" s="166" t="s">
        <v>418</v>
      </c>
      <c r="C164" s="165" t="s">
        <v>181</v>
      </c>
    </row>
    <row r="165" spans="1:3" ht="15" hidden="1">
      <c r="A165" s="165">
        <v>15261</v>
      </c>
      <c r="B165" s="166" t="s">
        <v>418</v>
      </c>
      <c r="C165" s="165" t="s">
        <v>181</v>
      </c>
    </row>
    <row r="166" spans="1:3" ht="15" hidden="1">
      <c r="A166" s="165">
        <v>15262</v>
      </c>
      <c r="B166" s="166" t="s">
        <v>418</v>
      </c>
      <c r="C166" s="165" t="s">
        <v>181</v>
      </c>
    </row>
    <row r="167" spans="1:3" ht="15" hidden="1">
      <c r="A167" s="165">
        <v>15263</v>
      </c>
      <c r="B167" s="166" t="s">
        <v>418</v>
      </c>
      <c r="C167" s="165" t="s">
        <v>181</v>
      </c>
    </row>
    <row r="168" spans="1:3" ht="15" hidden="1">
      <c r="A168" s="165">
        <v>15264</v>
      </c>
      <c r="B168" s="166" t="s">
        <v>418</v>
      </c>
      <c r="C168" s="165" t="s">
        <v>181</v>
      </c>
    </row>
    <row r="169" spans="1:3" ht="15" hidden="1">
      <c r="A169" s="165">
        <v>15265</v>
      </c>
      <c r="B169" s="166" t="s">
        <v>418</v>
      </c>
      <c r="C169" s="165" t="s">
        <v>181</v>
      </c>
    </row>
    <row r="170" spans="1:3" ht="15" hidden="1">
      <c r="A170" s="165">
        <v>15267</v>
      </c>
      <c r="B170" s="166" t="s">
        <v>418</v>
      </c>
      <c r="C170" s="165" t="s">
        <v>181</v>
      </c>
    </row>
    <row r="171" spans="1:3" ht="15" hidden="1">
      <c r="A171" s="165">
        <v>15268</v>
      </c>
      <c r="B171" s="166" t="s">
        <v>418</v>
      </c>
      <c r="C171" s="165" t="s">
        <v>181</v>
      </c>
    </row>
    <row r="172" spans="1:3" ht="15" hidden="1">
      <c r="A172" s="165">
        <v>15270</v>
      </c>
      <c r="B172" s="166" t="s">
        <v>418</v>
      </c>
      <c r="C172" s="165" t="s">
        <v>181</v>
      </c>
    </row>
    <row r="173" spans="1:3" ht="15" hidden="1">
      <c r="A173" s="165">
        <v>15272</v>
      </c>
      <c r="B173" s="166" t="s">
        <v>418</v>
      </c>
      <c r="C173" s="165" t="s">
        <v>181</v>
      </c>
    </row>
    <row r="174" spans="1:3" ht="15" hidden="1">
      <c r="A174" s="165">
        <v>15274</v>
      </c>
      <c r="B174" s="166" t="s">
        <v>418</v>
      </c>
      <c r="C174" s="165" t="s">
        <v>181</v>
      </c>
    </row>
    <row r="175" spans="1:3" ht="15" hidden="1">
      <c r="A175" s="165">
        <v>15275</v>
      </c>
      <c r="B175" s="166" t="s">
        <v>418</v>
      </c>
      <c r="C175" s="165" t="s">
        <v>181</v>
      </c>
    </row>
    <row r="176" spans="1:3" ht="15" hidden="1">
      <c r="A176" s="165">
        <v>15276</v>
      </c>
      <c r="B176" s="166" t="s">
        <v>418</v>
      </c>
      <c r="C176" s="165" t="s">
        <v>181</v>
      </c>
    </row>
    <row r="177" spans="1:3" ht="15" hidden="1">
      <c r="A177" s="165">
        <v>15277</v>
      </c>
      <c r="B177" s="166" t="s">
        <v>418</v>
      </c>
      <c r="C177" s="165" t="s">
        <v>181</v>
      </c>
    </row>
    <row r="178" spans="1:3" ht="15" hidden="1">
      <c r="A178" s="165">
        <v>15278</v>
      </c>
      <c r="B178" s="166" t="s">
        <v>418</v>
      </c>
      <c r="C178" s="165" t="s">
        <v>181</v>
      </c>
    </row>
    <row r="179" spans="1:3" ht="15" hidden="1">
      <c r="A179" s="165">
        <v>15279</v>
      </c>
      <c r="B179" s="166" t="s">
        <v>418</v>
      </c>
      <c r="C179" s="165" t="s">
        <v>181</v>
      </c>
    </row>
    <row r="180" spans="1:3" ht="15" hidden="1">
      <c r="A180" s="165">
        <v>15281</v>
      </c>
      <c r="B180" s="166" t="s">
        <v>418</v>
      </c>
      <c r="C180" s="165" t="s">
        <v>181</v>
      </c>
    </row>
    <row r="181" spans="1:3" ht="15" hidden="1">
      <c r="A181" s="165">
        <v>15282</v>
      </c>
      <c r="B181" s="166" t="s">
        <v>418</v>
      </c>
      <c r="C181" s="165" t="s">
        <v>181</v>
      </c>
    </row>
    <row r="182" spans="1:3" ht="15" hidden="1">
      <c r="A182" s="165">
        <v>15283</v>
      </c>
      <c r="B182" s="166" t="s">
        <v>418</v>
      </c>
      <c r="C182" s="165" t="s">
        <v>181</v>
      </c>
    </row>
    <row r="183" spans="1:3" ht="15" hidden="1">
      <c r="A183" s="165">
        <v>15285</v>
      </c>
      <c r="B183" s="166" t="s">
        <v>418</v>
      </c>
      <c r="C183" s="165" t="s">
        <v>181</v>
      </c>
    </row>
    <row r="184" spans="1:3" ht="15" hidden="1">
      <c r="A184" s="165">
        <v>15286</v>
      </c>
      <c r="B184" s="166" t="s">
        <v>418</v>
      </c>
      <c r="C184" s="165" t="s">
        <v>181</v>
      </c>
    </row>
    <row r="185" spans="1:3" ht="15" hidden="1">
      <c r="A185" s="165">
        <v>15290</v>
      </c>
      <c r="B185" s="166" t="s">
        <v>418</v>
      </c>
      <c r="C185" s="165" t="s">
        <v>181</v>
      </c>
    </row>
    <row r="186" spans="1:3" ht="15" hidden="1">
      <c r="A186" s="165">
        <v>15295</v>
      </c>
      <c r="B186" s="166" t="s">
        <v>418</v>
      </c>
      <c r="C186" s="165" t="s">
        <v>181</v>
      </c>
    </row>
    <row r="187" spans="1:3" ht="15" hidden="1">
      <c r="A187" s="165">
        <v>15301</v>
      </c>
      <c r="B187" s="166" t="s">
        <v>418</v>
      </c>
      <c r="C187" s="165" t="s">
        <v>181</v>
      </c>
    </row>
    <row r="188" spans="1:3" ht="15" hidden="1">
      <c r="A188" s="165">
        <v>15310</v>
      </c>
      <c r="B188" s="166" t="s">
        <v>418</v>
      </c>
      <c r="C188" s="165" t="s">
        <v>181</v>
      </c>
    </row>
    <row r="189" spans="1:3" ht="15" hidden="1">
      <c r="A189" s="165">
        <v>15311</v>
      </c>
      <c r="B189" s="166" t="s">
        <v>418</v>
      </c>
      <c r="C189" s="165" t="s">
        <v>181</v>
      </c>
    </row>
    <row r="190" spans="1:3" ht="15" hidden="1">
      <c r="A190" s="165">
        <v>15312</v>
      </c>
      <c r="B190" s="166" t="s">
        <v>418</v>
      </c>
      <c r="C190" s="165" t="s">
        <v>181</v>
      </c>
    </row>
    <row r="191" spans="1:3" ht="15" hidden="1">
      <c r="A191" s="165">
        <v>15313</v>
      </c>
      <c r="B191" s="166" t="s">
        <v>418</v>
      </c>
      <c r="C191" s="165" t="s">
        <v>181</v>
      </c>
    </row>
    <row r="192" spans="1:3" ht="15" hidden="1">
      <c r="A192" s="165">
        <v>15314</v>
      </c>
      <c r="B192" s="166" t="s">
        <v>418</v>
      </c>
      <c r="C192" s="165" t="s">
        <v>181</v>
      </c>
    </row>
    <row r="193" spans="1:3" ht="15" hidden="1">
      <c r="A193" s="165">
        <v>15315</v>
      </c>
      <c r="B193" s="166" t="s">
        <v>418</v>
      </c>
      <c r="C193" s="165" t="s">
        <v>181</v>
      </c>
    </row>
    <row r="194" spans="1:3" ht="15" hidden="1">
      <c r="A194" s="165">
        <v>15316</v>
      </c>
      <c r="B194" s="166" t="s">
        <v>418</v>
      </c>
      <c r="C194" s="165" t="s">
        <v>181</v>
      </c>
    </row>
    <row r="195" spans="1:3" ht="15" hidden="1">
      <c r="A195" s="165">
        <v>15317</v>
      </c>
      <c r="B195" s="166" t="s">
        <v>418</v>
      </c>
      <c r="C195" s="165" t="s">
        <v>181</v>
      </c>
    </row>
    <row r="196" spans="1:3" ht="15" hidden="1">
      <c r="A196" s="165">
        <v>15320</v>
      </c>
      <c r="B196" s="166" t="s">
        <v>418</v>
      </c>
      <c r="C196" s="165" t="s">
        <v>181</v>
      </c>
    </row>
    <row r="197" spans="1:3" ht="15" hidden="1">
      <c r="A197" s="165">
        <v>15321</v>
      </c>
      <c r="B197" s="166" t="s">
        <v>418</v>
      </c>
      <c r="C197" s="165" t="s">
        <v>181</v>
      </c>
    </row>
    <row r="198" spans="1:3" ht="15" hidden="1">
      <c r="A198" s="165">
        <v>15322</v>
      </c>
      <c r="B198" s="166" t="s">
        <v>418</v>
      </c>
      <c r="C198" s="165" t="s">
        <v>181</v>
      </c>
    </row>
    <row r="199" spans="1:3" ht="15" hidden="1">
      <c r="A199" s="165">
        <v>15323</v>
      </c>
      <c r="B199" s="166" t="s">
        <v>418</v>
      </c>
      <c r="C199" s="165" t="s">
        <v>181</v>
      </c>
    </row>
    <row r="200" spans="1:3" ht="15" hidden="1">
      <c r="A200" s="165">
        <v>15324</v>
      </c>
      <c r="B200" s="166" t="s">
        <v>418</v>
      </c>
      <c r="C200" s="165" t="s">
        <v>181</v>
      </c>
    </row>
    <row r="201" spans="1:3" ht="15" hidden="1">
      <c r="A201" s="165">
        <v>15325</v>
      </c>
      <c r="B201" s="166" t="s">
        <v>418</v>
      </c>
      <c r="C201" s="165" t="s">
        <v>181</v>
      </c>
    </row>
    <row r="202" spans="1:3" ht="15" hidden="1">
      <c r="A202" s="165">
        <v>15327</v>
      </c>
      <c r="B202" s="166" t="s">
        <v>418</v>
      </c>
      <c r="C202" s="165" t="s">
        <v>181</v>
      </c>
    </row>
    <row r="203" spans="1:3" ht="15" hidden="1">
      <c r="A203" s="165">
        <v>15329</v>
      </c>
      <c r="B203" s="166" t="s">
        <v>418</v>
      </c>
      <c r="C203" s="165" t="s">
        <v>181</v>
      </c>
    </row>
    <row r="204" spans="1:3" ht="15" hidden="1">
      <c r="A204" s="165">
        <v>15330</v>
      </c>
      <c r="B204" s="166" t="s">
        <v>418</v>
      </c>
      <c r="C204" s="165" t="s">
        <v>181</v>
      </c>
    </row>
    <row r="205" spans="1:3" ht="15" hidden="1">
      <c r="A205" s="165">
        <v>15331</v>
      </c>
      <c r="B205" s="166" t="s">
        <v>418</v>
      </c>
      <c r="C205" s="165" t="s">
        <v>181</v>
      </c>
    </row>
    <row r="206" spans="1:3" ht="15" hidden="1">
      <c r="A206" s="165">
        <v>15332</v>
      </c>
      <c r="B206" s="166" t="s">
        <v>418</v>
      </c>
      <c r="C206" s="165" t="s">
        <v>181</v>
      </c>
    </row>
    <row r="207" spans="1:3" ht="15" hidden="1">
      <c r="A207" s="165">
        <v>15333</v>
      </c>
      <c r="B207" s="166" t="s">
        <v>418</v>
      </c>
      <c r="C207" s="165" t="s">
        <v>181</v>
      </c>
    </row>
    <row r="208" spans="1:3" ht="15" hidden="1">
      <c r="A208" s="165">
        <v>15334</v>
      </c>
      <c r="B208" s="166" t="s">
        <v>418</v>
      </c>
      <c r="C208" s="165" t="s">
        <v>181</v>
      </c>
    </row>
    <row r="209" spans="1:3" ht="15" hidden="1">
      <c r="A209" s="165">
        <v>15336</v>
      </c>
      <c r="B209" s="166" t="s">
        <v>418</v>
      </c>
      <c r="C209" s="165" t="s">
        <v>181</v>
      </c>
    </row>
    <row r="210" spans="1:3" ht="15" hidden="1">
      <c r="A210" s="165">
        <v>15337</v>
      </c>
      <c r="B210" s="166" t="s">
        <v>418</v>
      </c>
      <c r="C210" s="165" t="s">
        <v>181</v>
      </c>
    </row>
    <row r="211" spans="1:3" ht="15" hidden="1">
      <c r="A211" s="165">
        <v>15338</v>
      </c>
      <c r="B211" s="166" t="s">
        <v>418</v>
      </c>
      <c r="C211" s="165" t="s">
        <v>181</v>
      </c>
    </row>
    <row r="212" spans="1:3" ht="15" hidden="1">
      <c r="A212" s="165">
        <v>15339</v>
      </c>
      <c r="B212" s="166" t="s">
        <v>418</v>
      </c>
      <c r="C212" s="165" t="s">
        <v>181</v>
      </c>
    </row>
    <row r="213" spans="1:3" ht="15" hidden="1">
      <c r="A213" s="165">
        <v>15340</v>
      </c>
      <c r="B213" s="166" t="s">
        <v>418</v>
      </c>
      <c r="C213" s="165" t="s">
        <v>181</v>
      </c>
    </row>
    <row r="214" spans="1:3" ht="15" hidden="1">
      <c r="A214" s="165">
        <v>15341</v>
      </c>
      <c r="B214" s="166" t="s">
        <v>418</v>
      </c>
      <c r="C214" s="165" t="s">
        <v>181</v>
      </c>
    </row>
    <row r="215" spans="1:3" ht="15" hidden="1">
      <c r="A215" s="165">
        <v>15342</v>
      </c>
      <c r="B215" s="166" t="s">
        <v>418</v>
      </c>
      <c r="C215" s="165" t="s">
        <v>181</v>
      </c>
    </row>
    <row r="216" spans="1:3" ht="15" hidden="1">
      <c r="A216" s="165">
        <v>15344</v>
      </c>
      <c r="B216" s="166" t="s">
        <v>418</v>
      </c>
      <c r="C216" s="165" t="s">
        <v>181</v>
      </c>
    </row>
    <row r="217" spans="1:3" ht="15" hidden="1">
      <c r="A217" s="165">
        <v>15345</v>
      </c>
      <c r="B217" s="166" t="s">
        <v>418</v>
      </c>
      <c r="C217" s="165" t="s">
        <v>181</v>
      </c>
    </row>
    <row r="218" spans="1:3" ht="15" hidden="1">
      <c r="A218" s="165">
        <v>15346</v>
      </c>
      <c r="B218" s="166" t="s">
        <v>418</v>
      </c>
      <c r="C218" s="165" t="s">
        <v>181</v>
      </c>
    </row>
    <row r="219" spans="1:3" ht="15" hidden="1">
      <c r="A219" s="165">
        <v>15347</v>
      </c>
      <c r="B219" s="166" t="s">
        <v>418</v>
      </c>
      <c r="C219" s="165" t="s">
        <v>181</v>
      </c>
    </row>
    <row r="220" spans="1:3" ht="15" hidden="1">
      <c r="A220" s="165">
        <v>15348</v>
      </c>
      <c r="B220" s="166" t="s">
        <v>418</v>
      </c>
      <c r="C220" s="165" t="s">
        <v>181</v>
      </c>
    </row>
    <row r="221" spans="1:3" ht="15" hidden="1">
      <c r="A221" s="165">
        <v>15349</v>
      </c>
      <c r="B221" s="166" t="s">
        <v>418</v>
      </c>
      <c r="C221" s="165" t="s">
        <v>181</v>
      </c>
    </row>
    <row r="222" spans="1:3" ht="15" hidden="1">
      <c r="A222" s="165">
        <v>15350</v>
      </c>
      <c r="B222" s="166" t="s">
        <v>418</v>
      </c>
      <c r="C222" s="165" t="s">
        <v>181</v>
      </c>
    </row>
    <row r="223" spans="1:3" ht="15" hidden="1">
      <c r="A223" s="165">
        <v>15351</v>
      </c>
      <c r="B223" s="166" t="s">
        <v>418</v>
      </c>
      <c r="C223" s="165" t="s">
        <v>181</v>
      </c>
    </row>
    <row r="224" spans="1:3" ht="15" hidden="1">
      <c r="A224" s="165">
        <v>15352</v>
      </c>
      <c r="B224" s="166" t="s">
        <v>418</v>
      </c>
      <c r="C224" s="165" t="s">
        <v>181</v>
      </c>
    </row>
    <row r="225" spans="1:3" ht="15" hidden="1">
      <c r="A225" s="165">
        <v>15353</v>
      </c>
      <c r="B225" s="166" t="s">
        <v>418</v>
      </c>
      <c r="C225" s="165" t="s">
        <v>181</v>
      </c>
    </row>
    <row r="226" spans="1:3" ht="15" hidden="1">
      <c r="A226" s="165">
        <v>15354</v>
      </c>
      <c r="B226" s="166" t="s">
        <v>418</v>
      </c>
      <c r="C226" s="165" t="s">
        <v>181</v>
      </c>
    </row>
    <row r="227" spans="1:3" ht="15" hidden="1">
      <c r="A227" s="165">
        <v>15357</v>
      </c>
      <c r="B227" s="166" t="s">
        <v>418</v>
      </c>
      <c r="C227" s="165" t="s">
        <v>181</v>
      </c>
    </row>
    <row r="228" spans="1:3" ht="15" hidden="1">
      <c r="A228" s="165">
        <v>15358</v>
      </c>
      <c r="B228" s="166" t="s">
        <v>418</v>
      </c>
      <c r="C228" s="165" t="s">
        <v>181</v>
      </c>
    </row>
    <row r="229" spans="1:3" ht="15" hidden="1">
      <c r="A229" s="165">
        <v>15359</v>
      </c>
      <c r="B229" s="166" t="s">
        <v>418</v>
      </c>
      <c r="C229" s="165" t="s">
        <v>181</v>
      </c>
    </row>
    <row r="230" spans="1:3" ht="15" hidden="1">
      <c r="A230" s="165">
        <v>15360</v>
      </c>
      <c r="B230" s="166" t="s">
        <v>418</v>
      </c>
      <c r="C230" s="165" t="s">
        <v>181</v>
      </c>
    </row>
    <row r="231" spans="1:3" ht="15" hidden="1">
      <c r="A231" s="165">
        <v>15361</v>
      </c>
      <c r="B231" s="166" t="s">
        <v>418</v>
      </c>
      <c r="C231" s="165" t="s">
        <v>181</v>
      </c>
    </row>
    <row r="232" spans="1:3" ht="15" hidden="1">
      <c r="A232" s="165">
        <v>15362</v>
      </c>
      <c r="B232" s="166" t="s">
        <v>418</v>
      </c>
      <c r="C232" s="165" t="s">
        <v>181</v>
      </c>
    </row>
    <row r="233" spans="1:3" ht="15" hidden="1">
      <c r="A233" s="165">
        <v>15363</v>
      </c>
      <c r="B233" s="166" t="s">
        <v>418</v>
      </c>
      <c r="C233" s="165" t="s">
        <v>181</v>
      </c>
    </row>
    <row r="234" spans="1:3" ht="15" hidden="1">
      <c r="A234" s="165">
        <v>15364</v>
      </c>
      <c r="B234" s="166" t="s">
        <v>418</v>
      </c>
      <c r="C234" s="165" t="s">
        <v>181</v>
      </c>
    </row>
    <row r="235" spans="1:3" ht="15" hidden="1">
      <c r="A235" s="165">
        <v>15365</v>
      </c>
      <c r="B235" s="166" t="s">
        <v>418</v>
      </c>
      <c r="C235" s="165" t="s">
        <v>181</v>
      </c>
    </row>
    <row r="236" spans="1:3" ht="15" hidden="1">
      <c r="A236" s="165">
        <v>15366</v>
      </c>
      <c r="B236" s="166" t="s">
        <v>418</v>
      </c>
      <c r="C236" s="165" t="s">
        <v>181</v>
      </c>
    </row>
    <row r="237" spans="1:3" ht="15" hidden="1">
      <c r="A237" s="165">
        <v>15367</v>
      </c>
      <c r="B237" s="166" t="s">
        <v>418</v>
      </c>
      <c r="C237" s="165" t="s">
        <v>181</v>
      </c>
    </row>
    <row r="238" spans="1:3" ht="15" hidden="1">
      <c r="A238" s="165">
        <v>15368</v>
      </c>
      <c r="B238" s="166" t="s">
        <v>418</v>
      </c>
      <c r="C238" s="165" t="s">
        <v>181</v>
      </c>
    </row>
    <row r="239" spans="1:3" ht="15" hidden="1">
      <c r="A239" s="165">
        <v>15370</v>
      </c>
      <c r="B239" s="166" t="s">
        <v>418</v>
      </c>
      <c r="C239" s="165" t="s">
        <v>181</v>
      </c>
    </row>
    <row r="240" spans="1:3" ht="15" hidden="1">
      <c r="A240" s="165">
        <v>15376</v>
      </c>
      <c r="B240" s="166" t="s">
        <v>418</v>
      </c>
      <c r="C240" s="165" t="s">
        <v>181</v>
      </c>
    </row>
    <row r="241" spans="1:3" ht="15" hidden="1">
      <c r="A241" s="165">
        <v>15377</v>
      </c>
      <c r="B241" s="166" t="s">
        <v>418</v>
      </c>
      <c r="C241" s="165" t="s">
        <v>181</v>
      </c>
    </row>
    <row r="242" spans="1:3" ht="15" hidden="1">
      <c r="A242" s="165">
        <v>15378</v>
      </c>
      <c r="B242" s="166" t="s">
        <v>418</v>
      </c>
      <c r="C242" s="165" t="s">
        <v>181</v>
      </c>
    </row>
    <row r="243" spans="1:3" ht="15" hidden="1">
      <c r="A243" s="165">
        <v>15379</v>
      </c>
      <c r="B243" s="166" t="s">
        <v>418</v>
      </c>
      <c r="C243" s="165" t="s">
        <v>181</v>
      </c>
    </row>
    <row r="244" spans="1:3" ht="15" hidden="1">
      <c r="A244" s="165">
        <v>15380</v>
      </c>
      <c r="B244" s="166" t="s">
        <v>418</v>
      </c>
      <c r="C244" s="165" t="s">
        <v>181</v>
      </c>
    </row>
    <row r="245" spans="1:3" ht="15" hidden="1">
      <c r="A245" s="165">
        <v>15401</v>
      </c>
      <c r="B245" s="166" t="s">
        <v>418</v>
      </c>
      <c r="C245" s="165" t="s">
        <v>181</v>
      </c>
    </row>
    <row r="246" spans="1:3" ht="15" hidden="1">
      <c r="A246" s="165">
        <v>15410</v>
      </c>
      <c r="B246" s="166" t="s">
        <v>418</v>
      </c>
      <c r="C246" s="165" t="s">
        <v>181</v>
      </c>
    </row>
    <row r="247" spans="1:3" ht="15" hidden="1">
      <c r="A247" s="165">
        <v>15411</v>
      </c>
      <c r="B247" s="166" t="s">
        <v>418</v>
      </c>
      <c r="C247" s="165" t="s">
        <v>181</v>
      </c>
    </row>
    <row r="248" spans="1:3" ht="15" hidden="1">
      <c r="A248" s="165">
        <v>15412</v>
      </c>
      <c r="B248" s="166" t="s">
        <v>418</v>
      </c>
      <c r="C248" s="165" t="s">
        <v>181</v>
      </c>
    </row>
    <row r="249" spans="1:3" ht="15" hidden="1">
      <c r="A249" s="165">
        <v>15413</v>
      </c>
      <c r="B249" s="166" t="s">
        <v>418</v>
      </c>
      <c r="C249" s="165" t="s">
        <v>181</v>
      </c>
    </row>
    <row r="250" spans="1:3" ht="15" hidden="1">
      <c r="A250" s="165">
        <v>15415</v>
      </c>
      <c r="B250" s="166" t="s">
        <v>418</v>
      </c>
      <c r="C250" s="165" t="s">
        <v>181</v>
      </c>
    </row>
    <row r="251" spans="1:3" ht="15" hidden="1">
      <c r="A251" s="165">
        <v>15416</v>
      </c>
      <c r="B251" s="166" t="s">
        <v>418</v>
      </c>
      <c r="C251" s="165" t="s">
        <v>181</v>
      </c>
    </row>
    <row r="252" spans="1:3" ht="15" hidden="1">
      <c r="A252" s="165">
        <v>15417</v>
      </c>
      <c r="B252" s="166" t="s">
        <v>418</v>
      </c>
      <c r="C252" s="165" t="s">
        <v>181</v>
      </c>
    </row>
    <row r="253" spans="1:3" ht="15" hidden="1">
      <c r="A253" s="165">
        <v>15419</v>
      </c>
      <c r="B253" s="166" t="s">
        <v>418</v>
      </c>
      <c r="C253" s="165" t="s">
        <v>181</v>
      </c>
    </row>
    <row r="254" spans="1:3" ht="15" hidden="1">
      <c r="A254" s="165">
        <v>15420</v>
      </c>
      <c r="B254" s="166" t="s">
        <v>418</v>
      </c>
      <c r="C254" s="165" t="s">
        <v>181</v>
      </c>
    </row>
    <row r="255" spans="1:3" ht="15" hidden="1">
      <c r="A255" s="165">
        <v>15421</v>
      </c>
      <c r="B255" s="166" t="s">
        <v>418</v>
      </c>
      <c r="C255" s="165" t="s">
        <v>181</v>
      </c>
    </row>
    <row r="256" spans="1:3" ht="15" hidden="1">
      <c r="A256" s="165">
        <v>15422</v>
      </c>
      <c r="B256" s="166" t="s">
        <v>418</v>
      </c>
      <c r="C256" s="165" t="s">
        <v>181</v>
      </c>
    </row>
    <row r="257" spans="1:3" ht="15" hidden="1">
      <c r="A257" s="165">
        <v>15423</v>
      </c>
      <c r="B257" s="166" t="s">
        <v>418</v>
      </c>
      <c r="C257" s="165" t="s">
        <v>181</v>
      </c>
    </row>
    <row r="258" spans="1:3" ht="15" hidden="1">
      <c r="A258" s="165">
        <v>15424</v>
      </c>
      <c r="B258" s="166" t="s">
        <v>418</v>
      </c>
      <c r="C258" s="165" t="s">
        <v>181</v>
      </c>
    </row>
    <row r="259" spans="1:3" ht="15" hidden="1">
      <c r="A259" s="165">
        <v>15425</v>
      </c>
      <c r="B259" s="166" t="s">
        <v>418</v>
      </c>
      <c r="C259" s="165" t="s">
        <v>181</v>
      </c>
    </row>
    <row r="260" spans="1:3" ht="15" hidden="1">
      <c r="A260" s="165">
        <v>15427</v>
      </c>
      <c r="B260" s="166" t="s">
        <v>418</v>
      </c>
      <c r="C260" s="165" t="s">
        <v>181</v>
      </c>
    </row>
    <row r="261" spans="1:3" ht="15" hidden="1">
      <c r="A261" s="165">
        <v>15428</v>
      </c>
      <c r="B261" s="166" t="s">
        <v>418</v>
      </c>
      <c r="C261" s="165" t="s">
        <v>181</v>
      </c>
    </row>
    <row r="262" spans="1:3" ht="15" hidden="1">
      <c r="A262" s="165">
        <v>15429</v>
      </c>
      <c r="B262" s="166" t="s">
        <v>418</v>
      </c>
      <c r="C262" s="165" t="s">
        <v>181</v>
      </c>
    </row>
    <row r="263" spans="1:3" ht="15" hidden="1">
      <c r="A263" s="165">
        <v>15430</v>
      </c>
      <c r="B263" s="166" t="s">
        <v>418</v>
      </c>
      <c r="C263" s="165" t="s">
        <v>181</v>
      </c>
    </row>
    <row r="264" spans="1:3" ht="15" hidden="1">
      <c r="A264" s="165">
        <v>15431</v>
      </c>
      <c r="B264" s="166" t="s">
        <v>418</v>
      </c>
      <c r="C264" s="165" t="s">
        <v>181</v>
      </c>
    </row>
    <row r="265" spans="1:3" ht="15" hidden="1">
      <c r="A265" s="165">
        <v>15432</v>
      </c>
      <c r="B265" s="166" t="s">
        <v>418</v>
      </c>
      <c r="C265" s="165" t="s">
        <v>181</v>
      </c>
    </row>
    <row r="266" spans="1:3" ht="15" hidden="1">
      <c r="A266" s="165">
        <v>15433</v>
      </c>
      <c r="B266" s="166" t="s">
        <v>418</v>
      </c>
      <c r="C266" s="165" t="s">
        <v>181</v>
      </c>
    </row>
    <row r="267" spans="1:3" ht="15" hidden="1">
      <c r="A267" s="165">
        <v>15434</v>
      </c>
      <c r="B267" s="166" t="s">
        <v>418</v>
      </c>
      <c r="C267" s="165" t="s">
        <v>181</v>
      </c>
    </row>
    <row r="268" spans="1:3" ht="15" hidden="1">
      <c r="A268" s="165">
        <v>15435</v>
      </c>
      <c r="B268" s="166" t="s">
        <v>418</v>
      </c>
      <c r="C268" s="165" t="s">
        <v>181</v>
      </c>
    </row>
    <row r="269" spans="1:3" ht="15" hidden="1">
      <c r="A269" s="165">
        <v>15436</v>
      </c>
      <c r="B269" s="166" t="s">
        <v>418</v>
      </c>
      <c r="C269" s="165" t="s">
        <v>181</v>
      </c>
    </row>
    <row r="270" spans="1:3" ht="15" hidden="1">
      <c r="A270" s="165">
        <v>15437</v>
      </c>
      <c r="B270" s="166" t="s">
        <v>418</v>
      </c>
      <c r="C270" s="165" t="s">
        <v>181</v>
      </c>
    </row>
    <row r="271" spans="1:3" ht="15" hidden="1">
      <c r="A271" s="165">
        <v>15438</v>
      </c>
      <c r="B271" s="166" t="s">
        <v>418</v>
      </c>
      <c r="C271" s="165" t="s">
        <v>181</v>
      </c>
    </row>
    <row r="272" spans="1:3" ht="15" hidden="1">
      <c r="A272" s="165">
        <v>15439</v>
      </c>
      <c r="B272" s="166" t="s">
        <v>418</v>
      </c>
      <c r="C272" s="165" t="s">
        <v>181</v>
      </c>
    </row>
    <row r="273" spans="1:3" ht="15" hidden="1">
      <c r="A273" s="165">
        <v>15440</v>
      </c>
      <c r="B273" s="166" t="s">
        <v>418</v>
      </c>
      <c r="C273" s="165" t="s">
        <v>181</v>
      </c>
    </row>
    <row r="274" spans="1:3" ht="15" hidden="1">
      <c r="A274" s="165">
        <v>15442</v>
      </c>
      <c r="B274" s="166" t="s">
        <v>418</v>
      </c>
      <c r="C274" s="165" t="s">
        <v>181</v>
      </c>
    </row>
    <row r="275" spans="1:3" ht="15" hidden="1">
      <c r="A275" s="165">
        <v>15443</v>
      </c>
      <c r="B275" s="166" t="s">
        <v>418</v>
      </c>
      <c r="C275" s="165" t="s">
        <v>181</v>
      </c>
    </row>
    <row r="276" spans="1:3" ht="15" hidden="1">
      <c r="A276" s="165">
        <v>15444</v>
      </c>
      <c r="B276" s="166" t="s">
        <v>418</v>
      </c>
      <c r="C276" s="165" t="s">
        <v>181</v>
      </c>
    </row>
    <row r="277" spans="1:3" ht="15" hidden="1">
      <c r="A277" s="165">
        <v>15445</v>
      </c>
      <c r="B277" s="166" t="s">
        <v>418</v>
      </c>
      <c r="C277" s="165" t="s">
        <v>181</v>
      </c>
    </row>
    <row r="278" spans="1:3" ht="15" hidden="1">
      <c r="A278" s="165">
        <v>15446</v>
      </c>
      <c r="B278" s="166" t="s">
        <v>418</v>
      </c>
      <c r="C278" s="165" t="s">
        <v>181</v>
      </c>
    </row>
    <row r="279" spans="1:3" ht="15" hidden="1">
      <c r="A279" s="165">
        <v>15447</v>
      </c>
      <c r="B279" s="166" t="s">
        <v>418</v>
      </c>
      <c r="C279" s="165" t="s">
        <v>181</v>
      </c>
    </row>
    <row r="280" spans="1:3" ht="15" hidden="1">
      <c r="A280" s="165">
        <v>15448</v>
      </c>
      <c r="B280" s="166" t="s">
        <v>418</v>
      </c>
      <c r="C280" s="165" t="s">
        <v>181</v>
      </c>
    </row>
    <row r="281" spans="1:3" ht="15" hidden="1">
      <c r="A281" s="165">
        <v>15449</v>
      </c>
      <c r="B281" s="166" t="s">
        <v>418</v>
      </c>
      <c r="C281" s="165" t="s">
        <v>181</v>
      </c>
    </row>
    <row r="282" spans="1:3" ht="15" hidden="1">
      <c r="A282" s="165">
        <v>15450</v>
      </c>
      <c r="B282" s="166" t="s">
        <v>418</v>
      </c>
      <c r="C282" s="165" t="s">
        <v>181</v>
      </c>
    </row>
    <row r="283" spans="1:3" ht="15" hidden="1">
      <c r="A283" s="165">
        <v>15451</v>
      </c>
      <c r="B283" s="166" t="s">
        <v>418</v>
      </c>
      <c r="C283" s="165" t="s">
        <v>181</v>
      </c>
    </row>
    <row r="284" spans="1:3" ht="15" hidden="1">
      <c r="A284" s="165">
        <v>15454</v>
      </c>
      <c r="B284" s="166" t="s">
        <v>418</v>
      </c>
      <c r="C284" s="165" t="s">
        <v>181</v>
      </c>
    </row>
    <row r="285" spans="1:3" ht="15" hidden="1">
      <c r="A285" s="165">
        <v>15455</v>
      </c>
      <c r="B285" s="166" t="s">
        <v>418</v>
      </c>
      <c r="C285" s="165" t="s">
        <v>181</v>
      </c>
    </row>
    <row r="286" spans="1:3" ht="15" hidden="1">
      <c r="A286" s="165">
        <v>15456</v>
      </c>
      <c r="B286" s="166" t="s">
        <v>418</v>
      </c>
      <c r="C286" s="165" t="s">
        <v>181</v>
      </c>
    </row>
    <row r="287" spans="1:3" ht="15" hidden="1">
      <c r="A287" s="165">
        <v>15458</v>
      </c>
      <c r="B287" s="166" t="s">
        <v>418</v>
      </c>
      <c r="C287" s="165" t="s">
        <v>181</v>
      </c>
    </row>
    <row r="288" spans="1:3" ht="15" hidden="1">
      <c r="A288" s="165">
        <v>15459</v>
      </c>
      <c r="B288" s="166" t="s">
        <v>418</v>
      </c>
      <c r="C288" s="165" t="s">
        <v>181</v>
      </c>
    </row>
    <row r="289" spans="1:3" ht="15" hidden="1">
      <c r="A289" s="165">
        <v>15460</v>
      </c>
      <c r="B289" s="166" t="s">
        <v>418</v>
      </c>
      <c r="C289" s="165" t="s">
        <v>181</v>
      </c>
    </row>
    <row r="290" spans="1:3" ht="15" hidden="1">
      <c r="A290" s="165">
        <v>15461</v>
      </c>
      <c r="B290" s="166" t="s">
        <v>418</v>
      </c>
      <c r="C290" s="165" t="s">
        <v>181</v>
      </c>
    </row>
    <row r="291" spans="1:3" ht="15" hidden="1">
      <c r="A291" s="165">
        <v>15462</v>
      </c>
      <c r="B291" s="166" t="s">
        <v>418</v>
      </c>
      <c r="C291" s="165" t="s">
        <v>181</v>
      </c>
    </row>
    <row r="292" spans="1:3" ht="15" hidden="1">
      <c r="A292" s="165">
        <v>15463</v>
      </c>
      <c r="B292" s="166" t="s">
        <v>418</v>
      </c>
      <c r="C292" s="165" t="s">
        <v>181</v>
      </c>
    </row>
    <row r="293" spans="1:3" ht="15" hidden="1">
      <c r="A293" s="165">
        <v>15464</v>
      </c>
      <c r="B293" s="166" t="s">
        <v>418</v>
      </c>
      <c r="C293" s="165" t="s">
        <v>181</v>
      </c>
    </row>
    <row r="294" spans="1:3" ht="15" hidden="1">
      <c r="A294" s="165">
        <v>15465</v>
      </c>
      <c r="B294" s="166" t="s">
        <v>418</v>
      </c>
      <c r="C294" s="165" t="s">
        <v>181</v>
      </c>
    </row>
    <row r="295" spans="1:3" ht="15" hidden="1">
      <c r="A295" s="165">
        <v>15466</v>
      </c>
      <c r="B295" s="166" t="s">
        <v>418</v>
      </c>
      <c r="C295" s="165" t="s">
        <v>181</v>
      </c>
    </row>
    <row r="296" spans="1:3" ht="15" hidden="1">
      <c r="A296" s="165">
        <v>15467</v>
      </c>
      <c r="B296" s="166" t="s">
        <v>418</v>
      </c>
      <c r="C296" s="165" t="s">
        <v>181</v>
      </c>
    </row>
    <row r="297" spans="1:3" ht="15" hidden="1">
      <c r="A297" s="165">
        <v>15468</v>
      </c>
      <c r="B297" s="166" t="s">
        <v>418</v>
      </c>
      <c r="C297" s="165" t="s">
        <v>181</v>
      </c>
    </row>
    <row r="298" spans="1:3" ht="15" hidden="1">
      <c r="A298" s="165">
        <v>15469</v>
      </c>
      <c r="B298" s="166" t="s">
        <v>418</v>
      </c>
      <c r="C298" s="165" t="s">
        <v>181</v>
      </c>
    </row>
    <row r="299" spans="1:3" ht="15" hidden="1">
      <c r="A299" s="165">
        <v>15470</v>
      </c>
      <c r="B299" s="166" t="s">
        <v>418</v>
      </c>
      <c r="C299" s="165" t="s">
        <v>181</v>
      </c>
    </row>
    <row r="300" spans="1:3" ht="15" hidden="1">
      <c r="A300" s="165">
        <v>15472</v>
      </c>
      <c r="B300" s="166" t="s">
        <v>418</v>
      </c>
      <c r="C300" s="165" t="s">
        <v>181</v>
      </c>
    </row>
    <row r="301" spans="1:3" ht="15" hidden="1">
      <c r="A301" s="165">
        <v>15473</v>
      </c>
      <c r="B301" s="166" t="s">
        <v>418</v>
      </c>
      <c r="C301" s="165" t="s">
        <v>181</v>
      </c>
    </row>
    <row r="302" spans="1:3" ht="15" hidden="1">
      <c r="A302" s="165">
        <v>15474</v>
      </c>
      <c r="B302" s="166" t="s">
        <v>418</v>
      </c>
      <c r="C302" s="165" t="s">
        <v>181</v>
      </c>
    </row>
    <row r="303" spans="1:3" ht="15" hidden="1">
      <c r="A303" s="165">
        <v>15475</v>
      </c>
      <c r="B303" s="166" t="s">
        <v>418</v>
      </c>
      <c r="C303" s="165" t="s">
        <v>181</v>
      </c>
    </row>
    <row r="304" spans="1:3" ht="15" hidden="1">
      <c r="A304" s="165">
        <v>15476</v>
      </c>
      <c r="B304" s="166" t="s">
        <v>418</v>
      </c>
      <c r="C304" s="165" t="s">
        <v>181</v>
      </c>
    </row>
    <row r="305" spans="1:3" ht="15" hidden="1">
      <c r="A305" s="165">
        <v>15477</v>
      </c>
      <c r="B305" s="166" t="s">
        <v>418</v>
      </c>
      <c r="C305" s="165" t="s">
        <v>181</v>
      </c>
    </row>
    <row r="306" spans="1:3" ht="15" hidden="1">
      <c r="A306" s="165">
        <v>15478</v>
      </c>
      <c r="B306" s="166" t="s">
        <v>418</v>
      </c>
      <c r="C306" s="165" t="s">
        <v>181</v>
      </c>
    </row>
    <row r="307" spans="1:3" ht="15" hidden="1">
      <c r="A307" s="165">
        <v>15479</v>
      </c>
      <c r="B307" s="166" t="s">
        <v>418</v>
      </c>
      <c r="C307" s="165" t="s">
        <v>181</v>
      </c>
    </row>
    <row r="308" spans="1:3" ht="15" hidden="1">
      <c r="A308" s="165">
        <v>15480</v>
      </c>
      <c r="B308" s="166" t="s">
        <v>418</v>
      </c>
      <c r="C308" s="165" t="s">
        <v>181</v>
      </c>
    </row>
    <row r="309" spans="1:3" ht="15" hidden="1">
      <c r="A309" s="165">
        <v>15482</v>
      </c>
      <c r="B309" s="166" t="s">
        <v>418</v>
      </c>
      <c r="C309" s="165" t="s">
        <v>181</v>
      </c>
    </row>
    <row r="310" spans="1:3" ht="15" hidden="1">
      <c r="A310" s="165">
        <v>15483</v>
      </c>
      <c r="B310" s="166" t="s">
        <v>418</v>
      </c>
      <c r="C310" s="165" t="s">
        <v>181</v>
      </c>
    </row>
    <row r="311" spans="1:3" ht="15" hidden="1">
      <c r="A311" s="165">
        <v>15484</v>
      </c>
      <c r="B311" s="166" t="s">
        <v>418</v>
      </c>
      <c r="C311" s="165" t="s">
        <v>181</v>
      </c>
    </row>
    <row r="312" spans="1:3" ht="15" hidden="1">
      <c r="A312" s="165">
        <v>15485</v>
      </c>
      <c r="B312" s="166" t="s">
        <v>418</v>
      </c>
      <c r="C312" s="165" t="s">
        <v>181</v>
      </c>
    </row>
    <row r="313" spans="1:3" ht="15" hidden="1">
      <c r="A313" s="165">
        <v>15486</v>
      </c>
      <c r="B313" s="166" t="s">
        <v>418</v>
      </c>
      <c r="C313" s="165" t="s">
        <v>181</v>
      </c>
    </row>
    <row r="314" spans="1:3" ht="15" hidden="1">
      <c r="A314" s="165">
        <v>15488</v>
      </c>
      <c r="B314" s="166" t="s">
        <v>418</v>
      </c>
      <c r="C314" s="165" t="s">
        <v>181</v>
      </c>
    </row>
    <row r="315" spans="1:3" ht="15" hidden="1">
      <c r="A315" s="165">
        <v>15489</v>
      </c>
      <c r="B315" s="166" t="s">
        <v>418</v>
      </c>
      <c r="C315" s="165" t="s">
        <v>181</v>
      </c>
    </row>
    <row r="316" spans="1:3" ht="15" hidden="1">
      <c r="A316" s="165">
        <v>15490</v>
      </c>
      <c r="B316" s="166" t="s">
        <v>418</v>
      </c>
      <c r="C316" s="165" t="s">
        <v>181</v>
      </c>
    </row>
    <row r="317" spans="1:3" ht="15" hidden="1">
      <c r="A317" s="165">
        <v>15492</v>
      </c>
      <c r="B317" s="166" t="s">
        <v>418</v>
      </c>
      <c r="C317" s="165" t="s">
        <v>181</v>
      </c>
    </row>
    <row r="318" spans="1:3" ht="15" hidden="1">
      <c r="A318" s="165">
        <v>15501</v>
      </c>
      <c r="B318" s="166" t="s">
        <v>418</v>
      </c>
      <c r="C318" s="165" t="s">
        <v>181</v>
      </c>
    </row>
    <row r="319" spans="1:3" ht="15" hidden="1">
      <c r="A319" s="165">
        <v>15502</v>
      </c>
      <c r="B319" s="166" t="s">
        <v>418</v>
      </c>
      <c r="C319" s="165" t="s">
        <v>181</v>
      </c>
    </row>
    <row r="320" spans="1:3" ht="15" hidden="1">
      <c r="A320" s="165">
        <v>15510</v>
      </c>
      <c r="B320" s="166" t="s">
        <v>418</v>
      </c>
      <c r="C320" s="165" t="s">
        <v>181</v>
      </c>
    </row>
    <row r="321" spans="1:3" ht="15" hidden="1">
      <c r="A321" s="165">
        <v>15520</v>
      </c>
      <c r="B321" s="166" t="s">
        <v>418</v>
      </c>
      <c r="C321" s="165" t="s">
        <v>181</v>
      </c>
    </row>
    <row r="322" spans="1:3" ht="15" hidden="1">
      <c r="A322" s="165">
        <v>15521</v>
      </c>
      <c r="B322" s="166" t="s">
        <v>418</v>
      </c>
      <c r="C322" s="165" t="s">
        <v>181</v>
      </c>
    </row>
    <row r="323" spans="1:3" ht="15" hidden="1">
      <c r="A323" s="165">
        <v>15522</v>
      </c>
      <c r="B323" s="166" t="s">
        <v>418</v>
      </c>
      <c r="C323" s="165" t="s">
        <v>181</v>
      </c>
    </row>
    <row r="324" spans="1:3" ht="15" hidden="1">
      <c r="A324" s="165">
        <v>15530</v>
      </c>
      <c r="B324" s="166" t="s">
        <v>418</v>
      </c>
      <c r="C324" s="165" t="s">
        <v>181</v>
      </c>
    </row>
    <row r="325" spans="1:3" ht="15" hidden="1">
      <c r="A325" s="165">
        <v>15531</v>
      </c>
      <c r="B325" s="166" t="s">
        <v>418</v>
      </c>
      <c r="C325" s="165" t="s">
        <v>181</v>
      </c>
    </row>
    <row r="326" spans="1:3" ht="15" hidden="1">
      <c r="A326" s="165">
        <v>15532</v>
      </c>
      <c r="B326" s="166" t="s">
        <v>418</v>
      </c>
      <c r="C326" s="165" t="s">
        <v>181</v>
      </c>
    </row>
    <row r="327" spans="1:3" ht="15" hidden="1">
      <c r="A327" s="165">
        <v>15533</v>
      </c>
      <c r="B327" s="166" t="s">
        <v>418</v>
      </c>
      <c r="C327" s="165" t="s">
        <v>181</v>
      </c>
    </row>
    <row r="328" spans="1:3" ht="15" hidden="1">
      <c r="A328" s="165">
        <v>15534</v>
      </c>
      <c r="B328" s="166" t="s">
        <v>418</v>
      </c>
      <c r="C328" s="165" t="s">
        <v>181</v>
      </c>
    </row>
    <row r="329" spans="1:3" ht="15" hidden="1">
      <c r="A329" s="165">
        <v>15535</v>
      </c>
      <c r="B329" s="166" t="s">
        <v>418</v>
      </c>
      <c r="C329" s="165" t="s">
        <v>181</v>
      </c>
    </row>
    <row r="330" spans="1:3" ht="15" hidden="1">
      <c r="A330" s="165">
        <v>15536</v>
      </c>
      <c r="B330" s="166" t="s">
        <v>419</v>
      </c>
      <c r="C330" s="165" t="s">
        <v>173</v>
      </c>
    </row>
    <row r="331" spans="1:3" ht="15" hidden="1">
      <c r="A331" s="165">
        <v>15537</v>
      </c>
      <c r="B331" s="166" t="s">
        <v>418</v>
      </c>
      <c r="C331" s="165" t="s">
        <v>181</v>
      </c>
    </row>
    <row r="332" spans="1:3" ht="15" hidden="1">
      <c r="A332" s="165">
        <v>15538</v>
      </c>
      <c r="B332" s="166" t="s">
        <v>418</v>
      </c>
      <c r="C332" s="165" t="s">
        <v>181</v>
      </c>
    </row>
    <row r="333" spans="1:3" ht="15" hidden="1">
      <c r="A333" s="165">
        <v>15539</v>
      </c>
      <c r="B333" s="166" t="s">
        <v>418</v>
      </c>
      <c r="C333" s="165" t="s">
        <v>181</v>
      </c>
    </row>
    <row r="334" spans="1:3" ht="15" hidden="1">
      <c r="A334" s="165">
        <v>15540</v>
      </c>
      <c r="B334" s="166" t="s">
        <v>418</v>
      </c>
      <c r="C334" s="165" t="s">
        <v>181</v>
      </c>
    </row>
    <row r="335" spans="1:3" ht="15" hidden="1">
      <c r="A335" s="165">
        <v>15541</v>
      </c>
      <c r="B335" s="166" t="s">
        <v>418</v>
      </c>
      <c r="C335" s="165" t="s">
        <v>181</v>
      </c>
    </row>
    <row r="336" spans="1:3" ht="15" hidden="1">
      <c r="A336" s="165">
        <v>15542</v>
      </c>
      <c r="B336" s="166" t="s">
        <v>418</v>
      </c>
      <c r="C336" s="165" t="s">
        <v>181</v>
      </c>
    </row>
    <row r="337" spans="1:3" ht="15" hidden="1">
      <c r="A337" s="165">
        <v>15544</v>
      </c>
      <c r="B337" s="166" t="s">
        <v>418</v>
      </c>
      <c r="C337" s="165" t="s">
        <v>181</v>
      </c>
    </row>
    <row r="338" spans="1:3" ht="15" hidden="1">
      <c r="A338" s="165">
        <v>15545</v>
      </c>
      <c r="B338" s="166" t="s">
        <v>418</v>
      </c>
      <c r="C338" s="165" t="s">
        <v>181</v>
      </c>
    </row>
    <row r="339" spans="1:3" ht="15" hidden="1">
      <c r="A339" s="165">
        <v>15546</v>
      </c>
      <c r="B339" s="166" t="s">
        <v>418</v>
      </c>
      <c r="C339" s="165" t="s">
        <v>181</v>
      </c>
    </row>
    <row r="340" spans="1:3" ht="15" hidden="1">
      <c r="A340" s="165">
        <v>15547</v>
      </c>
      <c r="B340" s="166" t="s">
        <v>418</v>
      </c>
      <c r="C340" s="165" t="s">
        <v>181</v>
      </c>
    </row>
    <row r="341" spans="1:3" ht="15" hidden="1">
      <c r="A341" s="165">
        <v>15548</v>
      </c>
      <c r="B341" s="166" t="s">
        <v>418</v>
      </c>
      <c r="C341" s="165" t="s">
        <v>181</v>
      </c>
    </row>
    <row r="342" spans="1:3" ht="15" hidden="1">
      <c r="A342" s="165">
        <v>15549</v>
      </c>
      <c r="B342" s="166" t="s">
        <v>418</v>
      </c>
      <c r="C342" s="165" t="s">
        <v>181</v>
      </c>
    </row>
    <row r="343" spans="1:3" ht="15" hidden="1">
      <c r="A343" s="165">
        <v>15550</v>
      </c>
      <c r="B343" s="166" t="s">
        <v>418</v>
      </c>
      <c r="C343" s="165" t="s">
        <v>181</v>
      </c>
    </row>
    <row r="344" spans="1:3" ht="15" hidden="1">
      <c r="A344" s="165">
        <v>15551</v>
      </c>
      <c r="B344" s="166" t="s">
        <v>418</v>
      </c>
      <c r="C344" s="165" t="s">
        <v>181</v>
      </c>
    </row>
    <row r="345" spans="1:3" ht="15" hidden="1">
      <c r="A345" s="165">
        <v>15552</v>
      </c>
      <c r="B345" s="166" t="s">
        <v>418</v>
      </c>
      <c r="C345" s="165" t="s">
        <v>181</v>
      </c>
    </row>
    <row r="346" spans="1:3" ht="15" hidden="1">
      <c r="A346" s="165">
        <v>15553</v>
      </c>
      <c r="B346" s="166" t="s">
        <v>418</v>
      </c>
      <c r="C346" s="165" t="s">
        <v>181</v>
      </c>
    </row>
    <row r="347" spans="1:3" ht="15" hidden="1">
      <c r="A347" s="165">
        <v>15554</v>
      </c>
      <c r="B347" s="166" t="s">
        <v>418</v>
      </c>
      <c r="C347" s="165" t="s">
        <v>181</v>
      </c>
    </row>
    <row r="348" spans="1:3" ht="15" hidden="1">
      <c r="A348" s="165">
        <v>15555</v>
      </c>
      <c r="B348" s="166" t="s">
        <v>418</v>
      </c>
      <c r="C348" s="165" t="s">
        <v>181</v>
      </c>
    </row>
    <row r="349" spans="1:3" ht="15" hidden="1">
      <c r="A349" s="165">
        <v>15557</v>
      </c>
      <c r="B349" s="166" t="s">
        <v>418</v>
      </c>
      <c r="C349" s="165" t="s">
        <v>181</v>
      </c>
    </row>
    <row r="350" spans="1:3" ht="15" hidden="1">
      <c r="A350" s="165">
        <v>15558</v>
      </c>
      <c r="B350" s="166" t="s">
        <v>418</v>
      </c>
      <c r="C350" s="165" t="s">
        <v>181</v>
      </c>
    </row>
    <row r="351" spans="1:3" ht="15" hidden="1">
      <c r="A351" s="165">
        <v>15559</v>
      </c>
      <c r="B351" s="166" t="s">
        <v>418</v>
      </c>
      <c r="C351" s="165" t="s">
        <v>181</v>
      </c>
    </row>
    <row r="352" spans="1:3" ht="15" hidden="1">
      <c r="A352" s="165">
        <v>15560</v>
      </c>
      <c r="B352" s="166" t="s">
        <v>418</v>
      </c>
      <c r="C352" s="165" t="s">
        <v>181</v>
      </c>
    </row>
    <row r="353" spans="1:3" ht="15" hidden="1">
      <c r="A353" s="165">
        <v>15561</v>
      </c>
      <c r="B353" s="166" t="s">
        <v>418</v>
      </c>
      <c r="C353" s="165" t="s">
        <v>181</v>
      </c>
    </row>
    <row r="354" spans="1:3" ht="15" hidden="1">
      <c r="A354" s="165">
        <v>15562</v>
      </c>
      <c r="B354" s="166" t="s">
        <v>418</v>
      </c>
      <c r="C354" s="165" t="s">
        <v>181</v>
      </c>
    </row>
    <row r="355" spans="1:3" ht="15" hidden="1">
      <c r="A355" s="165">
        <v>15563</v>
      </c>
      <c r="B355" s="166" t="s">
        <v>418</v>
      </c>
      <c r="C355" s="165" t="s">
        <v>181</v>
      </c>
    </row>
    <row r="356" spans="1:3" ht="15" hidden="1">
      <c r="A356" s="165">
        <v>15564</v>
      </c>
      <c r="B356" s="166" t="s">
        <v>418</v>
      </c>
      <c r="C356" s="165" t="s">
        <v>181</v>
      </c>
    </row>
    <row r="357" spans="1:3" ht="15" hidden="1">
      <c r="A357" s="165">
        <v>15565</v>
      </c>
      <c r="B357" s="166" t="s">
        <v>418</v>
      </c>
      <c r="C357" s="165" t="s">
        <v>181</v>
      </c>
    </row>
    <row r="358" spans="1:3" ht="15" hidden="1">
      <c r="A358" s="165">
        <v>15601</v>
      </c>
      <c r="B358" s="166" t="s">
        <v>418</v>
      </c>
      <c r="C358" s="165" t="s">
        <v>181</v>
      </c>
    </row>
    <row r="359" spans="1:3" ht="15" hidden="1">
      <c r="A359" s="165">
        <v>15605</v>
      </c>
      <c r="B359" s="166" t="s">
        <v>418</v>
      </c>
      <c r="C359" s="165" t="s">
        <v>181</v>
      </c>
    </row>
    <row r="360" spans="1:3" ht="15" hidden="1">
      <c r="A360" s="165">
        <v>15606</v>
      </c>
      <c r="B360" s="166" t="s">
        <v>418</v>
      </c>
      <c r="C360" s="165" t="s">
        <v>181</v>
      </c>
    </row>
    <row r="361" spans="1:3" ht="15" hidden="1">
      <c r="A361" s="165">
        <v>15610</v>
      </c>
      <c r="B361" s="166" t="s">
        <v>418</v>
      </c>
      <c r="C361" s="165" t="s">
        <v>181</v>
      </c>
    </row>
    <row r="362" spans="1:3" ht="15" hidden="1">
      <c r="A362" s="165">
        <v>15611</v>
      </c>
      <c r="B362" s="166" t="s">
        <v>418</v>
      </c>
      <c r="C362" s="165" t="s">
        <v>181</v>
      </c>
    </row>
    <row r="363" spans="1:3" ht="15" hidden="1">
      <c r="A363" s="165">
        <v>15612</v>
      </c>
      <c r="B363" s="166" t="s">
        <v>418</v>
      </c>
      <c r="C363" s="165" t="s">
        <v>181</v>
      </c>
    </row>
    <row r="364" spans="1:3" ht="15" hidden="1">
      <c r="A364" s="165">
        <v>15613</v>
      </c>
      <c r="B364" s="166" t="s">
        <v>418</v>
      </c>
      <c r="C364" s="165" t="s">
        <v>181</v>
      </c>
    </row>
    <row r="365" spans="1:3" ht="15" hidden="1">
      <c r="A365" s="165">
        <v>15615</v>
      </c>
      <c r="B365" s="166" t="s">
        <v>418</v>
      </c>
      <c r="C365" s="165" t="s">
        <v>181</v>
      </c>
    </row>
    <row r="366" spans="1:3" ht="15" hidden="1">
      <c r="A366" s="165">
        <v>15616</v>
      </c>
      <c r="B366" s="166" t="s">
        <v>418</v>
      </c>
      <c r="C366" s="165" t="s">
        <v>181</v>
      </c>
    </row>
    <row r="367" spans="1:3" ht="15" hidden="1">
      <c r="A367" s="165">
        <v>15617</v>
      </c>
      <c r="B367" s="166" t="s">
        <v>418</v>
      </c>
      <c r="C367" s="165" t="s">
        <v>181</v>
      </c>
    </row>
    <row r="368" spans="1:3" ht="15" hidden="1">
      <c r="A368" s="165">
        <v>15618</v>
      </c>
      <c r="B368" s="166" t="s">
        <v>418</v>
      </c>
      <c r="C368" s="165" t="s">
        <v>181</v>
      </c>
    </row>
    <row r="369" spans="1:3" ht="15" hidden="1">
      <c r="A369" s="165">
        <v>15619</v>
      </c>
      <c r="B369" s="166" t="s">
        <v>418</v>
      </c>
      <c r="C369" s="165" t="s">
        <v>181</v>
      </c>
    </row>
    <row r="370" spans="1:3" ht="15" hidden="1">
      <c r="A370" s="165">
        <v>15620</v>
      </c>
      <c r="B370" s="166" t="s">
        <v>418</v>
      </c>
      <c r="C370" s="165" t="s">
        <v>181</v>
      </c>
    </row>
    <row r="371" spans="1:3" ht="15" hidden="1">
      <c r="A371" s="165">
        <v>15621</v>
      </c>
      <c r="B371" s="166" t="s">
        <v>418</v>
      </c>
      <c r="C371" s="165" t="s">
        <v>181</v>
      </c>
    </row>
    <row r="372" spans="1:3" ht="15" hidden="1">
      <c r="A372" s="165">
        <v>15622</v>
      </c>
      <c r="B372" s="166" t="s">
        <v>418</v>
      </c>
      <c r="C372" s="165" t="s">
        <v>181</v>
      </c>
    </row>
    <row r="373" spans="1:3" ht="15" hidden="1">
      <c r="A373" s="165">
        <v>15623</v>
      </c>
      <c r="B373" s="166" t="s">
        <v>418</v>
      </c>
      <c r="C373" s="165" t="s">
        <v>181</v>
      </c>
    </row>
    <row r="374" spans="1:3" ht="15" hidden="1">
      <c r="A374" s="165">
        <v>15624</v>
      </c>
      <c r="B374" s="166" t="s">
        <v>418</v>
      </c>
      <c r="C374" s="165" t="s">
        <v>181</v>
      </c>
    </row>
    <row r="375" spans="1:3" ht="15" hidden="1">
      <c r="A375" s="165">
        <v>15625</v>
      </c>
      <c r="B375" s="166" t="s">
        <v>418</v>
      </c>
      <c r="C375" s="165" t="s">
        <v>181</v>
      </c>
    </row>
    <row r="376" spans="1:3" ht="15" hidden="1">
      <c r="A376" s="165">
        <v>15626</v>
      </c>
      <c r="B376" s="166" t="s">
        <v>418</v>
      </c>
      <c r="C376" s="165" t="s">
        <v>181</v>
      </c>
    </row>
    <row r="377" spans="1:3" ht="15" hidden="1">
      <c r="A377" s="165">
        <v>15627</v>
      </c>
      <c r="B377" s="166" t="s">
        <v>418</v>
      </c>
      <c r="C377" s="165" t="s">
        <v>181</v>
      </c>
    </row>
    <row r="378" spans="1:3" ht="15" hidden="1">
      <c r="A378" s="165">
        <v>15628</v>
      </c>
      <c r="B378" s="166" t="s">
        <v>418</v>
      </c>
      <c r="C378" s="165" t="s">
        <v>181</v>
      </c>
    </row>
    <row r="379" spans="1:3" ht="15" hidden="1">
      <c r="A379" s="165">
        <v>15629</v>
      </c>
      <c r="B379" s="166" t="s">
        <v>418</v>
      </c>
      <c r="C379" s="165" t="s">
        <v>181</v>
      </c>
    </row>
    <row r="380" spans="1:3" ht="15" hidden="1">
      <c r="A380" s="165">
        <v>15631</v>
      </c>
      <c r="B380" s="166" t="s">
        <v>418</v>
      </c>
      <c r="C380" s="165" t="s">
        <v>181</v>
      </c>
    </row>
    <row r="381" spans="1:3" ht="15" hidden="1">
      <c r="A381" s="165">
        <v>15632</v>
      </c>
      <c r="B381" s="166" t="s">
        <v>418</v>
      </c>
      <c r="C381" s="165" t="s">
        <v>181</v>
      </c>
    </row>
    <row r="382" spans="1:3" ht="15" hidden="1">
      <c r="A382" s="165">
        <v>15633</v>
      </c>
      <c r="B382" s="166" t="s">
        <v>418</v>
      </c>
      <c r="C382" s="165" t="s">
        <v>181</v>
      </c>
    </row>
    <row r="383" spans="1:3" ht="15" hidden="1">
      <c r="A383" s="165">
        <v>15634</v>
      </c>
      <c r="B383" s="166" t="s">
        <v>418</v>
      </c>
      <c r="C383" s="165" t="s">
        <v>181</v>
      </c>
    </row>
    <row r="384" spans="1:3" ht="15" hidden="1">
      <c r="A384" s="165">
        <v>15635</v>
      </c>
      <c r="B384" s="166" t="s">
        <v>418</v>
      </c>
      <c r="C384" s="165" t="s">
        <v>181</v>
      </c>
    </row>
    <row r="385" spans="1:3" ht="15" hidden="1">
      <c r="A385" s="165">
        <v>15636</v>
      </c>
      <c r="B385" s="166" t="s">
        <v>418</v>
      </c>
      <c r="C385" s="165" t="s">
        <v>181</v>
      </c>
    </row>
    <row r="386" spans="1:3" ht="15" hidden="1">
      <c r="A386" s="165">
        <v>15637</v>
      </c>
      <c r="B386" s="166" t="s">
        <v>418</v>
      </c>
      <c r="C386" s="165" t="s">
        <v>181</v>
      </c>
    </row>
    <row r="387" spans="1:3" ht="15" hidden="1">
      <c r="A387" s="165">
        <v>15638</v>
      </c>
      <c r="B387" s="166" t="s">
        <v>418</v>
      </c>
      <c r="C387" s="165" t="s">
        <v>181</v>
      </c>
    </row>
    <row r="388" spans="1:3" ht="15" hidden="1">
      <c r="A388" s="165">
        <v>15639</v>
      </c>
      <c r="B388" s="166" t="s">
        <v>418</v>
      </c>
      <c r="C388" s="165" t="s">
        <v>181</v>
      </c>
    </row>
    <row r="389" spans="1:3" ht="15" hidden="1">
      <c r="A389" s="165">
        <v>15640</v>
      </c>
      <c r="B389" s="166" t="s">
        <v>418</v>
      </c>
      <c r="C389" s="165" t="s">
        <v>181</v>
      </c>
    </row>
    <row r="390" spans="1:3" ht="15" hidden="1">
      <c r="A390" s="165">
        <v>15641</v>
      </c>
      <c r="B390" s="166" t="s">
        <v>418</v>
      </c>
      <c r="C390" s="165" t="s">
        <v>181</v>
      </c>
    </row>
    <row r="391" spans="1:3" ht="15" hidden="1">
      <c r="A391" s="165">
        <v>15642</v>
      </c>
      <c r="B391" s="166" t="s">
        <v>418</v>
      </c>
      <c r="C391" s="165" t="s">
        <v>181</v>
      </c>
    </row>
    <row r="392" spans="1:3" ht="15" hidden="1">
      <c r="A392" s="165">
        <v>15644</v>
      </c>
      <c r="B392" s="166" t="s">
        <v>418</v>
      </c>
      <c r="C392" s="165" t="s">
        <v>181</v>
      </c>
    </row>
    <row r="393" spans="1:3" ht="15" hidden="1">
      <c r="A393" s="165">
        <v>15646</v>
      </c>
      <c r="B393" s="166" t="s">
        <v>418</v>
      </c>
      <c r="C393" s="165" t="s">
        <v>181</v>
      </c>
    </row>
    <row r="394" spans="1:3" ht="15" hidden="1">
      <c r="A394" s="165">
        <v>15647</v>
      </c>
      <c r="B394" s="166" t="s">
        <v>418</v>
      </c>
      <c r="C394" s="165" t="s">
        <v>181</v>
      </c>
    </row>
    <row r="395" spans="1:3" ht="15" hidden="1">
      <c r="A395" s="165">
        <v>15650</v>
      </c>
      <c r="B395" s="166" t="s">
        <v>418</v>
      </c>
      <c r="C395" s="165" t="s">
        <v>181</v>
      </c>
    </row>
    <row r="396" spans="1:3" ht="15" hidden="1">
      <c r="A396" s="165">
        <v>15655</v>
      </c>
      <c r="B396" s="166" t="s">
        <v>418</v>
      </c>
      <c r="C396" s="165" t="s">
        <v>181</v>
      </c>
    </row>
    <row r="397" spans="1:3" ht="15" hidden="1">
      <c r="A397" s="165">
        <v>15656</v>
      </c>
      <c r="B397" s="166" t="s">
        <v>418</v>
      </c>
      <c r="C397" s="165" t="s">
        <v>181</v>
      </c>
    </row>
    <row r="398" spans="1:3" ht="15" hidden="1">
      <c r="A398" s="165">
        <v>15658</v>
      </c>
      <c r="B398" s="166" t="s">
        <v>418</v>
      </c>
      <c r="C398" s="165" t="s">
        <v>181</v>
      </c>
    </row>
    <row r="399" spans="1:3" ht="15" hidden="1">
      <c r="A399" s="165">
        <v>15660</v>
      </c>
      <c r="B399" s="166" t="s">
        <v>418</v>
      </c>
      <c r="C399" s="165" t="s">
        <v>181</v>
      </c>
    </row>
    <row r="400" spans="1:3" ht="15" hidden="1">
      <c r="A400" s="165">
        <v>15661</v>
      </c>
      <c r="B400" s="166" t="s">
        <v>418</v>
      </c>
      <c r="C400" s="165" t="s">
        <v>181</v>
      </c>
    </row>
    <row r="401" spans="1:3" ht="15" hidden="1">
      <c r="A401" s="165">
        <v>15662</v>
      </c>
      <c r="B401" s="166" t="s">
        <v>418</v>
      </c>
      <c r="C401" s="165" t="s">
        <v>181</v>
      </c>
    </row>
    <row r="402" spans="1:3" ht="15" hidden="1">
      <c r="A402" s="165">
        <v>15663</v>
      </c>
      <c r="B402" s="166" t="s">
        <v>418</v>
      </c>
      <c r="C402" s="165" t="s">
        <v>181</v>
      </c>
    </row>
    <row r="403" spans="1:3" ht="15" hidden="1">
      <c r="A403" s="165">
        <v>15664</v>
      </c>
      <c r="B403" s="166" t="s">
        <v>418</v>
      </c>
      <c r="C403" s="165" t="s">
        <v>181</v>
      </c>
    </row>
    <row r="404" spans="1:3" ht="15" hidden="1">
      <c r="A404" s="165">
        <v>15665</v>
      </c>
      <c r="B404" s="166" t="s">
        <v>418</v>
      </c>
      <c r="C404" s="165" t="s">
        <v>181</v>
      </c>
    </row>
    <row r="405" spans="1:3" ht="15" hidden="1">
      <c r="A405" s="165">
        <v>15666</v>
      </c>
      <c r="B405" s="166" t="s">
        <v>418</v>
      </c>
      <c r="C405" s="165" t="s">
        <v>181</v>
      </c>
    </row>
    <row r="406" spans="1:3" ht="15" hidden="1">
      <c r="A406" s="165">
        <v>15668</v>
      </c>
      <c r="B406" s="166" t="s">
        <v>418</v>
      </c>
      <c r="C406" s="165" t="s">
        <v>181</v>
      </c>
    </row>
    <row r="407" spans="1:3" ht="15" hidden="1">
      <c r="A407" s="165">
        <v>15670</v>
      </c>
      <c r="B407" s="166" t="s">
        <v>418</v>
      </c>
      <c r="C407" s="165" t="s">
        <v>181</v>
      </c>
    </row>
    <row r="408" spans="1:3" ht="15" hidden="1">
      <c r="A408" s="165">
        <v>15671</v>
      </c>
      <c r="B408" s="166" t="s">
        <v>418</v>
      </c>
      <c r="C408" s="165" t="s">
        <v>181</v>
      </c>
    </row>
    <row r="409" spans="1:3" ht="15" hidden="1">
      <c r="A409" s="165">
        <v>15672</v>
      </c>
      <c r="B409" s="166" t="s">
        <v>418</v>
      </c>
      <c r="C409" s="165" t="s">
        <v>181</v>
      </c>
    </row>
    <row r="410" spans="1:3" ht="15" hidden="1">
      <c r="A410" s="165">
        <v>15673</v>
      </c>
      <c r="B410" s="166" t="s">
        <v>418</v>
      </c>
      <c r="C410" s="165" t="s">
        <v>181</v>
      </c>
    </row>
    <row r="411" spans="1:3" ht="15" hidden="1">
      <c r="A411" s="165">
        <v>15674</v>
      </c>
      <c r="B411" s="166" t="s">
        <v>418</v>
      </c>
      <c r="C411" s="165" t="s">
        <v>181</v>
      </c>
    </row>
    <row r="412" spans="1:3" ht="15" hidden="1">
      <c r="A412" s="165">
        <v>15675</v>
      </c>
      <c r="B412" s="166" t="s">
        <v>418</v>
      </c>
      <c r="C412" s="165" t="s">
        <v>181</v>
      </c>
    </row>
    <row r="413" spans="1:3" ht="15" hidden="1">
      <c r="A413" s="165">
        <v>15676</v>
      </c>
      <c r="B413" s="166" t="s">
        <v>418</v>
      </c>
      <c r="C413" s="165" t="s">
        <v>181</v>
      </c>
    </row>
    <row r="414" spans="1:3" ht="15" hidden="1">
      <c r="A414" s="165">
        <v>15677</v>
      </c>
      <c r="B414" s="166" t="s">
        <v>418</v>
      </c>
      <c r="C414" s="165" t="s">
        <v>181</v>
      </c>
    </row>
    <row r="415" spans="1:3" ht="15" hidden="1">
      <c r="A415" s="165">
        <v>15678</v>
      </c>
      <c r="B415" s="166" t="s">
        <v>418</v>
      </c>
      <c r="C415" s="165" t="s">
        <v>181</v>
      </c>
    </row>
    <row r="416" spans="1:3" ht="15" hidden="1">
      <c r="A416" s="165">
        <v>15679</v>
      </c>
      <c r="B416" s="166" t="s">
        <v>418</v>
      </c>
      <c r="C416" s="165" t="s">
        <v>181</v>
      </c>
    </row>
    <row r="417" spans="1:3" ht="15" hidden="1">
      <c r="A417" s="165">
        <v>15680</v>
      </c>
      <c r="B417" s="166" t="s">
        <v>418</v>
      </c>
      <c r="C417" s="165" t="s">
        <v>181</v>
      </c>
    </row>
    <row r="418" spans="1:3" ht="15" hidden="1">
      <c r="A418" s="165">
        <v>15681</v>
      </c>
      <c r="B418" s="166" t="s">
        <v>418</v>
      </c>
      <c r="C418" s="165" t="s">
        <v>181</v>
      </c>
    </row>
    <row r="419" spans="1:3" ht="15" hidden="1">
      <c r="A419" s="165">
        <v>15682</v>
      </c>
      <c r="B419" s="166" t="s">
        <v>418</v>
      </c>
      <c r="C419" s="165" t="s">
        <v>181</v>
      </c>
    </row>
    <row r="420" spans="1:3" ht="15" hidden="1">
      <c r="A420" s="165">
        <v>15683</v>
      </c>
      <c r="B420" s="166" t="s">
        <v>418</v>
      </c>
      <c r="C420" s="165" t="s">
        <v>181</v>
      </c>
    </row>
    <row r="421" spans="1:3" ht="15" hidden="1">
      <c r="A421" s="165">
        <v>15684</v>
      </c>
      <c r="B421" s="166" t="s">
        <v>418</v>
      </c>
      <c r="C421" s="165" t="s">
        <v>181</v>
      </c>
    </row>
    <row r="422" spans="1:3" ht="15" hidden="1">
      <c r="A422" s="165">
        <v>15685</v>
      </c>
      <c r="B422" s="166" t="s">
        <v>418</v>
      </c>
      <c r="C422" s="165" t="s">
        <v>181</v>
      </c>
    </row>
    <row r="423" spans="1:3" ht="15" hidden="1">
      <c r="A423" s="165">
        <v>15686</v>
      </c>
      <c r="B423" s="166" t="s">
        <v>418</v>
      </c>
      <c r="C423" s="165" t="s">
        <v>181</v>
      </c>
    </row>
    <row r="424" spans="1:3" ht="15" hidden="1">
      <c r="A424" s="165">
        <v>15687</v>
      </c>
      <c r="B424" s="166" t="s">
        <v>418</v>
      </c>
      <c r="C424" s="165" t="s">
        <v>181</v>
      </c>
    </row>
    <row r="425" spans="1:3" ht="15" hidden="1">
      <c r="A425" s="165">
        <v>15688</v>
      </c>
      <c r="B425" s="166" t="s">
        <v>418</v>
      </c>
      <c r="C425" s="165" t="s">
        <v>181</v>
      </c>
    </row>
    <row r="426" spans="1:3" ht="15" hidden="1">
      <c r="A426" s="165">
        <v>15689</v>
      </c>
      <c r="B426" s="166" t="s">
        <v>418</v>
      </c>
      <c r="C426" s="165" t="s">
        <v>181</v>
      </c>
    </row>
    <row r="427" spans="1:3" ht="15" hidden="1">
      <c r="A427" s="165">
        <v>15690</v>
      </c>
      <c r="B427" s="166" t="s">
        <v>418</v>
      </c>
      <c r="C427" s="165" t="s">
        <v>181</v>
      </c>
    </row>
    <row r="428" spans="1:3" ht="15" hidden="1">
      <c r="A428" s="165">
        <v>15691</v>
      </c>
      <c r="B428" s="166" t="s">
        <v>418</v>
      </c>
      <c r="C428" s="165" t="s">
        <v>181</v>
      </c>
    </row>
    <row r="429" spans="1:3" ht="15" hidden="1">
      <c r="A429" s="165">
        <v>15692</v>
      </c>
      <c r="B429" s="166" t="s">
        <v>418</v>
      </c>
      <c r="C429" s="165" t="s">
        <v>181</v>
      </c>
    </row>
    <row r="430" spans="1:3" ht="15" hidden="1">
      <c r="A430" s="165">
        <v>15693</v>
      </c>
      <c r="B430" s="166" t="s">
        <v>418</v>
      </c>
      <c r="C430" s="165" t="s">
        <v>181</v>
      </c>
    </row>
    <row r="431" spans="1:3" ht="15" hidden="1">
      <c r="A431" s="165">
        <v>15695</v>
      </c>
      <c r="B431" s="166" t="s">
        <v>418</v>
      </c>
      <c r="C431" s="165" t="s">
        <v>181</v>
      </c>
    </row>
    <row r="432" spans="1:3" ht="15" hidden="1">
      <c r="A432" s="165">
        <v>15696</v>
      </c>
      <c r="B432" s="166" t="s">
        <v>418</v>
      </c>
      <c r="C432" s="165" t="s">
        <v>181</v>
      </c>
    </row>
    <row r="433" spans="1:3" ht="15" hidden="1">
      <c r="A433" s="165">
        <v>15697</v>
      </c>
      <c r="B433" s="166" t="s">
        <v>418</v>
      </c>
      <c r="C433" s="165" t="s">
        <v>181</v>
      </c>
    </row>
    <row r="434" spans="1:3" ht="15" hidden="1">
      <c r="A434" s="165">
        <v>15698</v>
      </c>
      <c r="B434" s="166" t="s">
        <v>418</v>
      </c>
      <c r="C434" s="165" t="s">
        <v>181</v>
      </c>
    </row>
    <row r="435" spans="1:3" ht="15" hidden="1">
      <c r="A435" s="165">
        <v>15701</v>
      </c>
      <c r="B435" s="166" t="s">
        <v>418</v>
      </c>
      <c r="C435" s="165" t="s">
        <v>181</v>
      </c>
    </row>
    <row r="436" spans="1:3" ht="15" hidden="1">
      <c r="A436" s="165">
        <v>15705</v>
      </c>
      <c r="B436" s="166" t="s">
        <v>418</v>
      </c>
      <c r="C436" s="165" t="s">
        <v>181</v>
      </c>
    </row>
    <row r="437" spans="1:3" ht="15" hidden="1">
      <c r="A437" s="165">
        <v>15710</v>
      </c>
      <c r="B437" s="166" t="s">
        <v>418</v>
      </c>
      <c r="C437" s="165" t="s">
        <v>181</v>
      </c>
    </row>
    <row r="438" spans="1:3" ht="15" hidden="1">
      <c r="A438" s="165">
        <v>15711</v>
      </c>
      <c r="B438" s="166" t="s">
        <v>420</v>
      </c>
      <c r="C438" s="165" t="s">
        <v>170</v>
      </c>
    </row>
    <row r="439" spans="1:3" ht="15" hidden="1">
      <c r="A439" s="165">
        <v>15712</v>
      </c>
      <c r="B439" s="166" t="s">
        <v>418</v>
      </c>
      <c r="C439" s="165" t="s">
        <v>181</v>
      </c>
    </row>
    <row r="440" spans="1:3" ht="15" hidden="1">
      <c r="A440" s="165">
        <v>15713</v>
      </c>
      <c r="B440" s="166" t="s">
        <v>418</v>
      </c>
      <c r="C440" s="165" t="s">
        <v>181</v>
      </c>
    </row>
    <row r="441" spans="1:3" ht="15" hidden="1">
      <c r="A441" s="165">
        <v>15714</v>
      </c>
      <c r="B441" s="166" t="s">
        <v>418</v>
      </c>
      <c r="C441" s="165" t="s">
        <v>181</v>
      </c>
    </row>
    <row r="442" spans="1:3" ht="15" hidden="1">
      <c r="A442" s="165">
        <v>15715</v>
      </c>
      <c r="B442" s="166" t="s">
        <v>420</v>
      </c>
      <c r="C442" s="165" t="s">
        <v>170</v>
      </c>
    </row>
    <row r="443" spans="1:3" ht="15" hidden="1">
      <c r="A443" s="165">
        <v>15716</v>
      </c>
      <c r="B443" s="166" t="s">
        <v>418</v>
      </c>
      <c r="C443" s="165" t="s">
        <v>181</v>
      </c>
    </row>
    <row r="444" spans="1:3" ht="15" hidden="1">
      <c r="A444" s="165">
        <v>15717</v>
      </c>
      <c r="B444" s="166" t="s">
        <v>418</v>
      </c>
      <c r="C444" s="165" t="s">
        <v>181</v>
      </c>
    </row>
    <row r="445" spans="1:3" ht="15" hidden="1">
      <c r="A445" s="165">
        <v>15720</v>
      </c>
      <c r="B445" s="166" t="s">
        <v>418</v>
      </c>
      <c r="C445" s="165" t="s">
        <v>181</v>
      </c>
    </row>
    <row r="446" spans="1:3" ht="15" hidden="1">
      <c r="A446" s="165">
        <v>15721</v>
      </c>
      <c r="B446" s="166" t="s">
        <v>421</v>
      </c>
      <c r="C446" s="165" t="s">
        <v>167</v>
      </c>
    </row>
    <row r="447" spans="1:3" ht="15" hidden="1">
      <c r="A447" s="165">
        <v>15722</v>
      </c>
      <c r="B447" s="166" t="s">
        <v>418</v>
      </c>
      <c r="C447" s="165" t="s">
        <v>181</v>
      </c>
    </row>
    <row r="448" spans="1:3" ht="15" hidden="1">
      <c r="A448" s="165">
        <v>15723</v>
      </c>
      <c r="B448" s="166" t="s">
        <v>418</v>
      </c>
      <c r="C448" s="165" t="s">
        <v>181</v>
      </c>
    </row>
    <row r="449" spans="1:3" ht="15" hidden="1">
      <c r="A449" s="165">
        <v>15724</v>
      </c>
      <c r="B449" s="166" t="s">
        <v>418</v>
      </c>
      <c r="C449" s="165" t="s">
        <v>181</v>
      </c>
    </row>
    <row r="450" spans="1:3" ht="15" hidden="1">
      <c r="A450" s="165">
        <v>15725</v>
      </c>
      <c r="B450" s="166" t="s">
        <v>418</v>
      </c>
      <c r="C450" s="165" t="s">
        <v>181</v>
      </c>
    </row>
    <row r="451" spans="1:3" ht="15" hidden="1">
      <c r="A451" s="165">
        <v>15727</v>
      </c>
      <c r="B451" s="166" t="s">
        <v>418</v>
      </c>
      <c r="C451" s="165" t="s">
        <v>181</v>
      </c>
    </row>
    <row r="452" spans="1:3" ht="15" hidden="1">
      <c r="A452" s="165">
        <v>15728</v>
      </c>
      <c r="B452" s="166" t="s">
        <v>418</v>
      </c>
      <c r="C452" s="165" t="s">
        <v>181</v>
      </c>
    </row>
    <row r="453" spans="1:3" ht="15" hidden="1">
      <c r="A453" s="165">
        <v>15729</v>
      </c>
      <c r="B453" s="166" t="s">
        <v>418</v>
      </c>
      <c r="C453" s="165" t="s">
        <v>181</v>
      </c>
    </row>
    <row r="454" spans="1:3" ht="15" hidden="1">
      <c r="A454" s="165">
        <v>15730</v>
      </c>
      <c r="B454" s="166" t="s">
        <v>420</v>
      </c>
      <c r="C454" s="165" t="s">
        <v>170</v>
      </c>
    </row>
    <row r="455" spans="1:3" ht="15" hidden="1">
      <c r="A455" s="165">
        <v>15731</v>
      </c>
      <c r="B455" s="166" t="s">
        <v>418</v>
      </c>
      <c r="C455" s="165" t="s">
        <v>181</v>
      </c>
    </row>
    <row r="456" spans="1:3" ht="15" hidden="1">
      <c r="A456" s="165">
        <v>15732</v>
      </c>
      <c r="B456" s="166" t="s">
        <v>418</v>
      </c>
      <c r="C456" s="165" t="s">
        <v>181</v>
      </c>
    </row>
    <row r="457" spans="1:3" ht="15" hidden="1">
      <c r="A457" s="165">
        <v>15733</v>
      </c>
      <c r="B457" s="166" t="s">
        <v>420</v>
      </c>
      <c r="C457" s="165" t="s">
        <v>170</v>
      </c>
    </row>
    <row r="458" spans="1:3" ht="15" hidden="1">
      <c r="A458" s="165">
        <v>15734</v>
      </c>
      <c r="B458" s="166" t="s">
        <v>418</v>
      </c>
      <c r="C458" s="165" t="s">
        <v>181</v>
      </c>
    </row>
    <row r="459" spans="1:3" ht="15" hidden="1">
      <c r="A459" s="165">
        <v>15736</v>
      </c>
      <c r="B459" s="166" t="s">
        <v>418</v>
      </c>
      <c r="C459" s="165" t="s">
        <v>181</v>
      </c>
    </row>
    <row r="460" spans="1:3" ht="15" hidden="1">
      <c r="A460" s="165">
        <v>15737</v>
      </c>
      <c r="B460" s="166" t="s">
        <v>418</v>
      </c>
      <c r="C460" s="165" t="s">
        <v>181</v>
      </c>
    </row>
    <row r="461" spans="1:3" ht="15" hidden="1">
      <c r="A461" s="165">
        <v>15738</v>
      </c>
      <c r="B461" s="166" t="s">
        <v>418</v>
      </c>
      <c r="C461" s="165" t="s">
        <v>181</v>
      </c>
    </row>
    <row r="462" spans="1:3" ht="15" hidden="1">
      <c r="A462" s="165">
        <v>15739</v>
      </c>
      <c r="B462" s="166" t="s">
        <v>418</v>
      </c>
      <c r="C462" s="165" t="s">
        <v>181</v>
      </c>
    </row>
    <row r="463" spans="1:3" ht="15" hidden="1">
      <c r="A463" s="165">
        <v>15740</v>
      </c>
      <c r="B463" s="166" t="s">
        <v>420</v>
      </c>
      <c r="C463" s="165" t="s">
        <v>170</v>
      </c>
    </row>
    <row r="464" spans="1:3" ht="15" hidden="1">
      <c r="A464" s="165">
        <v>15741</v>
      </c>
      <c r="B464" s="166" t="s">
        <v>418</v>
      </c>
      <c r="C464" s="165" t="s">
        <v>181</v>
      </c>
    </row>
    <row r="465" spans="1:3" ht="15" hidden="1">
      <c r="A465" s="165">
        <v>15742</v>
      </c>
      <c r="B465" s="166" t="s">
        <v>418</v>
      </c>
      <c r="C465" s="165" t="s">
        <v>181</v>
      </c>
    </row>
    <row r="466" spans="1:3" ht="15" hidden="1">
      <c r="A466" s="165">
        <v>15744</v>
      </c>
      <c r="B466" s="166" t="s">
        <v>420</v>
      </c>
      <c r="C466" s="165" t="s">
        <v>170</v>
      </c>
    </row>
    <row r="467" spans="1:3" ht="15" hidden="1">
      <c r="A467" s="165">
        <v>15745</v>
      </c>
      <c r="B467" s="166" t="s">
        <v>418</v>
      </c>
      <c r="C467" s="165" t="s">
        <v>181</v>
      </c>
    </row>
    <row r="468" spans="1:3" ht="15" hidden="1">
      <c r="A468" s="165">
        <v>15746</v>
      </c>
      <c r="B468" s="166" t="s">
        <v>418</v>
      </c>
      <c r="C468" s="165" t="s">
        <v>181</v>
      </c>
    </row>
    <row r="469" spans="1:3" ht="15" hidden="1">
      <c r="A469" s="165">
        <v>15747</v>
      </c>
      <c r="B469" s="166" t="s">
        <v>418</v>
      </c>
      <c r="C469" s="165" t="s">
        <v>181</v>
      </c>
    </row>
    <row r="470" spans="1:3" ht="15" hidden="1">
      <c r="A470" s="165">
        <v>15748</v>
      </c>
      <c r="B470" s="166" t="s">
        <v>418</v>
      </c>
      <c r="C470" s="165" t="s">
        <v>181</v>
      </c>
    </row>
    <row r="471" spans="1:3" ht="15" hidden="1">
      <c r="A471" s="165">
        <v>15750</v>
      </c>
      <c r="B471" s="166" t="s">
        <v>418</v>
      </c>
      <c r="C471" s="165" t="s">
        <v>181</v>
      </c>
    </row>
    <row r="472" spans="1:3" ht="15" hidden="1">
      <c r="A472" s="165">
        <v>15752</v>
      </c>
      <c r="B472" s="166" t="s">
        <v>418</v>
      </c>
      <c r="C472" s="165" t="s">
        <v>181</v>
      </c>
    </row>
    <row r="473" spans="1:3" ht="15" hidden="1">
      <c r="A473" s="165">
        <v>15753</v>
      </c>
      <c r="B473" s="166" t="s">
        <v>421</v>
      </c>
      <c r="C473" s="165" t="s">
        <v>167</v>
      </c>
    </row>
    <row r="474" spans="1:3" ht="15" hidden="1">
      <c r="A474" s="165">
        <v>15754</v>
      </c>
      <c r="B474" s="166" t="s">
        <v>418</v>
      </c>
      <c r="C474" s="165" t="s">
        <v>181</v>
      </c>
    </row>
    <row r="475" spans="1:3" ht="15" hidden="1">
      <c r="A475" s="165">
        <v>15756</v>
      </c>
      <c r="B475" s="166" t="s">
        <v>418</v>
      </c>
      <c r="C475" s="165" t="s">
        <v>181</v>
      </c>
    </row>
    <row r="476" spans="1:3" ht="15" hidden="1">
      <c r="A476" s="165">
        <v>15757</v>
      </c>
      <c r="B476" s="166" t="s">
        <v>421</v>
      </c>
      <c r="C476" s="165" t="s">
        <v>167</v>
      </c>
    </row>
    <row r="477" spans="1:3" ht="15" hidden="1">
      <c r="A477" s="165">
        <v>15758</v>
      </c>
      <c r="B477" s="166" t="s">
        <v>418</v>
      </c>
      <c r="C477" s="165" t="s">
        <v>181</v>
      </c>
    </row>
    <row r="478" spans="1:3" ht="15" hidden="1">
      <c r="A478" s="165">
        <v>15759</v>
      </c>
      <c r="B478" s="166" t="s">
        <v>418</v>
      </c>
      <c r="C478" s="165" t="s">
        <v>181</v>
      </c>
    </row>
    <row r="479" spans="1:3" ht="15" hidden="1">
      <c r="A479" s="165">
        <v>15760</v>
      </c>
      <c r="B479" s="166" t="s">
        <v>418</v>
      </c>
      <c r="C479" s="165" t="s">
        <v>181</v>
      </c>
    </row>
    <row r="480" spans="1:3" ht="15" hidden="1">
      <c r="A480" s="165">
        <v>15761</v>
      </c>
      <c r="B480" s="166" t="s">
        <v>418</v>
      </c>
      <c r="C480" s="165" t="s">
        <v>181</v>
      </c>
    </row>
    <row r="481" spans="1:3" ht="15" hidden="1">
      <c r="A481" s="165">
        <v>15762</v>
      </c>
      <c r="B481" s="166" t="s">
        <v>418</v>
      </c>
      <c r="C481" s="165" t="s">
        <v>181</v>
      </c>
    </row>
    <row r="482" spans="1:3" ht="15" hidden="1">
      <c r="A482" s="165">
        <v>15763</v>
      </c>
      <c r="B482" s="166" t="s">
        <v>418</v>
      </c>
      <c r="C482" s="165" t="s">
        <v>181</v>
      </c>
    </row>
    <row r="483" spans="1:3" ht="15" hidden="1">
      <c r="A483" s="165">
        <v>15764</v>
      </c>
      <c r="B483" s="166" t="s">
        <v>420</v>
      </c>
      <c r="C483" s="165" t="s">
        <v>170</v>
      </c>
    </row>
    <row r="484" spans="1:3" ht="15" hidden="1">
      <c r="A484" s="165">
        <v>15765</v>
      </c>
      <c r="B484" s="166" t="s">
        <v>418</v>
      </c>
      <c r="C484" s="165" t="s">
        <v>181</v>
      </c>
    </row>
    <row r="485" spans="1:3" ht="15" hidden="1">
      <c r="A485" s="165">
        <v>15767</v>
      </c>
      <c r="B485" s="166" t="s">
        <v>420</v>
      </c>
      <c r="C485" s="165" t="s">
        <v>170</v>
      </c>
    </row>
    <row r="486" spans="1:3" ht="15" hidden="1">
      <c r="A486" s="165">
        <v>15770</v>
      </c>
      <c r="B486" s="166" t="s">
        <v>420</v>
      </c>
      <c r="C486" s="165" t="s">
        <v>170</v>
      </c>
    </row>
    <row r="487" spans="1:3" ht="15" hidden="1">
      <c r="A487" s="165">
        <v>15771</v>
      </c>
      <c r="B487" s="166" t="s">
        <v>418</v>
      </c>
      <c r="C487" s="165" t="s">
        <v>181</v>
      </c>
    </row>
    <row r="488" spans="1:3" ht="15" hidden="1">
      <c r="A488" s="165">
        <v>15772</v>
      </c>
      <c r="B488" s="166" t="s">
        <v>418</v>
      </c>
      <c r="C488" s="165" t="s">
        <v>181</v>
      </c>
    </row>
    <row r="489" spans="1:3" ht="15" hidden="1">
      <c r="A489" s="165">
        <v>15773</v>
      </c>
      <c r="B489" s="166" t="s">
        <v>418</v>
      </c>
      <c r="C489" s="165" t="s">
        <v>181</v>
      </c>
    </row>
    <row r="490" spans="1:3" ht="15" hidden="1">
      <c r="A490" s="165">
        <v>15774</v>
      </c>
      <c r="B490" s="166" t="s">
        <v>418</v>
      </c>
      <c r="C490" s="165" t="s">
        <v>181</v>
      </c>
    </row>
    <row r="491" spans="1:3" ht="15" hidden="1">
      <c r="A491" s="165">
        <v>15775</v>
      </c>
      <c r="B491" s="166" t="s">
        <v>418</v>
      </c>
      <c r="C491" s="165" t="s">
        <v>181</v>
      </c>
    </row>
    <row r="492" spans="1:3" ht="15" hidden="1">
      <c r="A492" s="165">
        <v>15776</v>
      </c>
      <c r="B492" s="166" t="s">
        <v>420</v>
      </c>
      <c r="C492" s="165" t="s">
        <v>170</v>
      </c>
    </row>
    <row r="493" spans="1:3" ht="15" hidden="1">
      <c r="A493" s="165">
        <v>15777</v>
      </c>
      <c r="B493" s="166" t="s">
        <v>418</v>
      </c>
      <c r="C493" s="165" t="s">
        <v>181</v>
      </c>
    </row>
    <row r="494" spans="1:3" ht="15" hidden="1">
      <c r="A494" s="165">
        <v>15778</v>
      </c>
      <c r="B494" s="166" t="s">
        <v>420</v>
      </c>
      <c r="C494" s="165" t="s">
        <v>170</v>
      </c>
    </row>
    <row r="495" spans="1:3" ht="15" hidden="1">
      <c r="A495" s="165">
        <v>15779</v>
      </c>
      <c r="B495" s="166" t="s">
        <v>418</v>
      </c>
      <c r="C495" s="165" t="s">
        <v>181</v>
      </c>
    </row>
    <row r="496" spans="1:3" ht="15" hidden="1">
      <c r="A496" s="165">
        <v>15780</v>
      </c>
      <c r="B496" s="166" t="s">
        <v>420</v>
      </c>
      <c r="C496" s="165" t="s">
        <v>170</v>
      </c>
    </row>
    <row r="497" spans="1:3" ht="15" hidden="1">
      <c r="A497" s="165">
        <v>15781</v>
      </c>
      <c r="B497" s="166" t="s">
        <v>420</v>
      </c>
      <c r="C497" s="165" t="s">
        <v>170</v>
      </c>
    </row>
    <row r="498" spans="1:3" ht="15" hidden="1">
      <c r="A498" s="165">
        <v>15783</v>
      </c>
      <c r="B498" s="166" t="s">
        <v>418</v>
      </c>
      <c r="C498" s="165" t="s">
        <v>181</v>
      </c>
    </row>
    <row r="499" spans="1:3" ht="15" hidden="1">
      <c r="A499" s="165">
        <v>15784</v>
      </c>
      <c r="B499" s="166" t="s">
        <v>420</v>
      </c>
      <c r="C499" s="165" t="s">
        <v>170</v>
      </c>
    </row>
    <row r="500" spans="1:3" ht="15" hidden="1">
      <c r="A500" s="165">
        <v>15801</v>
      </c>
      <c r="B500" s="166" t="s">
        <v>421</v>
      </c>
      <c r="C500" s="165" t="s">
        <v>167</v>
      </c>
    </row>
    <row r="501" spans="1:3" ht="15" hidden="1">
      <c r="A501" s="165">
        <v>15821</v>
      </c>
      <c r="B501" s="166" t="s">
        <v>421</v>
      </c>
      <c r="C501" s="165" t="s">
        <v>167</v>
      </c>
    </row>
    <row r="502" spans="1:3" ht="15" hidden="1">
      <c r="A502" s="165">
        <v>15822</v>
      </c>
      <c r="B502" s="166" t="s">
        <v>421</v>
      </c>
      <c r="C502" s="165" t="s">
        <v>167</v>
      </c>
    </row>
    <row r="503" spans="1:3" ht="15" hidden="1">
      <c r="A503" s="165">
        <v>15823</v>
      </c>
      <c r="B503" s="166" t="s">
        <v>421</v>
      </c>
      <c r="C503" s="165" t="s">
        <v>167</v>
      </c>
    </row>
    <row r="504" spans="1:3" ht="15" hidden="1">
      <c r="A504" s="165">
        <v>15824</v>
      </c>
      <c r="B504" s="166" t="s">
        <v>420</v>
      </c>
      <c r="C504" s="165" t="s">
        <v>170</v>
      </c>
    </row>
    <row r="505" spans="1:3" ht="15" hidden="1">
      <c r="A505" s="165">
        <v>15825</v>
      </c>
      <c r="B505" s="166" t="s">
        <v>420</v>
      </c>
      <c r="C505" s="165" t="s">
        <v>170</v>
      </c>
    </row>
    <row r="506" spans="1:3" ht="15" hidden="1">
      <c r="A506" s="165">
        <v>15827</v>
      </c>
      <c r="B506" s="166" t="s">
        <v>421</v>
      </c>
      <c r="C506" s="165" t="s">
        <v>167</v>
      </c>
    </row>
    <row r="507" spans="1:3" ht="15" hidden="1">
      <c r="A507" s="165">
        <v>15828</v>
      </c>
      <c r="B507" s="166" t="s">
        <v>420</v>
      </c>
      <c r="C507" s="165" t="s">
        <v>170</v>
      </c>
    </row>
    <row r="508" spans="1:3" ht="15" hidden="1">
      <c r="A508" s="165">
        <v>15829</v>
      </c>
      <c r="B508" s="166" t="s">
        <v>420</v>
      </c>
      <c r="C508" s="165" t="s">
        <v>170</v>
      </c>
    </row>
    <row r="509" spans="1:3" ht="15" hidden="1">
      <c r="A509" s="165">
        <v>15831</v>
      </c>
      <c r="B509" s="166" t="s">
        <v>421</v>
      </c>
      <c r="C509" s="165" t="s">
        <v>167</v>
      </c>
    </row>
    <row r="510" spans="1:3" ht="15" hidden="1">
      <c r="A510" s="165">
        <v>15832</v>
      </c>
      <c r="B510" s="166" t="s">
        <v>421</v>
      </c>
      <c r="C510" s="165" t="s">
        <v>167</v>
      </c>
    </row>
    <row r="511" spans="1:3" ht="15" hidden="1">
      <c r="A511" s="165">
        <v>15834</v>
      </c>
      <c r="B511" s="166" t="s">
        <v>421</v>
      </c>
      <c r="C511" s="165" t="s">
        <v>167</v>
      </c>
    </row>
    <row r="512" spans="1:3" ht="15" hidden="1">
      <c r="A512" s="165">
        <v>15840</v>
      </c>
      <c r="B512" s="166" t="s">
        <v>420</v>
      </c>
      <c r="C512" s="165" t="s">
        <v>170</v>
      </c>
    </row>
    <row r="513" spans="1:3" ht="15" hidden="1">
      <c r="A513" s="165">
        <v>15841</v>
      </c>
      <c r="B513" s="166" t="s">
        <v>421</v>
      </c>
      <c r="C513" s="165" t="s">
        <v>167</v>
      </c>
    </row>
    <row r="514" spans="1:3" ht="15" hidden="1">
      <c r="A514" s="165">
        <v>15845</v>
      </c>
      <c r="B514" s="166" t="s">
        <v>421</v>
      </c>
      <c r="C514" s="165" t="s">
        <v>167</v>
      </c>
    </row>
    <row r="515" spans="1:3" ht="15" hidden="1">
      <c r="A515" s="165">
        <v>15846</v>
      </c>
      <c r="B515" s="166" t="s">
        <v>421</v>
      </c>
      <c r="C515" s="165" t="s">
        <v>167</v>
      </c>
    </row>
    <row r="516" spans="1:3" ht="15" hidden="1">
      <c r="A516" s="165">
        <v>15847</v>
      </c>
      <c r="B516" s="166" t="s">
        <v>420</v>
      </c>
      <c r="C516" s="165" t="s">
        <v>170</v>
      </c>
    </row>
    <row r="517" spans="1:3" ht="15" hidden="1">
      <c r="A517" s="165">
        <v>15848</v>
      </c>
      <c r="B517" s="166" t="s">
        <v>421</v>
      </c>
      <c r="C517" s="165" t="s">
        <v>167</v>
      </c>
    </row>
    <row r="518" spans="1:3" ht="15" hidden="1">
      <c r="A518" s="165">
        <v>15849</v>
      </c>
      <c r="B518" s="166" t="s">
        <v>421</v>
      </c>
      <c r="C518" s="165" t="s">
        <v>167</v>
      </c>
    </row>
    <row r="519" spans="1:3" ht="15" hidden="1">
      <c r="A519" s="165">
        <v>15851</v>
      </c>
      <c r="B519" s="166" t="s">
        <v>420</v>
      </c>
      <c r="C519" s="165" t="s">
        <v>170</v>
      </c>
    </row>
    <row r="520" spans="1:3" ht="15" hidden="1">
      <c r="A520" s="165">
        <v>15853</v>
      </c>
      <c r="B520" s="166" t="s">
        <v>421</v>
      </c>
      <c r="C520" s="165" t="s">
        <v>167</v>
      </c>
    </row>
    <row r="521" spans="1:3" ht="15" hidden="1">
      <c r="A521" s="165">
        <v>15856</v>
      </c>
      <c r="B521" s="166" t="s">
        <v>421</v>
      </c>
      <c r="C521" s="165" t="s">
        <v>167</v>
      </c>
    </row>
    <row r="522" spans="1:3" ht="15" hidden="1">
      <c r="A522" s="165">
        <v>15857</v>
      </c>
      <c r="B522" s="166" t="s">
        <v>421</v>
      </c>
      <c r="C522" s="165" t="s">
        <v>167</v>
      </c>
    </row>
    <row r="523" spans="1:3" ht="15" hidden="1">
      <c r="A523" s="165">
        <v>15860</v>
      </c>
      <c r="B523" s="166" t="s">
        <v>420</v>
      </c>
      <c r="C523" s="165" t="s">
        <v>170</v>
      </c>
    </row>
    <row r="524" spans="1:3" ht="15" hidden="1">
      <c r="A524" s="165">
        <v>15861</v>
      </c>
      <c r="B524" s="166" t="s">
        <v>421</v>
      </c>
      <c r="C524" s="165" t="s">
        <v>167</v>
      </c>
    </row>
    <row r="525" spans="1:3" ht="15" hidden="1">
      <c r="A525" s="165">
        <v>15863</v>
      </c>
      <c r="B525" s="166" t="s">
        <v>420</v>
      </c>
      <c r="C525" s="165" t="s">
        <v>170</v>
      </c>
    </row>
    <row r="526" spans="1:3" ht="15" hidden="1">
      <c r="A526" s="165">
        <v>15864</v>
      </c>
      <c r="B526" s="166" t="s">
        <v>420</v>
      </c>
      <c r="C526" s="165" t="s">
        <v>170</v>
      </c>
    </row>
    <row r="527" spans="1:3" ht="15" hidden="1">
      <c r="A527" s="165">
        <v>15865</v>
      </c>
      <c r="B527" s="166" t="s">
        <v>420</v>
      </c>
      <c r="C527" s="165" t="s">
        <v>170</v>
      </c>
    </row>
    <row r="528" spans="1:3" ht="15" hidden="1">
      <c r="A528" s="165">
        <v>15866</v>
      </c>
      <c r="B528" s="166" t="s">
        <v>421</v>
      </c>
      <c r="C528" s="165" t="s">
        <v>167</v>
      </c>
    </row>
    <row r="529" spans="1:3" ht="15" hidden="1">
      <c r="A529" s="165">
        <v>15868</v>
      </c>
      <c r="B529" s="166" t="s">
        <v>421</v>
      </c>
      <c r="C529" s="165" t="s">
        <v>167</v>
      </c>
    </row>
    <row r="530" spans="1:3" ht="15" hidden="1">
      <c r="A530" s="165">
        <v>15870</v>
      </c>
      <c r="B530" s="166" t="s">
        <v>421</v>
      </c>
      <c r="C530" s="165" t="s">
        <v>167</v>
      </c>
    </row>
    <row r="531" spans="1:3" ht="15" hidden="1">
      <c r="A531" s="165">
        <v>15901</v>
      </c>
      <c r="B531" s="166" t="s">
        <v>418</v>
      </c>
      <c r="C531" s="165" t="s">
        <v>181</v>
      </c>
    </row>
    <row r="532" spans="1:3" ht="15" hidden="1">
      <c r="A532" s="165">
        <v>15902</v>
      </c>
      <c r="B532" s="166" t="s">
        <v>418</v>
      </c>
      <c r="C532" s="165" t="s">
        <v>181</v>
      </c>
    </row>
    <row r="533" spans="1:3" ht="15" hidden="1">
      <c r="A533" s="165">
        <v>15904</v>
      </c>
      <c r="B533" s="166" t="s">
        <v>418</v>
      </c>
      <c r="C533" s="165" t="s">
        <v>181</v>
      </c>
    </row>
    <row r="534" spans="1:3" ht="15" hidden="1">
      <c r="A534" s="165">
        <v>15905</v>
      </c>
      <c r="B534" s="166" t="s">
        <v>418</v>
      </c>
      <c r="C534" s="165" t="s">
        <v>181</v>
      </c>
    </row>
    <row r="535" spans="1:3" ht="15" hidden="1">
      <c r="A535" s="165">
        <v>15906</v>
      </c>
      <c r="B535" s="166" t="s">
        <v>418</v>
      </c>
      <c r="C535" s="165" t="s">
        <v>181</v>
      </c>
    </row>
    <row r="536" spans="1:3" ht="15" hidden="1">
      <c r="A536" s="165">
        <v>15907</v>
      </c>
      <c r="B536" s="166" t="s">
        <v>418</v>
      </c>
      <c r="C536" s="165" t="s">
        <v>181</v>
      </c>
    </row>
    <row r="537" spans="1:3" ht="15" hidden="1">
      <c r="A537" s="165">
        <v>15909</v>
      </c>
      <c r="B537" s="166" t="s">
        <v>418</v>
      </c>
      <c r="C537" s="165" t="s">
        <v>181</v>
      </c>
    </row>
    <row r="538" spans="1:3" ht="15" hidden="1">
      <c r="A538" s="165">
        <v>15915</v>
      </c>
      <c r="B538" s="166" t="s">
        <v>418</v>
      </c>
      <c r="C538" s="165" t="s">
        <v>181</v>
      </c>
    </row>
    <row r="539" spans="1:3" ht="15" hidden="1">
      <c r="A539" s="165">
        <v>15920</v>
      </c>
      <c r="B539" s="166" t="s">
        <v>418</v>
      </c>
      <c r="C539" s="165" t="s">
        <v>181</v>
      </c>
    </row>
    <row r="540" spans="1:3" ht="15" hidden="1">
      <c r="A540" s="165">
        <v>15921</v>
      </c>
      <c r="B540" s="166" t="s">
        <v>418</v>
      </c>
      <c r="C540" s="165" t="s">
        <v>181</v>
      </c>
    </row>
    <row r="541" spans="1:3" ht="15" hidden="1">
      <c r="A541" s="165">
        <v>15922</v>
      </c>
      <c r="B541" s="166" t="s">
        <v>418</v>
      </c>
      <c r="C541" s="165" t="s">
        <v>181</v>
      </c>
    </row>
    <row r="542" spans="1:3" ht="15" hidden="1">
      <c r="A542" s="165">
        <v>15923</v>
      </c>
      <c r="B542" s="166" t="s">
        <v>418</v>
      </c>
      <c r="C542" s="165" t="s">
        <v>181</v>
      </c>
    </row>
    <row r="543" spans="1:3" ht="15" hidden="1">
      <c r="A543" s="165">
        <v>15924</v>
      </c>
      <c r="B543" s="166" t="s">
        <v>418</v>
      </c>
      <c r="C543" s="165" t="s">
        <v>181</v>
      </c>
    </row>
    <row r="544" spans="1:3" ht="15" hidden="1">
      <c r="A544" s="165">
        <v>15925</v>
      </c>
      <c r="B544" s="166" t="s">
        <v>418</v>
      </c>
      <c r="C544" s="165" t="s">
        <v>181</v>
      </c>
    </row>
    <row r="545" spans="1:3" ht="15" hidden="1">
      <c r="A545" s="165">
        <v>15926</v>
      </c>
      <c r="B545" s="166" t="s">
        <v>418</v>
      </c>
      <c r="C545" s="165" t="s">
        <v>181</v>
      </c>
    </row>
    <row r="546" spans="1:3" ht="15" hidden="1">
      <c r="A546" s="165">
        <v>15927</v>
      </c>
      <c r="B546" s="166" t="s">
        <v>418</v>
      </c>
      <c r="C546" s="165" t="s">
        <v>181</v>
      </c>
    </row>
    <row r="547" spans="1:3" ht="15" hidden="1">
      <c r="A547" s="165">
        <v>15928</v>
      </c>
      <c r="B547" s="166" t="s">
        <v>418</v>
      </c>
      <c r="C547" s="165" t="s">
        <v>181</v>
      </c>
    </row>
    <row r="548" spans="1:3" ht="15" hidden="1">
      <c r="A548" s="165">
        <v>15929</v>
      </c>
      <c r="B548" s="166" t="s">
        <v>418</v>
      </c>
      <c r="C548" s="165" t="s">
        <v>181</v>
      </c>
    </row>
    <row r="549" spans="1:3" ht="15" hidden="1">
      <c r="A549" s="165">
        <v>15930</v>
      </c>
      <c r="B549" s="166" t="s">
        <v>418</v>
      </c>
      <c r="C549" s="165" t="s">
        <v>181</v>
      </c>
    </row>
    <row r="550" spans="1:3" ht="15" hidden="1">
      <c r="A550" s="165">
        <v>15931</v>
      </c>
      <c r="B550" s="166" t="s">
        <v>418</v>
      </c>
      <c r="C550" s="165" t="s">
        <v>181</v>
      </c>
    </row>
    <row r="551" spans="1:3" ht="15" hidden="1">
      <c r="A551" s="165">
        <v>15934</v>
      </c>
      <c r="B551" s="166" t="s">
        <v>418</v>
      </c>
      <c r="C551" s="165" t="s">
        <v>181</v>
      </c>
    </row>
    <row r="552" spans="1:3" ht="15" hidden="1">
      <c r="A552" s="165">
        <v>15935</v>
      </c>
      <c r="B552" s="166" t="s">
        <v>418</v>
      </c>
      <c r="C552" s="165" t="s">
        <v>181</v>
      </c>
    </row>
    <row r="553" spans="1:3" ht="15" hidden="1">
      <c r="A553" s="165">
        <v>15936</v>
      </c>
      <c r="B553" s="166" t="s">
        <v>418</v>
      </c>
      <c r="C553" s="165" t="s">
        <v>181</v>
      </c>
    </row>
    <row r="554" spans="1:3" ht="15" hidden="1">
      <c r="A554" s="165">
        <v>15937</v>
      </c>
      <c r="B554" s="166" t="s">
        <v>418</v>
      </c>
      <c r="C554" s="165" t="s">
        <v>181</v>
      </c>
    </row>
    <row r="555" spans="1:3" ht="15" hidden="1">
      <c r="A555" s="165">
        <v>15938</v>
      </c>
      <c r="B555" s="166" t="s">
        <v>418</v>
      </c>
      <c r="C555" s="165" t="s">
        <v>181</v>
      </c>
    </row>
    <row r="556" spans="1:3" ht="15" hidden="1">
      <c r="A556" s="165">
        <v>15940</v>
      </c>
      <c r="B556" s="166" t="s">
        <v>418</v>
      </c>
      <c r="C556" s="165" t="s">
        <v>181</v>
      </c>
    </row>
    <row r="557" spans="1:3" ht="15" hidden="1">
      <c r="A557" s="165">
        <v>15942</v>
      </c>
      <c r="B557" s="166" t="s">
        <v>418</v>
      </c>
      <c r="C557" s="165" t="s">
        <v>181</v>
      </c>
    </row>
    <row r="558" spans="1:3" ht="15" hidden="1">
      <c r="A558" s="165">
        <v>15943</v>
      </c>
      <c r="B558" s="166" t="s">
        <v>418</v>
      </c>
      <c r="C558" s="165" t="s">
        <v>181</v>
      </c>
    </row>
    <row r="559" spans="1:3" ht="15" hidden="1">
      <c r="A559" s="165">
        <v>15944</v>
      </c>
      <c r="B559" s="166" t="s">
        <v>418</v>
      </c>
      <c r="C559" s="165" t="s">
        <v>181</v>
      </c>
    </row>
    <row r="560" spans="1:3" ht="15" hidden="1">
      <c r="A560" s="165">
        <v>15945</v>
      </c>
      <c r="B560" s="166" t="s">
        <v>418</v>
      </c>
      <c r="C560" s="165" t="s">
        <v>181</v>
      </c>
    </row>
    <row r="561" spans="1:3" ht="15" hidden="1">
      <c r="A561" s="165">
        <v>15946</v>
      </c>
      <c r="B561" s="166" t="s">
        <v>418</v>
      </c>
      <c r="C561" s="165" t="s">
        <v>181</v>
      </c>
    </row>
    <row r="562" spans="1:3" ht="15" hidden="1">
      <c r="A562" s="165">
        <v>15948</v>
      </c>
      <c r="B562" s="166" t="s">
        <v>418</v>
      </c>
      <c r="C562" s="165" t="s">
        <v>181</v>
      </c>
    </row>
    <row r="563" spans="1:3" ht="15" hidden="1">
      <c r="A563" s="165">
        <v>15949</v>
      </c>
      <c r="B563" s="166" t="s">
        <v>418</v>
      </c>
      <c r="C563" s="165" t="s">
        <v>181</v>
      </c>
    </row>
    <row r="564" spans="1:3" ht="15" hidden="1">
      <c r="A564" s="165">
        <v>15951</v>
      </c>
      <c r="B564" s="166" t="s">
        <v>418</v>
      </c>
      <c r="C564" s="165" t="s">
        <v>181</v>
      </c>
    </row>
    <row r="565" spans="1:3" ht="15" hidden="1">
      <c r="A565" s="165">
        <v>15952</v>
      </c>
      <c r="B565" s="166" t="s">
        <v>418</v>
      </c>
      <c r="C565" s="165" t="s">
        <v>181</v>
      </c>
    </row>
    <row r="566" spans="1:3" ht="15" hidden="1">
      <c r="A566" s="165">
        <v>15953</v>
      </c>
      <c r="B566" s="166" t="s">
        <v>418</v>
      </c>
      <c r="C566" s="165" t="s">
        <v>181</v>
      </c>
    </row>
    <row r="567" spans="1:3" ht="15" hidden="1">
      <c r="A567" s="165">
        <v>15954</v>
      </c>
      <c r="B567" s="166" t="s">
        <v>418</v>
      </c>
      <c r="C567" s="165" t="s">
        <v>181</v>
      </c>
    </row>
    <row r="568" spans="1:3" ht="15" hidden="1">
      <c r="A568" s="165">
        <v>15955</v>
      </c>
      <c r="B568" s="166" t="s">
        <v>418</v>
      </c>
      <c r="C568" s="165" t="s">
        <v>181</v>
      </c>
    </row>
    <row r="569" spans="1:3" ht="15" hidden="1">
      <c r="A569" s="165">
        <v>15956</v>
      </c>
      <c r="B569" s="166" t="s">
        <v>418</v>
      </c>
      <c r="C569" s="165" t="s">
        <v>181</v>
      </c>
    </row>
    <row r="570" spans="1:3" ht="15" hidden="1">
      <c r="A570" s="165">
        <v>15957</v>
      </c>
      <c r="B570" s="166" t="s">
        <v>418</v>
      </c>
      <c r="C570" s="165" t="s">
        <v>181</v>
      </c>
    </row>
    <row r="571" spans="1:3" ht="15" hidden="1">
      <c r="A571" s="165">
        <v>15958</v>
      </c>
      <c r="B571" s="166" t="s">
        <v>418</v>
      </c>
      <c r="C571" s="165" t="s">
        <v>181</v>
      </c>
    </row>
    <row r="572" spans="1:3" ht="15" hidden="1">
      <c r="A572" s="165">
        <v>15959</v>
      </c>
      <c r="B572" s="166" t="s">
        <v>418</v>
      </c>
      <c r="C572" s="165" t="s">
        <v>181</v>
      </c>
    </row>
    <row r="573" spans="1:3" ht="15" hidden="1">
      <c r="A573" s="165">
        <v>15960</v>
      </c>
      <c r="B573" s="166" t="s">
        <v>418</v>
      </c>
      <c r="C573" s="165" t="s">
        <v>181</v>
      </c>
    </row>
    <row r="574" spans="1:3" ht="15" hidden="1">
      <c r="A574" s="165">
        <v>15961</v>
      </c>
      <c r="B574" s="166" t="s">
        <v>418</v>
      </c>
      <c r="C574" s="165" t="s">
        <v>181</v>
      </c>
    </row>
    <row r="575" spans="1:3" ht="15" hidden="1">
      <c r="A575" s="165">
        <v>15962</v>
      </c>
      <c r="B575" s="166" t="s">
        <v>418</v>
      </c>
      <c r="C575" s="165" t="s">
        <v>181</v>
      </c>
    </row>
    <row r="576" spans="1:3" ht="15" hidden="1">
      <c r="A576" s="165">
        <v>15963</v>
      </c>
      <c r="B576" s="166" t="s">
        <v>418</v>
      </c>
      <c r="C576" s="165" t="s">
        <v>181</v>
      </c>
    </row>
    <row r="577" spans="1:3" ht="15" hidden="1">
      <c r="A577" s="165">
        <v>16001</v>
      </c>
      <c r="B577" s="166" t="s">
        <v>418</v>
      </c>
      <c r="C577" s="165" t="s">
        <v>181</v>
      </c>
    </row>
    <row r="578" spans="1:3" ht="15" hidden="1">
      <c r="A578" s="165">
        <v>16002</v>
      </c>
      <c r="B578" s="166" t="s">
        <v>418</v>
      </c>
      <c r="C578" s="165" t="s">
        <v>181</v>
      </c>
    </row>
    <row r="579" spans="1:3" ht="15" hidden="1">
      <c r="A579" s="165">
        <v>16003</v>
      </c>
      <c r="B579" s="166" t="s">
        <v>418</v>
      </c>
      <c r="C579" s="165" t="s">
        <v>181</v>
      </c>
    </row>
    <row r="580" spans="1:3" ht="15" hidden="1">
      <c r="A580" s="165">
        <v>16016</v>
      </c>
      <c r="B580" s="166" t="s">
        <v>418</v>
      </c>
      <c r="C580" s="165" t="s">
        <v>181</v>
      </c>
    </row>
    <row r="581" spans="1:3" ht="15" hidden="1">
      <c r="A581" s="165">
        <v>16017</v>
      </c>
      <c r="B581" s="166" t="s">
        <v>418</v>
      </c>
      <c r="C581" s="165" t="s">
        <v>181</v>
      </c>
    </row>
    <row r="582" spans="1:3" ht="15" hidden="1">
      <c r="A582" s="165">
        <v>16018</v>
      </c>
      <c r="B582" s="166" t="s">
        <v>418</v>
      </c>
      <c r="C582" s="165" t="s">
        <v>181</v>
      </c>
    </row>
    <row r="583" spans="1:3" ht="15" hidden="1">
      <c r="A583" s="165">
        <v>16020</v>
      </c>
      <c r="B583" s="166" t="s">
        <v>418</v>
      </c>
      <c r="C583" s="165" t="s">
        <v>181</v>
      </c>
    </row>
    <row r="584" spans="1:3" ht="15" hidden="1">
      <c r="A584" s="165">
        <v>16021</v>
      </c>
      <c r="B584" s="166" t="s">
        <v>418</v>
      </c>
      <c r="C584" s="165" t="s">
        <v>181</v>
      </c>
    </row>
    <row r="585" spans="1:3" ht="15" hidden="1">
      <c r="A585" s="165">
        <v>16022</v>
      </c>
      <c r="B585" s="166" t="s">
        <v>418</v>
      </c>
      <c r="C585" s="165" t="s">
        <v>181</v>
      </c>
    </row>
    <row r="586" spans="1:3" ht="15" hidden="1">
      <c r="A586" s="165">
        <v>16023</v>
      </c>
      <c r="B586" s="166" t="s">
        <v>418</v>
      </c>
      <c r="C586" s="165" t="s">
        <v>181</v>
      </c>
    </row>
    <row r="587" spans="1:3" ht="15" hidden="1">
      <c r="A587" s="165">
        <v>16024</v>
      </c>
      <c r="B587" s="166" t="s">
        <v>418</v>
      </c>
      <c r="C587" s="165" t="s">
        <v>181</v>
      </c>
    </row>
    <row r="588" spans="1:3" ht="15" hidden="1">
      <c r="A588" s="165">
        <v>16025</v>
      </c>
      <c r="B588" s="166" t="s">
        <v>418</v>
      </c>
      <c r="C588" s="165" t="s">
        <v>181</v>
      </c>
    </row>
    <row r="589" spans="1:3" ht="15" hidden="1">
      <c r="A589" s="165">
        <v>16027</v>
      </c>
      <c r="B589" s="166" t="s">
        <v>418</v>
      </c>
      <c r="C589" s="165" t="s">
        <v>181</v>
      </c>
    </row>
    <row r="590" spans="1:3" ht="15" hidden="1">
      <c r="A590" s="165">
        <v>16028</v>
      </c>
      <c r="B590" s="166" t="s">
        <v>418</v>
      </c>
      <c r="C590" s="165" t="s">
        <v>181</v>
      </c>
    </row>
    <row r="591" spans="1:3" ht="15" hidden="1">
      <c r="A591" s="165">
        <v>16029</v>
      </c>
      <c r="B591" s="166" t="s">
        <v>418</v>
      </c>
      <c r="C591" s="165" t="s">
        <v>181</v>
      </c>
    </row>
    <row r="592" spans="1:3" ht="15" hidden="1">
      <c r="A592" s="165">
        <v>16030</v>
      </c>
      <c r="B592" s="166" t="s">
        <v>418</v>
      </c>
      <c r="C592" s="165" t="s">
        <v>181</v>
      </c>
    </row>
    <row r="593" spans="1:3" ht="15" hidden="1">
      <c r="A593" s="165">
        <v>16033</v>
      </c>
      <c r="B593" s="166" t="s">
        <v>418</v>
      </c>
      <c r="C593" s="165" t="s">
        <v>181</v>
      </c>
    </row>
    <row r="594" spans="1:3" ht="15" hidden="1">
      <c r="A594" s="165">
        <v>16034</v>
      </c>
      <c r="B594" s="166" t="s">
        <v>418</v>
      </c>
      <c r="C594" s="165" t="s">
        <v>181</v>
      </c>
    </row>
    <row r="595" spans="1:3" ht="15" hidden="1">
      <c r="A595" s="165">
        <v>16035</v>
      </c>
      <c r="B595" s="166" t="s">
        <v>418</v>
      </c>
      <c r="C595" s="165" t="s">
        <v>181</v>
      </c>
    </row>
    <row r="596" spans="1:3" ht="15" hidden="1">
      <c r="A596" s="165">
        <v>16036</v>
      </c>
      <c r="B596" s="166" t="s">
        <v>420</v>
      </c>
      <c r="C596" s="165" t="s">
        <v>170</v>
      </c>
    </row>
    <row r="597" spans="1:3" ht="15" hidden="1">
      <c r="A597" s="165">
        <v>16037</v>
      </c>
      <c r="B597" s="166" t="s">
        <v>418</v>
      </c>
      <c r="C597" s="165" t="s">
        <v>181</v>
      </c>
    </row>
    <row r="598" spans="1:3" ht="15" hidden="1">
      <c r="A598" s="165">
        <v>16038</v>
      </c>
      <c r="B598" s="166" t="s">
        <v>418</v>
      </c>
      <c r="C598" s="165" t="s">
        <v>181</v>
      </c>
    </row>
    <row r="599" spans="1:3" ht="15" hidden="1">
      <c r="A599" s="165">
        <v>16039</v>
      </c>
      <c r="B599" s="166" t="s">
        <v>418</v>
      </c>
      <c r="C599" s="165" t="s">
        <v>181</v>
      </c>
    </row>
    <row r="600" spans="1:3" ht="15" hidden="1">
      <c r="A600" s="165">
        <v>16040</v>
      </c>
      <c r="B600" s="166" t="s">
        <v>418</v>
      </c>
      <c r="C600" s="165" t="s">
        <v>181</v>
      </c>
    </row>
    <row r="601" spans="1:3" ht="15" hidden="1">
      <c r="A601" s="165">
        <v>16041</v>
      </c>
      <c r="B601" s="166" t="s">
        <v>418</v>
      </c>
      <c r="C601" s="165" t="s">
        <v>181</v>
      </c>
    </row>
    <row r="602" spans="1:3" ht="15" hidden="1">
      <c r="A602" s="165">
        <v>16045</v>
      </c>
      <c r="B602" s="166" t="s">
        <v>418</v>
      </c>
      <c r="C602" s="165" t="s">
        <v>181</v>
      </c>
    </row>
    <row r="603" spans="1:3" ht="15" hidden="1">
      <c r="A603" s="165">
        <v>16046</v>
      </c>
      <c r="B603" s="166" t="s">
        <v>418</v>
      </c>
      <c r="C603" s="165" t="s">
        <v>181</v>
      </c>
    </row>
    <row r="604" spans="1:3" ht="15" hidden="1">
      <c r="A604" s="165">
        <v>16048</v>
      </c>
      <c r="B604" s="166" t="s">
        <v>418</v>
      </c>
      <c r="C604" s="165" t="s">
        <v>181</v>
      </c>
    </row>
    <row r="605" spans="1:3" ht="15" hidden="1">
      <c r="A605" s="165">
        <v>16049</v>
      </c>
      <c r="B605" s="166" t="s">
        <v>418</v>
      </c>
      <c r="C605" s="165" t="s">
        <v>181</v>
      </c>
    </row>
    <row r="606" spans="1:3" ht="15" hidden="1">
      <c r="A606" s="165">
        <v>16050</v>
      </c>
      <c r="B606" s="166" t="s">
        <v>418</v>
      </c>
      <c r="C606" s="165" t="s">
        <v>181</v>
      </c>
    </row>
    <row r="607" spans="1:3" ht="15" hidden="1">
      <c r="A607" s="165">
        <v>16051</v>
      </c>
      <c r="B607" s="166" t="s">
        <v>418</v>
      </c>
      <c r="C607" s="165" t="s">
        <v>181</v>
      </c>
    </row>
    <row r="608" spans="1:3" ht="15" hidden="1">
      <c r="A608" s="165">
        <v>16052</v>
      </c>
      <c r="B608" s="166" t="s">
        <v>418</v>
      </c>
      <c r="C608" s="165" t="s">
        <v>181</v>
      </c>
    </row>
    <row r="609" spans="1:3" ht="15" hidden="1">
      <c r="A609" s="165">
        <v>16053</v>
      </c>
      <c r="B609" s="166" t="s">
        <v>418</v>
      </c>
      <c r="C609" s="165" t="s">
        <v>181</v>
      </c>
    </row>
    <row r="610" spans="1:3" ht="15" hidden="1">
      <c r="A610" s="165">
        <v>16054</v>
      </c>
      <c r="B610" s="166" t="s">
        <v>420</v>
      </c>
      <c r="C610" s="165" t="s">
        <v>170</v>
      </c>
    </row>
    <row r="611" spans="1:3" ht="15" hidden="1">
      <c r="A611" s="165">
        <v>16055</v>
      </c>
      <c r="B611" s="166" t="s">
        <v>418</v>
      </c>
      <c r="C611" s="165" t="s">
        <v>181</v>
      </c>
    </row>
    <row r="612" spans="1:3" ht="15" hidden="1">
      <c r="A612" s="165">
        <v>16056</v>
      </c>
      <c r="B612" s="166" t="s">
        <v>418</v>
      </c>
      <c r="C612" s="165" t="s">
        <v>181</v>
      </c>
    </row>
    <row r="613" spans="1:3" ht="15" hidden="1">
      <c r="A613" s="165">
        <v>16057</v>
      </c>
      <c r="B613" s="166" t="s">
        <v>418</v>
      </c>
      <c r="C613" s="165" t="s">
        <v>181</v>
      </c>
    </row>
    <row r="614" spans="1:3" ht="15" hidden="1">
      <c r="A614" s="165">
        <v>16058</v>
      </c>
      <c r="B614" s="166" t="s">
        <v>418</v>
      </c>
      <c r="C614" s="165" t="s">
        <v>181</v>
      </c>
    </row>
    <row r="615" spans="1:3" ht="15" hidden="1">
      <c r="A615" s="165">
        <v>16059</v>
      </c>
      <c r="B615" s="166" t="s">
        <v>418</v>
      </c>
      <c r="C615" s="165" t="s">
        <v>181</v>
      </c>
    </row>
    <row r="616" spans="1:3" ht="15" hidden="1">
      <c r="A616" s="165">
        <v>16061</v>
      </c>
      <c r="B616" s="166" t="s">
        <v>418</v>
      </c>
      <c r="C616" s="165" t="s">
        <v>181</v>
      </c>
    </row>
    <row r="617" spans="1:3" ht="15" hidden="1">
      <c r="A617" s="165">
        <v>16063</v>
      </c>
      <c r="B617" s="166" t="s">
        <v>418</v>
      </c>
      <c r="C617" s="165" t="s">
        <v>181</v>
      </c>
    </row>
    <row r="618" spans="1:3" ht="15" hidden="1">
      <c r="A618" s="165">
        <v>16066</v>
      </c>
      <c r="B618" s="166" t="s">
        <v>418</v>
      </c>
      <c r="C618" s="165" t="s">
        <v>181</v>
      </c>
    </row>
    <row r="619" spans="1:3" ht="15" hidden="1">
      <c r="A619" s="165">
        <v>16101</v>
      </c>
      <c r="B619" s="166" t="s">
        <v>418</v>
      </c>
      <c r="C619" s="165" t="s">
        <v>181</v>
      </c>
    </row>
    <row r="620" spans="1:3" ht="15" hidden="1">
      <c r="A620" s="165">
        <v>16102</v>
      </c>
      <c r="B620" s="166" t="s">
        <v>418</v>
      </c>
      <c r="C620" s="165" t="s">
        <v>181</v>
      </c>
    </row>
    <row r="621" spans="1:3" ht="15" hidden="1">
      <c r="A621" s="165">
        <v>16103</v>
      </c>
      <c r="B621" s="166" t="s">
        <v>418</v>
      </c>
      <c r="C621" s="165" t="s">
        <v>181</v>
      </c>
    </row>
    <row r="622" spans="1:3" ht="15" hidden="1">
      <c r="A622" s="165">
        <v>16105</v>
      </c>
      <c r="B622" s="166" t="s">
        <v>418</v>
      </c>
      <c r="C622" s="165" t="s">
        <v>181</v>
      </c>
    </row>
    <row r="623" spans="1:3" ht="15" hidden="1">
      <c r="A623" s="165">
        <v>16107</v>
      </c>
      <c r="B623" s="166" t="s">
        <v>418</v>
      </c>
      <c r="C623" s="165" t="s">
        <v>181</v>
      </c>
    </row>
    <row r="624" spans="1:3" ht="15" hidden="1">
      <c r="A624" s="165">
        <v>16108</v>
      </c>
      <c r="B624" s="166" t="s">
        <v>418</v>
      </c>
      <c r="C624" s="165" t="s">
        <v>181</v>
      </c>
    </row>
    <row r="625" spans="1:3" ht="15" hidden="1">
      <c r="A625" s="165">
        <v>16110</v>
      </c>
      <c r="B625" s="166" t="s">
        <v>420</v>
      </c>
      <c r="C625" s="165" t="s">
        <v>170</v>
      </c>
    </row>
    <row r="626" spans="1:3" ht="15" hidden="1">
      <c r="A626" s="165">
        <v>16111</v>
      </c>
      <c r="B626" s="166" t="s">
        <v>420</v>
      </c>
      <c r="C626" s="165" t="s">
        <v>170</v>
      </c>
    </row>
    <row r="627" spans="1:3" ht="15" hidden="1">
      <c r="A627" s="165">
        <v>16112</v>
      </c>
      <c r="B627" s="166" t="s">
        <v>418</v>
      </c>
      <c r="C627" s="165" t="s">
        <v>181</v>
      </c>
    </row>
    <row r="628" spans="1:3" ht="15" hidden="1">
      <c r="A628" s="165">
        <v>16113</v>
      </c>
      <c r="B628" s="166" t="s">
        <v>420</v>
      </c>
      <c r="C628" s="165" t="s">
        <v>170</v>
      </c>
    </row>
    <row r="629" spans="1:3" ht="15" hidden="1">
      <c r="A629" s="165">
        <v>16114</v>
      </c>
      <c r="B629" s="166" t="s">
        <v>420</v>
      </c>
      <c r="C629" s="165" t="s">
        <v>170</v>
      </c>
    </row>
    <row r="630" spans="1:3" ht="15" hidden="1">
      <c r="A630" s="165">
        <v>16115</v>
      </c>
      <c r="B630" s="166" t="s">
        <v>418</v>
      </c>
      <c r="C630" s="165" t="s">
        <v>181</v>
      </c>
    </row>
    <row r="631" spans="1:3" ht="15" hidden="1">
      <c r="A631" s="165">
        <v>16116</v>
      </c>
      <c r="B631" s="166" t="s">
        <v>418</v>
      </c>
      <c r="C631" s="165" t="s">
        <v>181</v>
      </c>
    </row>
    <row r="632" spans="1:3" ht="15" hidden="1">
      <c r="A632" s="165">
        <v>16117</v>
      </c>
      <c r="B632" s="166" t="s">
        <v>418</v>
      </c>
      <c r="C632" s="165" t="s">
        <v>181</v>
      </c>
    </row>
    <row r="633" spans="1:3" ht="15" hidden="1">
      <c r="A633" s="165">
        <v>16120</v>
      </c>
      <c r="B633" s="166" t="s">
        <v>418</v>
      </c>
      <c r="C633" s="165" t="s">
        <v>181</v>
      </c>
    </row>
    <row r="634" spans="1:3" ht="15" hidden="1">
      <c r="A634" s="165">
        <v>16121</v>
      </c>
      <c r="B634" s="166" t="s">
        <v>420</v>
      </c>
      <c r="C634" s="165" t="s">
        <v>170</v>
      </c>
    </row>
    <row r="635" spans="1:3" ht="15" hidden="1">
      <c r="A635" s="165">
        <v>16123</v>
      </c>
      <c r="B635" s="166" t="s">
        <v>418</v>
      </c>
      <c r="C635" s="165" t="s">
        <v>181</v>
      </c>
    </row>
    <row r="636" spans="1:3" ht="15" hidden="1">
      <c r="A636" s="165">
        <v>16124</v>
      </c>
      <c r="B636" s="166" t="s">
        <v>420</v>
      </c>
      <c r="C636" s="165" t="s">
        <v>170</v>
      </c>
    </row>
    <row r="637" spans="1:3" ht="15" hidden="1">
      <c r="A637" s="165">
        <v>16125</v>
      </c>
      <c r="B637" s="166" t="s">
        <v>420</v>
      </c>
      <c r="C637" s="165" t="s">
        <v>170</v>
      </c>
    </row>
    <row r="638" spans="1:3" ht="15" hidden="1">
      <c r="A638" s="165">
        <v>16127</v>
      </c>
      <c r="B638" s="166" t="s">
        <v>420</v>
      </c>
      <c r="C638" s="165" t="s">
        <v>170</v>
      </c>
    </row>
    <row r="639" spans="1:3" ht="15" hidden="1">
      <c r="A639" s="165">
        <v>16130</v>
      </c>
      <c r="B639" s="166" t="s">
        <v>420</v>
      </c>
      <c r="C639" s="165" t="s">
        <v>170</v>
      </c>
    </row>
    <row r="640" spans="1:3" ht="15" hidden="1">
      <c r="A640" s="165">
        <v>16131</v>
      </c>
      <c r="B640" s="166" t="s">
        <v>420</v>
      </c>
      <c r="C640" s="165" t="s">
        <v>170</v>
      </c>
    </row>
    <row r="641" spans="1:3" ht="15" hidden="1">
      <c r="A641" s="165">
        <v>16132</v>
      </c>
      <c r="B641" s="166" t="s">
        <v>418</v>
      </c>
      <c r="C641" s="165" t="s">
        <v>181</v>
      </c>
    </row>
    <row r="642" spans="1:3" ht="15" hidden="1">
      <c r="A642" s="165">
        <v>16133</v>
      </c>
      <c r="B642" s="166" t="s">
        <v>420</v>
      </c>
      <c r="C642" s="165" t="s">
        <v>170</v>
      </c>
    </row>
    <row r="643" spans="1:3" ht="15" hidden="1">
      <c r="A643" s="165">
        <v>16134</v>
      </c>
      <c r="B643" s="166" t="s">
        <v>420</v>
      </c>
      <c r="C643" s="165" t="s">
        <v>170</v>
      </c>
    </row>
    <row r="644" spans="1:3" ht="15" hidden="1">
      <c r="A644" s="165">
        <v>16136</v>
      </c>
      <c r="B644" s="166" t="s">
        <v>418</v>
      </c>
      <c r="C644" s="165" t="s">
        <v>181</v>
      </c>
    </row>
    <row r="645" spans="1:3" ht="15" hidden="1">
      <c r="A645" s="165">
        <v>16137</v>
      </c>
      <c r="B645" s="166" t="s">
        <v>420</v>
      </c>
      <c r="C645" s="165" t="s">
        <v>170</v>
      </c>
    </row>
    <row r="646" spans="1:3" ht="15" hidden="1">
      <c r="A646" s="165">
        <v>16140</v>
      </c>
      <c r="B646" s="166" t="s">
        <v>418</v>
      </c>
      <c r="C646" s="165" t="s">
        <v>181</v>
      </c>
    </row>
    <row r="647" spans="1:3" ht="15" hidden="1">
      <c r="A647" s="165">
        <v>16141</v>
      </c>
      <c r="B647" s="166" t="s">
        <v>418</v>
      </c>
      <c r="C647" s="165" t="s">
        <v>181</v>
      </c>
    </row>
    <row r="648" spans="1:3" ht="15" hidden="1">
      <c r="A648" s="165">
        <v>16142</v>
      </c>
      <c r="B648" s="166" t="s">
        <v>418</v>
      </c>
      <c r="C648" s="165" t="s">
        <v>181</v>
      </c>
    </row>
    <row r="649" spans="1:3" ht="15" hidden="1">
      <c r="A649" s="165">
        <v>16143</v>
      </c>
      <c r="B649" s="166" t="s">
        <v>418</v>
      </c>
      <c r="C649" s="165" t="s">
        <v>181</v>
      </c>
    </row>
    <row r="650" spans="1:3" ht="15" hidden="1">
      <c r="A650" s="165">
        <v>16145</v>
      </c>
      <c r="B650" s="166" t="s">
        <v>420</v>
      </c>
      <c r="C650" s="165" t="s">
        <v>170</v>
      </c>
    </row>
    <row r="651" spans="1:3" ht="15" hidden="1">
      <c r="A651" s="165">
        <v>16146</v>
      </c>
      <c r="B651" s="166" t="s">
        <v>420</v>
      </c>
      <c r="C651" s="165" t="s">
        <v>170</v>
      </c>
    </row>
    <row r="652" spans="1:3" ht="15" hidden="1">
      <c r="A652" s="165">
        <v>16148</v>
      </c>
      <c r="B652" s="166" t="s">
        <v>420</v>
      </c>
      <c r="C652" s="165" t="s">
        <v>170</v>
      </c>
    </row>
    <row r="653" spans="1:3" ht="15" hidden="1">
      <c r="A653" s="165">
        <v>16150</v>
      </c>
      <c r="B653" s="166" t="s">
        <v>420</v>
      </c>
      <c r="C653" s="165" t="s">
        <v>170</v>
      </c>
    </row>
    <row r="654" spans="1:3" ht="15" hidden="1">
      <c r="A654" s="165">
        <v>16151</v>
      </c>
      <c r="B654" s="166" t="s">
        <v>420</v>
      </c>
      <c r="C654" s="165" t="s">
        <v>170</v>
      </c>
    </row>
    <row r="655" spans="1:3" ht="15" hidden="1">
      <c r="A655" s="165">
        <v>16153</v>
      </c>
      <c r="B655" s="166" t="s">
        <v>420</v>
      </c>
      <c r="C655" s="165" t="s">
        <v>170</v>
      </c>
    </row>
    <row r="656" spans="1:3" ht="15" hidden="1">
      <c r="A656" s="165">
        <v>16154</v>
      </c>
      <c r="B656" s="166" t="s">
        <v>420</v>
      </c>
      <c r="C656" s="165" t="s">
        <v>170</v>
      </c>
    </row>
    <row r="657" spans="1:3" ht="15" hidden="1">
      <c r="A657" s="165">
        <v>16155</v>
      </c>
      <c r="B657" s="166" t="s">
        <v>418</v>
      </c>
      <c r="C657" s="165" t="s">
        <v>181</v>
      </c>
    </row>
    <row r="658" spans="1:3" ht="15" hidden="1">
      <c r="A658" s="165">
        <v>16156</v>
      </c>
      <c r="B658" s="166" t="s">
        <v>418</v>
      </c>
      <c r="C658" s="165" t="s">
        <v>181</v>
      </c>
    </row>
    <row r="659" spans="1:3" ht="15" hidden="1">
      <c r="A659" s="165">
        <v>16157</v>
      </c>
      <c r="B659" s="166" t="s">
        <v>418</v>
      </c>
      <c r="C659" s="165" t="s">
        <v>181</v>
      </c>
    </row>
    <row r="660" spans="1:3" ht="15" hidden="1">
      <c r="A660" s="165">
        <v>16159</v>
      </c>
      <c r="B660" s="166" t="s">
        <v>420</v>
      </c>
      <c r="C660" s="165" t="s">
        <v>170</v>
      </c>
    </row>
    <row r="661" spans="1:3" ht="15" hidden="1">
      <c r="A661" s="165">
        <v>16160</v>
      </c>
      <c r="B661" s="166" t="s">
        <v>418</v>
      </c>
      <c r="C661" s="165" t="s">
        <v>181</v>
      </c>
    </row>
    <row r="662" spans="1:3" ht="15" hidden="1">
      <c r="A662" s="165">
        <v>16161</v>
      </c>
      <c r="B662" s="166" t="s">
        <v>420</v>
      </c>
      <c r="C662" s="165" t="s">
        <v>170</v>
      </c>
    </row>
    <row r="663" spans="1:3" ht="15" hidden="1">
      <c r="A663" s="165">
        <v>16172</v>
      </c>
      <c r="B663" s="166" t="s">
        <v>418</v>
      </c>
      <c r="C663" s="165" t="s">
        <v>181</v>
      </c>
    </row>
    <row r="664" spans="1:3" ht="15" hidden="1">
      <c r="A664" s="165">
        <v>16201</v>
      </c>
      <c r="B664" s="166" t="s">
        <v>418</v>
      </c>
      <c r="C664" s="165" t="s">
        <v>181</v>
      </c>
    </row>
    <row r="665" spans="1:3" ht="15" hidden="1">
      <c r="A665" s="165">
        <v>16210</v>
      </c>
      <c r="B665" s="166" t="s">
        <v>418</v>
      </c>
      <c r="C665" s="165" t="s">
        <v>181</v>
      </c>
    </row>
    <row r="666" spans="1:3" ht="15" hidden="1">
      <c r="A666" s="165">
        <v>16211</v>
      </c>
      <c r="B666" s="166" t="s">
        <v>418</v>
      </c>
      <c r="C666" s="165" t="s">
        <v>181</v>
      </c>
    </row>
    <row r="667" spans="1:3" ht="15" hidden="1">
      <c r="A667" s="165">
        <v>16212</v>
      </c>
      <c r="B667" s="166" t="s">
        <v>418</v>
      </c>
      <c r="C667" s="165" t="s">
        <v>181</v>
      </c>
    </row>
    <row r="668" spans="1:3" ht="15" hidden="1">
      <c r="A668" s="165">
        <v>16213</v>
      </c>
      <c r="B668" s="166" t="s">
        <v>420</v>
      </c>
      <c r="C668" s="165" t="s">
        <v>170</v>
      </c>
    </row>
    <row r="669" spans="1:3" ht="15" hidden="1">
      <c r="A669" s="165">
        <v>16214</v>
      </c>
      <c r="B669" s="166" t="s">
        <v>420</v>
      </c>
      <c r="C669" s="165" t="s">
        <v>170</v>
      </c>
    </row>
    <row r="670" spans="1:3" ht="15" hidden="1">
      <c r="A670" s="165">
        <v>16215</v>
      </c>
      <c r="B670" s="166" t="s">
        <v>418</v>
      </c>
      <c r="C670" s="165" t="s">
        <v>181</v>
      </c>
    </row>
    <row r="671" spans="1:3" ht="15" hidden="1">
      <c r="A671" s="165">
        <v>16217</v>
      </c>
      <c r="B671" s="166" t="s">
        <v>420</v>
      </c>
      <c r="C671" s="165" t="s">
        <v>170</v>
      </c>
    </row>
    <row r="672" spans="1:3" ht="15" hidden="1">
      <c r="A672" s="165">
        <v>16218</v>
      </c>
      <c r="B672" s="166" t="s">
        <v>418</v>
      </c>
      <c r="C672" s="165" t="s">
        <v>181</v>
      </c>
    </row>
    <row r="673" spans="1:3" ht="15" hidden="1">
      <c r="A673" s="165">
        <v>16220</v>
      </c>
      <c r="B673" s="166" t="s">
        <v>420</v>
      </c>
      <c r="C673" s="165" t="s">
        <v>170</v>
      </c>
    </row>
    <row r="674" spans="1:3" ht="15" hidden="1">
      <c r="A674" s="165">
        <v>16221</v>
      </c>
      <c r="B674" s="166" t="s">
        <v>420</v>
      </c>
      <c r="C674" s="165" t="s">
        <v>170</v>
      </c>
    </row>
    <row r="675" spans="1:3" ht="15" hidden="1">
      <c r="A675" s="165">
        <v>16222</v>
      </c>
      <c r="B675" s="166" t="s">
        <v>418</v>
      </c>
      <c r="C675" s="165" t="s">
        <v>181</v>
      </c>
    </row>
    <row r="676" spans="1:3" ht="15" hidden="1">
      <c r="A676" s="165">
        <v>16223</v>
      </c>
      <c r="B676" s="166" t="s">
        <v>418</v>
      </c>
      <c r="C676" s="165" t="s">
        <v>181</v>
      </c>
    </row>
    <row r="677" spans="1:3" ht="15" hidden="1">
      <c r="A677" s="165">
        <v>16224</v>
      </c>
      <c r="B677" s="166" t="s">
        <v>420</v>
      </c>
      <c r="C677" s="165" t="s">
        <v>170</v>
      </c>
    </row>
    <row r="678" spans="1:3" ht="15" hidden="1">
      <c r="A678" s="165">
        <v>16225</v>
      </c>
      <c r="B678" s="166" t="s">
        <v>420</v>
      </c>
      <c r="C678" s="165" t="s">
        <v>170</v>
      </c>
    </row>
    <row r="679" spans="1:3" ht="15" hidden="1">
      <c r="A679" s="165">
        <v>16226</v>
      </c>
      <c r="B679" s="166" t="s">
        <v>418</v>
      </c>
      <c r="C679" s="165" t="s">
        <v>181</v>
      </c>
    </row>
    <row r="680" spans="1:3" ht="15" hidden="1">
      <c r="A680" s="165">
        <v>16228</v>
      </c>
      <c r="B680" s="166" t="s">
        <v>418</v>
      </c>
      <c r="C680" s="165" t="s">
        <v>181</v>
      </c>
    </row>
    <row r="681" spans="1:3" ht="15" hidden="1">
      <c r="A681" s="165">
        <v>16229</v>
      </c>
      <c r="B681" s="166" t="s">
        <v>418</v>
      </c>
      <c r="C681" s="165" t="s">
        <v>181</v>
      </c>
    </row>
    <row r="682" spans="1:3" ht="15" hidden="1">
      <c r="A682" s="165">
        <v>16230</v>
      </c>
      <c r="B682" s="166" t="s">
        <v>420</v>
      </c>
      <c r="C682" s="165" t="s">
        <v>170</v>
      </c>
    </row>
    <row r="683" spans="1:3" ht="15" hidden="1">
      <c r="A683" s="165">
        <v>16232</v>
      </c>
      <c r="B683" s="166" t="s">
        <v>420</v>
      </c>
      <c r="C683" s="165" t="s">
        <v>170</v>
      </c>
    </row>
    <row r="684" spans="1:3" ht="15" hidden="1">
      <c r="A684" s="165">
        <v>16233</v>
      </c>
      <c r="B684" s="166" t="s">
        <v>420</v>
      </c>
      <c r="C684" s="165" t="s">
        <v>170</v>
      </c>
    </row>
    <row r="685" spans="1:3" ht="15" hidden="1">
      <c r="A685" s="165">
        <v>16234</v>
      </c>
      <c r="B685" s="166" t="s">
        <v>420</v>
      </c>
      <c r="C685" s="165" t="s">
        <v>170</v>
      </c>
    </row>
    <row r="686" spans="1:3" ht="15" hidden="1">
      <c r="A686" s="165">
        <v>16235</v>
      </c>
      <c r="B686" s="166" t="s">
        <v>420</v>
      </c>
      <c r="C686" s="165" t="s">
        <v>170</v>
      </c>
    </row>
    <row r="687" spans="1:3" ht="15" hidden="1">
      <c r="A687" s="165">
        <v>16236</v>
      </c>
      <c r="B687" s="166" t="s">
        <v>418</v>
      </c>
      <c r="C687" s="165" t="s">
        <v>181</v>
      </c>
    </row>
    <row r="688" spans="1:3" ht="15" hidden="1">
      <c r="A688" s="165">
        <v>16238</v>
      </c>
      <c r="B688" s="166" t="s">
        <v>418</v>
      </c>
      <c r="C688" s="165" t="s">
        <v>181</v>
      </c>
    </row>
    <row r="689" spans="1:3" ht="15" hidden="1">
      <c r="A689" s="165">
        <v>16239</v>
      </c>
      <c r="B689" s="166" t="s">
        <v>420</v>
      </c>
      <c r="C689" s="165" t="s">
        <v>170</v>
      </c>
    </row>
    <row r="690" spans="1:3" ht="15" hidden="1">
      <c r="A690" s="165">
        <v>16240</v>
      </c>
      <c r="B690" s="166" t="s">
        <v>420</v>
      </c>
      <c r="C690" s="165" t="s">
        <v>170</v>
      </c>
    </row>
    <row r="691" spans="1:3" ht="15" hidden="1">
      <c r="A691" s="165">
        <v>16242</v>
      </c>
      <c r="B691" s="166" t="s">
        <v>420</v>
      </c>
      <c r="C691" s="165" t="s">
        <v>170</v>
      </c>
    </row>
    <row r="692" spans="1:3" ht="15" hidden="1">
      <c r="A692" s="165">
        <v>16244</v>
      </c>
      <c r="B692" s="166" t="s">
        <v>418</v>
      </c>
      <c r="C692" s="165" t="s">
        <v>181</v>
      </c>
    </row>
    <row r="693" spans="1:3" ht="15" hidden="1">
      <c r="A693" s="165">
        <v>16245</v>
      </c>
      <c r="B693" s="166" t="s">
        <v>418</v>
      </c>
      <c r="C693" s="165" t="s">
        <v>181</v>
      </c>
    </row>
    <row r="694" spans="1:3" ht="15" hidden="1">
      <c r="A694" s="165">
        <v>16246</v>
      </c>
      <c r="B694" s="166" t="s">
        <v>418</v>
      </c>
      <c r="C694" s="165" t="s">
        <v>181</v>
      </c>
    </row>
    <row r="695" spans="1:3" ht="15" hidden="1">
      <c r="A695" s="165">
        <v>16248</v>
      </c>
      <c r="B695" s="166" t="s">
        <v>420</v>
      </c>
      <c r="C695" s="165" t="s">
        <v>170</v>
      </c>
    </row>
    <row r="696" spans="1:3" ht="15" hidden="1">
      <c r="A696" s="165">
        <v>16249</v>
      </c>
      <c r="B696" s="166" t="s">
        <v>418</v>
      </c>
      <c r="C696" s="165" t="s">
        <v>181</v>
      </c>
    </row>
    <row r="697" spans="1:3" ht="15" hidden="1">
      <c r="A697" s="165">
        <v>16250</v>
      </c>
      <c r="B697" s="166" t="s">
        <v>418</v>
      </c>
      <c r="C697" s="165" t="s">
        <v>181</v>
      </c>
    </row>
    <row r="698" spans="1:3" ht="15" hidden="1">
      <c r="A698" s="165">
        <v>16253</v>
      </c>
      <c r="B698" s="166" t="s">
        <v>418</v>
      </c>
      <c r="C698" s="165" t="s">
        <v>181</v>
      </c>
    </row>
    <row r="699" spans="1:3" ht="15" hidden="1">
      <c r="A699" s="165">
        <v>16254</v>
      </c>
      <c r="B699" s="166" t="s">
        <v>420</v>
      </c>
      <c r="C699" s="165" t="s">
        <v>170</v>
      </c>
    </row>
    <row r="700" spans="1:3" ht="15" hidden="1">
      <c r="A700" s="165">
        <v>16255</v>
      </c>
      <c r="B700" s="166" t="s">
        <v>420</v>
      </c>
      <c r="C700" s="165" t="s">
        <v>170</v>
      </c>
    </row>
    <row r="701" spans="1:3" ht="15" hidden="1">
      <c r="A701" s="165">
        <v>16256</v>
      </c>
      <c r="B701" s="166" t="s">
        <v>418</v>
      </c>
      <c r="C701" s="165" t="s">
        <v>181</v>
      </c>
    </row>
    <row r="702" spans="1:3" ht="15" hidden="1">
      <c r="A702" s="165">
        <v>16257</v>
      </c>
      <c r="B702" s="166" t="s">
        <v>420</v>
      </c>
      <c r="C702" s="165" t="s">
        <v>170</v>
      </c>
    </row>
    <row r="703" spans="1:3" ht="15" hidden="1">
      <c r="A703" s="165">
        <v>16258</v>
      </c>
      <c r="B703" s="166" t="s">
        <v>420</v>
      </c>
      <c r="C703" s="165" t="s">
        <v>170</v>
      </c>
    </row>
    <row r="704" spans="1:3" ht="15" hidden="1">
      <c r="A704" s="165">
        <v>16259</v>
      </c>
      <c r="B704" s="166" t="s">
        <v>418</v>
      </c>
      <c r="C704" s="165" t="s">
        <v>181</v>
      </c>
    </row>
    <row r="705" spans="1:3" ht="15" hidden="1">
      <c r="A705" s="165">
        <v>16260</v>
      </c>
      <c r="B705" s="166" t="s">
        <v>420</v>
      </c>
      <c r="C705" s="165" t="s">
        <v>170</v>
      </c>
    </row>
    <row r="706" spans="1:3" ht="15" hidden="1">
      <c r="A706" s="165">
        <v>16261</v>
      </c>
      <c r="B706" s="166" t="s">
        <v>418</v>
      </c>
      <c r="C706" s="165" t="s">
        <v>181</v>
      </c>
    </row>
    <row r="707" spans="1:3" ht="15" hidden="1">
      <c r="A707" s="165">
        <v>16262</v>
      </c>
      <c r="B707" s="166" t="s">
        <v>418</v>
      </c>
      <c r="C707" s="165" t="s">
        <v>181</v>
      </c>
    </row>
    <row r="708" spans="1:3" ht="15" hidden="1">
      <c r="A708" s="165">
        <v>16263</v>
      </c>
      <c r="B708" s="166" t="s">
        <v>418</v>
      </c>
      <c r="C708" s="165" t="s">
        <v>181</v>
      </c>
    </row>
    <row r="709" spans="1:3" ht="15" hidden="1">
      <c r="A709" s="165">
        <v>16301</v>
      </c>
      <c r="B709" s="166" t="s">
        <v>420</v>
      </c>
      <c r="C709" s="165" t="s">
        <v>170</v>
      </c>
    </row>
    <row r="710" spans="1:3" ht="15" hidden="1">
      <c r="A710" s="165">
        <v>16311</v>
      </c>
      <c r="B710" s="166" t="s">
        <v>420</v>
      </c>
      <c r="C710" s="165" t="s">
        <v>170</v>
      </c>
    </row>
    <row r="711" spans="1:3" ht="15" hidden="1">
      <c r="A711" s="165">
        <v>16312</v>
      </c>
      <c r="B711" s="166" t="s">
        <v>420</v>
      </c>
      <c r="C711" s="165" t="s">
        <v>170</v>
      </c>
    </row>
    <row r="712" spans="1:3" ht="15" hidden="1">
      <c r="A712" s="165">
        <v>16313</v>
      </c>
      <c r="B712" s="166" t="s">
        <v>420</v>
      </c>
      <c r="C712" s="165" t="s">
        <v>170</v>
      </c>
    </row>
    <row r="713" spans="1:3" ht="15" hidden="1">
      <c r="A713" s="165">
        <v>16314</v>
      </c>
      <c r="B713" s="166" t="s">
        <v>420</v>
      </c>
      <c r="C713" s="165" t="s">
        <v>170</v>
      </c>
    </row>
    <row r="714" spans="1:3" ht="15" hidden="1">
      <c r="A714" s="165">
        <v>16316</v>
      </c>
      <c r="B714" s="166" t="s">
        <v>420</v>
      </c>
      <c r="C714" s="165" t="s">
        <v>170</v>
      </c>
    </row>
    <row r="715" spans="1:3" ht="15" hidden="1">
      <c r="A715" s="165">
        <v>16317</v>
      </c>
      <c r="B715" s="166" t="s">
        <v>420</v>
      </c>
      <c r="C715" s="165" t="s">
        <v>170</v>
      </c>
    </row>
    <row r="716" spans="1:3" ht="15" hidden="1">
      <c r="A716" s="165">
        <v>16319</v>
      </c>
      <c r="B716" s="166" t="s">
        <v>420</v>
      </c>
      <c r="C716" s="165" t="s">
        <v>170</v>
      </c>
    </row>
    <row r="717" spans="1:3" ht="15" hidden="1">
      <c r="A717" s="165">
        <v>16321</v>
      </c>
      <c r="B717" s="166" t="s">
        <v>420</v>
      </c>
      <c r="C717" s="165" t="s">
        <v>170</v>
      </c>
    </row>
    <row r="718" spans="1:3" ht="15" hidden="1">
      <c r="A718" s="165">
        <v>16322</v>
      </c>
      <c r="B718" s="166" t="s">
        <v>420</v>
      </c>
      <c r="C718" s="165" t="s">
        <v>170</v>
      </c>
    </row>
    <row r="719" spans="1:3" ht="15" hidden="1">
      <c r="A719" s="165">
        <v>16323</v>
      </c>
      <c r="B719" s="166" t="s">
        <v>420</v>
      </c>
      <c r="C719" s="165" t="s">
        <v>170</v>
      </c>
    </row>
    <row r="720" spans="1:3" ht="15" hidden="1">
      <c r="A720" s="165">
        <v>16326</v>
      </c>
      <c r="B720" s="166" t="s">
        <v>420</v>
      </c>
      <c r="C720" s="165" t="s">
        <v>170</v>
      </c>
    </row>
    <row r="721" spans="1:3" ht="15" hidden="1">
      <c r="A721" s="165">
        <v>16327</v>
      </c>
      <c r="B721" s="166" t="s">
        <v>420</v>
      </c>
      <c r="C721" s="165" t="s">
        <v>170</v>
      </c>
    </row>
    <row r="722" spans="1:3" ht="15" hidden="1">
      <c r="A722" s="165">
        <v>16328</v>
      </c>
      <c r="B722" s="166" t="s">
        <v>420</v>
      </c>
      <c r="C722" s="165" t="s">
        <v>170</v>
      </c>
    </row>
    <row r="723" spans="1:3" ht="15" hidden="1">
      <c r="A723" s="165">
        <v>16329</v>
      </c>
      <c r="B723" s="166" t="s">
        <v>420</v>
      </c>
      <c r="C723" s="165" t="s">
        <v>170</v>
      </c>
    </row>
    <row r="724" spans="1:3" ht="15" hidden="1">
      <c r="A724" s="165">
        <v>16331</v>
      </c>
      <c r="B724" s="166" t="s">
        <v>420</v>
      </c>
      <c r="C724" s="165" t="s">
        <v>170</v>
      </c>
    </row>
    <row r="725" spans="1:3" ht="15" hidden="1">
      <c r="A725" s="165">
        <v>16332</v>
      </c>
      <c r="B725" s="166" t="s">
        <v>420</v>
      </c>
      <c r="C725" s="165" t="s">
        <v>170</v>
      </c>
    </row>
    <row r="726" spans="1:3" ht="15" hidden="1">
      <c r="A726" s="165">
        <v>16333</v>
      </c>
      <c r="B726" s="166" t="s">
        <v>421</v>
      </c>
      <c r="C726" s="165" t="s">
        <v>167</v>
      </c>
    </row>
    <row r="727" spans="1:3" ht="15" hidden="1">
      <c r="A727" s="165">
        <v>16334</v>
      </c>
      <c r="B727" s="166" t="s">
        <v>420</v>
      </c>
      <c r="C727" s="165" t="s">
        <v>170</v>
      </c>
    </row>
    <row r="728" spans="1:3" ht="15" hidden="1">
      <c r="A728" s="165">
        <v>16335</v>
      </c>
      <c r="B728" s="166" t="s">
        <v>420</v>
      </c>
      <c r="C728" s="165" t="s">
        <v>170</v>
      </c>
    </row>
    <row r="729" spans="1:3" ht="15" hidden="1">
      <c r="A729" s="165">
        <v>16340</v>
      </c>
      <c r="B729" s="166" t="s">
        <v>420</v>
      </c>
      <c r="C729" s="165" t="s">
        <v>170</v>
      </c>
    </row>
    <row r="730" spans="1:3" ht="15" hidden="1">
      <c r="A730" s="165">
        <v>16341</v>
      </c>
      <c r="B730" s="166" t="s">
        <v>420</v>
      </c>
      <c r="C730" s="165" t="s">
        <v>170</v>
      </c>
    </row>
    <row r="731" spans="1:3" ht="15" hidden="1">
      <c r="A731" s="165">
        <v>16342</v>
      </c>
      <c r="B731" s="166" t="s">
        <v>420</v>
      </c>
      <c r="C731" s="165" t="s">
        <v>170</v>
      </c>
    </row>
    <row r="732" spans="1:3" ht="15" hidden="1">
      <c r="A732" s="165">
        <v>16343</v>
      </c>
      <c r="B732" s="166" t="s">
        <v>420</v>
      </c>
      <c r="C732" s="165" t="s">
        <v>170</v>
      </c>
    </row>
    <row r="733" spans="1:3" ht="15" hidden="1">
      <c r="A733" s="165">
        <v>16344</v>
      </c>
      <c r="B733" s="166" t="s">
        <v>420</v>
      </c>
      <c r="C733" s="165" t="s">
        <v>170</v>
      </c>
    </row>
    <row r="734" spans="1:3" ht="15" hidden="1">
      <c r="A734" s="165">
        <v>16345</v>
      </c>
      <c r="B734" s="166" t="s">
        <v>420</v>
      </c>
      <c r="C734" s="165" t="s">
        <v>170</v>
      </c>
    </row>
    <row r="735" spans="1:3" ht="15" hidden="1">
      <c r="A735" s="165">
        <v>16346</v>
      </c>
      <c r="B735" s="166" t="s">
        <v>420</v>
      </c>
      <c r="C735" s="165" t="s">
        <v>170</v>
      </c>
    </row>
    <row r="736" spans="1:3" ht="15" hidden="1">
      <c r="A736" s="165">
        <v>16347</v>
      </c>
      <c r="B736" s="166" t="s">
        <v>420</v>
      </c>
      <c r="C736" s="165" t="s">
        <v>170</v>
      </c>
    </row>
    <row r="737" spans="1:3" ht="15" hidden="1">
      <c r="A737" s="165">
        <v>16350</v>
      </c>
      <c r="B737" s="166" t="s">
        <v>420</v>
      </c>
      <c r="C737" s="165" t="s">
        <v>170</v>
      </c>
    </row>
    <row r="738" spans="1:3" ht="15" hidden="1">
      <c r="A738" s="165">
        <v>16351</v>
      </c>
      <c r="B738" s="166" t="s">
        <v>420</v>
      </c>
      <c r="C738" s="165" t="s">
        <v>170</v>
      </c>
    </row>
    <row r="739" spans="1:3" ht="15" hidden="1">
      <c r="A739" s="165">
        <v>16352</v>
      </c>
      <c r="B739" s="166" t="s">
        <v>420</v>
      </c>
      <c r="C739" s="165" t="s">
        <v>170</v>
      </c>
    </row>
    <row r="740" spans="1:3" ht="15" hidden="1">
      <c r="A740" s="165">
        <v>16353</v>
      </c>
      <c r="B740" s="166" t="s">
        <v>420</v>
      </c>
      <c r="C740" s="165" t="s">
        <v>170</v>
      </c>
    </row>
    <row r="741" spans="1:3" ht="15" hidden="1">
      <c r="A741" s="165">
        <v>16354</v>
      </c>
      <c r="B741" s="166" t="s">
        <v>420</v>
      </c>
      <c r="C741" s="165" t="s">
        <v>170</v>
      </c>
    </row>
    <row r="742" spans="1:3" ht="15" hidden="1">
      <c r="A742" s="165">
        <v>16360</v>
      </c>
      <c r="B742" s="166" t="s">
        <v>420</v>
      </c>
      <c r="C742" s="165" t="s">
        <v>170</v>
      </c>
    </row>
    <row r="743" spans="1:3" ht="15" hidden="1">
      <c r="A743" s="165">
        <v>16361</v>
      </c>
      <c r="B743" s="166" t="s">
        <v>420</v>
      </c>
      <c r="C743" s="165" t="s">
        <v>170</v>
      </c>
    </row>
    <row r="744" spans="1:3" ht="15" hidden="1">
      <c r="A744" s="165">
        <v>16362</v>
      </c>
      <c r="B744" s="166" t="s">
        <v>420</v>
      </c>
      <c r="C744" s="165" t="s">
        <v>170</v>
      </c>
    </row>
    <row r="745" spans="1:3" ht="15" hidden="1">
      <c r="A745" s="165">
        <v>16364</v>
      </c>
      <c r="B745" s="166" t="s">
        <v>420</v>
      </c>
      <c r="C745" s="165" t="s">
        <v>170</v>
      </c>
    </row>
    <row r="746" spans="1:3" ht="15" hidden="1">
      <c r="A746" s="165">
        <v>16365</v>
      </c>
      <c r="B746" s="166" t="s">
        <v>420</v>
      </c>
      <c r="C746" s="165" t="s">
        <v>170</v>
      </c>
    </row>
    <row r="747" spans="1:3" ht="15" hidden="1">
      <c r="A747" s="165">
        <v>16366</v>
      </c>
      <c r="B747" s="166" t="s">
        <v>420</v>
      </c>
      <c r="C747" s="165" t="s">
        <v>170</v>
      </c>
    </row>
    <row r="748" spans="1:3" ht="15" hidden="1">
      <c r="A748" s="165">
        <v>16367</v>
      </c>
      <c r="B748" s="166" t="s">
        <v>420</v>
      </c>
      <c r="C748" s="165" t="s">
        <v>170</v>
      </c>
    </row>
    <row r="749" spans="1:3" ht="15" hidden="1">
      <c r="A749" s="165">
        <v>16368</v>
      </c>
      <c r="B749" s="166" t="s">
        <v>420</v>
      </c>
      <c r="C749" s="165" t="s">
        <v>170</v>
      </c>
    </row>
    <row r="750" spans="1:3" ht="15" hidden="1">
      <c r="A750" s="165">
        <v>16369</v>
      </c>
      <c r="B750" s="166" t="s">
        <v>420</v>
      </c>
      <c r="C750" s="165" t="s">
        <v>170</v>
      </c>
    </row>
    <row r="751" spans="1:3" ht="15" hidden="1">
      <c r="A751" s="165">
        <v>16370</v>
      </c>
      <c r="B751" s="166" t="s">
        <v>420</v>
      </c>
      <c r="C751" s="165" t="s">
        <v>170</v>
      </c>
    </row>
    <row r="752" spans="1:3" ht="15" hidden="1">
      <c r="A752" s="165">
        <v>16371</v>
      </c>
      <c r="B752" s="166" t="s">
        <v>420</v>
      </c>
      <c r="C752" s="165" t="s">
        <v>170</v>
      </c>
    </row>
    <row r="753" spans="1:3" ht="15" hidden="1">
      <c r="A753" s="165">
        <v>16372</v>
      </c>
      <c r="B753" s="166" t="s">
        <v>420</v>
      </c>
      <c r="C753" s="165" t="s">
        <v>170</v>
      </c>
    </row>
    <row r="754" spans="1:3" ht="15" hidden="1">
      <c r="A754" s="165">
        <v>16373</v>
      </c>
      <c r="B754" s="166" t="s">
        <v>420</v>
      </c>
      <c r="C754" s="165" t="s">
        <v>170</v>
      </c>
    </row>
    <row r="755" spans="1:3" ht="15" hidden="1">
      <c r="A755" s="165">
        <v>16374</v>
      </c>
      <c r="B755" s="166" t="s">
        <v>420</v>
      </c>
      <c r="C755" s="165" t="s">
        <v>170</v>
      </c>
    </row>
    <row r="756" spans="1:3" ht="15" hidden="1">
      <c r="A756" s="165">
        <v>16375</v>
      </c>
      <c r="B756" s="166" t="s">
        <v>420</v>
      </c>
      <c r="C756" s="165" t="s">
        <v>170</v>
      </c>
    </row>
    <row r="757" spans="1:3" ht="15" hidden="1">
      <c r="A757" s="165">
        <v>16388</v>
      </c>
      <c r="B757" s="166" t="s">
        <v>420</v>
      </c>
      <c r="C757" s="165" t="s">
        <v>170</v>
      </c>
    </row>
    <row r="758" spans="1:3" ht="15" hidden="1">
      <c r="A758" s="165">
        <v>16401</v>
      </c>
      <c r="B758" s="166" t="s">
        <v>420</v>
      </c>
      <c r="C758" s="165" t="s">
        <v>170</v>
      </c>
    </row>
    <row r="759" spans="1:3" ht="15" hidden="1">
      <c r="A759" s="165">
        <v>16402</v>
      </c>
      <c r="B759" s="166" t="s">
        <v>420</v>
      </c>
      <c r="C759" s="165" t="s">
        <v>170</v>
      </c>
    </row>
    <row r="760" spans="1:3" ht="15" hidden="1">
      <c r="A760" s="165">
        <v>16403</v>
      </c>
      <c r="B760" s="166" t="s">
        <v>420</v>
      </c>
      <c r="C760" s="165" t="s">
        <v>170</v>
      </c>
    </row>
    <row r="761" spans="1:3" ht="15" hidden="1">
      <c r="A761" s="165">
        <v>16404</v>
      </c>
      <c r="B761" s="166" t="s">
        <v>420</v>
      </c>
      <c r="C761" s="165" t="s">
        <v>170</v>
      </c>
    </row>
    <row r="762" spans="1:3" ht="15" hidden="1">
      <c r="A762" s="165">
        <v>16405</v>
      </c>
      <c r="B762" s="166" t="s">
        <v>420</v>
      </c>
      <c r="C762" s="165" t="s">
        <v>170</v>
      </c>
    </row>
    <row r="763" spans="1:3" ht="15" hidden="1">
      <c r="A763" s="165">
        <v>16406</v>
      </c>
      <c r="B763" s="166" t="s">
        <v>420</v>
      </c>
      <c r="C763" s="165" t="s">
        <v>170</v>
      </c>
    </row>
    <row r="764" spans="1:3" ht="15" hidden="1">
      <c r="A764" s="165">
        <v>16407</v>
      </c>
      <c r="B764" s="166" t="s">
        <v>420</v>
      </c>
      <c r="C764" s="165" t="s">
        <v>170</v>
      </c>
    </row>
    <row r="765" spans="1:3" ht="15" hidden="1">
      <c r="A765" s="165">
        <v>16410</v>
      </c>
      <c r="B765" s="166" t="s">
        <v>420</v>
      </c>
      <c r="C765" s="165" t="s">
        <v>170</v>
      </c>
    </row>
    <row r="766" spans="1:3" ht="15" hidden="1">
      <c r="A766" s="165">
        <v>16411</v>
      </c>
      <c r="B766" s="166" t="s">
        <v>420</v>
      </c>
      <c r="C766" s="165" t="s">
        <v>170</v>
      </c>
    </row>
    <row r="767" spans="1:3" ht="15" hidden="1">
      <c r="A767" s="165">
        <v>16412</v>
      </c>
      <c r="B767" s="166" t="s">
        <v>420</v>
      </c>
      <c r="C767" s="165" t="s">
        <v>170</v>
      </c>
    </row>
    <row r="768" spans="1:3" ht="15" hidden="1">
      <c r="A768" s="165">
        <v>16413</v>
      </c>
      <c r="B768" s="166" t="s">
        <v>420</v>
      </c>
      <c r="C768" s="165" t="s">
        <v>170</v>
      </c>
    </row>
    <row r="769" spans="1:3" ht="15" hidden="1">
      <c r="A769" s="165">
        <v>16415</v>
      </c>
      <c r="B769" s="166" t="s">
        <v>420</v>
      </c>
      <c r="C769" s="165" t="s">
        <v>170</v>
      </c>
    </row>
    <row r="770" spans="1:3" ht="15" hidden="1">
      <c r="A770" s="165">
        <v>16416</v>
      </c>
      <c r="B770" s="166" t="s">
        <v>420</v>
      </c>
      <c r="C770" s="165" t="s">
        <v>170</v>
      </c>
    </row>
    <row r="771" spans="1:3" ht="15" hidden="1">
      <c r="A771" s="165">
        <v>16417</v>
      </c>
      <c r="B771" s="166" t="s">
        <v>420</v>
      </c>
      <c r="C771" s="165" t="s">
        <v>170</v>
      </c>
    </row>
    <row r="772" spans="1:3" ht="15" hidden="1">
      <c r="A772" s="165">
        <v>16420</v>
      </c>
      <c r="B772" s="166" t="s">
        <v>420</v>
      </c>
      <c r="C772" s="165" t="s">
        <v>170</v>
      </c>
    </row>
    <row r="773" spans="1:3" ht="15" hidden="1">
      <c r="A773" s="165">
        <v>16421</v>
      </c>
      <c r="B773" s="166" t="s">
        <v>420</v>
      </c>
      <c r="C773" s="165" t="s">
        <v>170</v>
      </c>
    </row>
    <row r="774" spans="1:3" ht="15" hidden="1">
      <c r="A774" s="165">
        <v>16422</v>
      </c>
      <c r="B774" s="166" t="s">
        <v>420</v>
      </c>
      <c r="C774" s="165" t="s">
        <v>170</v>
      </c>
    </row>
    <row r="775" spans="1:3" ht="15" hidden="1">
      <c r="A775" s="165">
        <v>16423</v>
      </c>
      <c r="B775" s="166" t="s">
        <v>420</v>
      </c>
      <c r="C775" s="165" t="s">
        <v>170</v>
      </c>
    </row>
    <row r="776" spans="1:3" ht="15" hidden="1">
      <c r="A776" s="165">
        <v>16424</v>
      </c>
      <c r="B776" s="166" t="s">
        <v>420</v>
      </c>
      <c r="C776" s="165" t="s">
        <v>170</v>
      </c>
    </row>
    <row r="777" spans="1:3" ht="15" hidden="1">
      <c r="A777" s="165">
        <v>16426</v>
      </c>
      <c r="B777" s="166" t="s">
        <v>420</v>
      </c>
      <c r="C777" s="165" t="s">
        <v>170</v>
      </c>
    </row>
    <row r="778" spans="1:3" ht="15" hidden="1">
      <c r="A778" s="165">
        <v>16427</v>
      </c>
      <c r="B778" s="166" t="s">
        <v>420</v>
      </c>
      <c r="C778" s="165" t="s">
        <v>170</v>
      </c>
    </row>
    <row r="779" spans="1:3" ht="15" hidden="1">
      <c r="A779" s="165">
        <v>16428</v>
      </c>
      <c r="B779" s="166" t="s">
        <v>420</v>
      </c>
      <c r="C779" s="165" t="s">
        <v>170</v>
      </c>
    </row>
    <row r="780" spans="1:3" ht="15" hidden="1">
      <c r="A780" s="165">
        <v>16430</v>
      </c>
      <c r="B780" s="166" t="s">
        <v>420</v>
      </c>
      <c r="C780" s="165" t="s">
        <v>170</v>
      </c>
    </row>
    <row r="781" spans="1:3" ht="15" hidden="1">
      <c r="A781" s="165">
        <v>16432</v>
      </c>
      <c r="B781" s="166" t="s">
        <v>420</v>
      </c>
      <c r="C781" s="165" t="s">
        <v>170</v>
      </c>
    </row>
    <row r="782" spans="1:3" ht="15" hidden="1">
      <c r="A782" s="165">
        <v>16433</v>
      </c>
      <c r="B782" s="166" t="s">
        <v>420</v>
      </c>
      <c r="C782" s="165" t="s">
        <v>170</v>
      </c>
    </row>
    <row r="783" spans="1:3" ht="15" hidden="1">
      <c r="A783" s="165">
        <v>16434</v>
      </c>
      <c r="B783" s="166" t="s">
        <v>420</v>
      </c>
      <c r="C783" s="165" t="s">
        <v>170</v>
      </c>
    </row>
    <row r="784" spans="1:3" ht="15" hidden="1">
      <c r="A784" s="165">
        <v>16435</v>
      </c>
      <c r="B784" s="166" t="s">
        <v>420</v>
      </c>
      <c r="C784" s="165" t="s">
        <v>170</v>
      </c>
    </row>
    <row r="785" spans="1:3" ht="15" hidden="1">
      <c r="A785" s="165">
        <v>16436</v>
      </c>
      <c r="B785" s="166" t="s">
        <v>420</v>
      </c>
      <c r="C785" s="165" t="s">
        <v>170</v>
      </c>
    </row>
    <row r="786" spans="1:3" ht="15" hidden="1">
      <c r="A786" s="165">
        <v>16438</v>
      </c>
      <c r="B786" s="166" t="s">
        <v>420</v>
      </c>
      <c r="C786" s="165" t="s">
        <v>170</v>
      </c>
    </row>
    <row r="787" spans="1:3" ht="15" hidden="1">
      <c r="A787" s="165">
        <v>16440</v>
      </c>
      <c r="B787" s="166" t="s">
        <v>420</v>
      </c>
      <c r="C787" s="165" t="s">
        <v>170</v>
      </c>
    </row>
    <row r="788" spans="1:3" ht="15" hidden="1">
      <c r="A788" s="165">
        <v>16441</v>
      </c>
      <c r="B788" s="166" t="s">
        <v>420</v>
      </c>
      <c r="C788" s="165" t="s">
        <v>170</v>
      </c>
    </row>
    <row r="789" spans="1:3" ht="15" hidden="1">
      <c r="A789" s="165">
        <v>16442</v>
      </c>
      <c r="B789" s="166" t="s">
        <v>420</v>
      </c>
      <c r="C789" s="165" t="s">
        <v>170</v>
      </c>
    </row>
    <row r="790" spans="1:3" ht="15" hidden="1">
      <c r="A790" s="165">
        <v>16443</v>
      </c>
      <c r="B790" s="166" t="s">
        <v>420</v>
      </c>
      <c r="C790" s="165" t="s">
        <v>170</v>
      </c>
    </row>
    <row r="791" spans="1:3" ht="15" hidden="1">
      <c r="A791" s="165">
        <v>16444</v>
      </c>
      <c r="B791" s="166" t="s">
        <v>420</v>
      </c>
      <c r="C791" s="165" t="s">
        <v>170</v>
      </c>
    </row>
    <row r="792" spans="1:3" ht="15" hidden="1">
      <c r="A792" s="165">
        <v>16475</v>
      </c>
      <c r="B792" s="166" t="s">
        <v>420</v>
      </c>
      <c r="C792" s="165" t="s">
        <v>170</v>
      </c>
    </row>
    <row r="793" spans="1:3" ht="15" hidden="1">
      <c r="A793" s="165">
        <v>16501</v>
      </c>
      <c r="B793" s="166" t="s">
        <v>420</v>
      </c>
      <c r="C793" s="165" t="s">
        <v>170</v>
      </c>
    </row>
    <row r="794" spans="1:3" ht="15" hidden="1">
      <c r="A794" s="165">
        <v>16502</v>
      </c>
      <c r="B794" s="166" t="s">
        <v>420</v>
      </c>
      <c r="C794" s="165" t="s">
        <v>170</v>
      </c>
    </row>
    <row r="795" spans="1:3" ht="15" hidden="1">
      <c r="A795" s="165">
        <v>16503</v>
      </c>
      <c r="B795" s="166" t="s">
        <v>420</v>
      </c>
      <c r="C795" s="165" t="s">
        <v>170</v>
      </c>
    </row>
    <row r="796" spans="1:3" ht="15" hidden="1">
      <c r="A796" s="165">
        <v>16504</v>
      </c>
      <c r="B796" s="166" t="s">
        <v>420</v>
      </c>
      <c r="C796" s="165" t="s">
        <v>170</v>
      </c>
    </row>
    <row r="797" spans="1:3" ht="15" hidden="1">
      <c r="A797" s="165">
        <v>16505</v>
      </c>
      <c r="B797" s="166" t="s">
        <v>420</v>
      </c>
      <c r="C797" s="165" t="s">
        <v>170</v>
      </c>
    </row>
    <row r="798" spans="1:3" ht="15" hidden="1">
      <c r="A798" s="165">
        <v>16506</v>
      </c>
      <c r="B798" s="166" t="s">
        <v>420</v>
      </c>
      <c r="C798" s="165" t="s">
        <v>170</v>
      </c>
    </row>
    <row r="799" spans="1:3" ht="15" hidden="1">
      <c r="A799" s="165">
        <v>16507</v>
      </c>
      <c r="B799" s="166" t="s">
        <v>420</v>
      </c>
      <c r="C799" s="165" t="s">
        <v>170</v>
      </c>
    </row>
    <row r="800" spans="1:3" ht="15" hidden="1">
      <c r="A800" s="165">
        <v>16508</v>
      </c>
      <c r="B800" s="166" t="s">
        <v>420</v>
      </c>
      <c r="C800" s="165" t="s">
        <v>170</v>
      </c>
    </row>
    <row r="801" spans="1:3" ht="15" hidden="1">
      <c r="A801" s="165">
        <v>16509</v>
      </c>
      <c r="B801" s="166" t="s">
        <v>420</v>
      </c>
      <c r="C801" s="165" t="s">
        <v>170</v>
      </c>
    </row>
    <row r="802" spans="1:3" ht="15" hidden="1">
      <c r="A802" s="165">
        <v>16510</v>
      </c>
      <c r="B802" s="166" t="s">
        <v>420</v>
      </c>
      <c r="C802" s="165" t="s">
        <v>170</v>
      </c>
    </row>
    <row r="803" spans="1:3" ht="15" hidden="1">
      <c r="A803" s="165">
        <v>16511</v>
      </c>
      <c r="B803" s="166" t="s">
        <v>420</v>
      </c>
      <c r="C803" s="165" t="s">
        <v>170</v>
      </c>
    </row>
    <row r="804" spans="1:3" ht="15" hidden="1">
      <c r="A804" s="165">
        <v>16512</v>
      </c>
      <c r="B804" s="166" t="s">
        <v>420</v>
      </c>
      <c r="C804" s="165" t="s">
        <v>170</v>
      </c>
    </row>
    <row r="805" spans="1:3" ht="15" hidden="1">
      <c r="A805" s="165">
        <v>16514</v>
      </c>
      <c r="B805" s="166" t="s">
        <v>420</v>
      </c>
      <c r="C805" s="165" t="s">
        <v>170</v>
      </c>
    </row>
    <row r="806" spans="1:3" ht="15" hidden="1">
      <c r="A806" s="165">
        <v>16515</v>
      </c>
      <c r="B806" s="166" t="s">
        <v>420</v>
      </c>
      <c r="C806" s="165" t="s">
        <v>170</v>
      </c>
    </row>
    <row r="807" spans="1:3" ht="15" hidden="1">
      <c r="A807" s="165">
        <v>16522</v>
      </c>
      <c r="B807" s="166" t="s">
        <v>420</v>
      </c>
      <c r="C807" s="165" t="s">
        <v>170</v>
      </c>
    </row>
    <row r="808" spans="1:3" ht="15" hidden="1">
      <c r="A808" s="165">
        <v>16530</v>
      </c>
      <c r="B808" s="166" t="s">
        <v>420</v>
      </c>
      <c r="C808" s="165" t="s">
        <v>170</v>
      </c>
    </row>
    <row r="809" spans="1:3" ht="15" hidden="1">
      <c r="A809" s="165">
        <v>16531</v>
      </c>
      <c r="B809" s="166" t="s">
        <v>420</v>
      </c>
      <c r="C809" s="165" t="s">
        <v>170</v>
      </c>
    </row>
    <row r="810" spans="1:3" ht="15" hidden="1">
      <c r="A810" s="165">
        <v>16532</v>
      </c>
      <c r="B810" s="166" t="s">
        <v>420</v>
      </c>
      <c r="C810" s="165" t="s">
        <v>170</v>
      </c>
    </row>
    <row r="811" spans="1:3" ht="15" hidden="1">
      <c r="A811" s="165">
        <v>16533</v>
      </c>
      <c r="B811" s="166" t="s">
        <v>420</v>
      </c>
      <c r="C811" s="165" t="s">
        <v>170</v>
      </c>
    </row>
    <row r="812" spans="1:3" ht="15" hidden="1">
      <c r="A812" s="165">
        <v>16534</v>
      </c>
      <c r="B812" s="166" t="s">
        <v>420</v>
      </c>
      <c r="C812" s="165" t="s">
        <v>170</v>
      </c>
    </row>
    <row r="813" spans="1:3" ht="15" hidden="1">
      <c r="A813" s="165">
        <v>16538</v>
      </c>
      <c r="B813" s="166" t="s">
        <v>420</v>
      </c>
      <c r="C813" s="165" t="s">
        <v>170</v>
      </c>
    </row>
    <row r="814" spans="1:3" ht="15" hidden="1">
      <c r="A814" s="165">
        <v>16541</v>
      </c>
      <c r="B814" s="166" t="s">
        <v>420</v>
      </c>
      <c r="C814" s="165" t="s">
        <v>170</v>
      </c>
    </row>
    <row r="815" spans="1:3" ht="15" hidden="1">
      <c r="A815" s="165">
        <v>16544</v>
      </c>
      <c r="B815" s="166" t="s">
        <v>420</v>
      </c>
      <c r="C815" s="165" t="s">
        <v>170</v>
      </c>
    </row>
    <row r="816" spans="1:3" ht="15" hidden="1">
      <c r="A816" s="165">
        <v>16546</v>
      </c>
      <c r="B816" s="166" t="s">
        <v>420</v>
      </c>
      <c r="C816" s="165" t="s">
        <v>170</v>
      </c>
    </row>
    <row r="817" spans="1:3" ht="15" hidden="1">
      <c r="A817" s="165">
        <v>16550</v>
      </c>
      <c r="B817" s="166" t="s">
        <v>420</v>
      </c>
      <c r="C817" s="165" t="s">
        <v>170</v>
      </c>
    </row>
    <row r="818" spans="1:3" ht="15" hidden="1">
      <c r="A818" s="165">
        <v>16553</v>
      </c>
      <c r="B818" s="166" t="s">
        <v>420</v>
      </c>
      <c r="C818" s="165" t="s">
        <v>170</v>
      </c>
    </row>
    <row r="819" spans="1:3" ht="15" hidden="1">
      <c r="A819" s="165">
        <v>16554</v>
      </c>
      <c r="B819" s="166" t="s">
        <v>420</v>
      </c>
      <c r="C819" s="165" t="s">
        <v>170</v>
      </c>
    </row>
    <row r="820" spans="1:3" ht="15" hidden="1">
      <c r="A820" s="165">
        <v>16563</v>
      </c>
      <c r="B820" s="166" t="s">
        <v>420</v>
      </c>
      <c r="C820" s="165" t="s">
        <v>170</v>
      </c>
    </row>
    <row r="821" spans="1:3" ht="15" hidden="1">
      <c r="A821" s="165">
        <v>16565</v>
      </c>
      <c r="B821" s="166" t="s">
        <v>420</v>
      </c>
      <c r="C821" s="165" t="s">
        <v>170</v>
      </c>
    </row>
    <row r="822" spans="1:3" ht="15" hidden="1">
      <c r="A822" s="165">
        <v>16601</v>
      </c>
      <c r="B822" s="166" t="s">
        <v>418</v>
      </c>
      <c r="C822" s="165" t="s">
        <v>181</v>
      </c>
    </row>
    <row r="823" spans="1:3" ht="15" hidden="1">
      <c r="A823" s="165">
        <v>16602</v>
      </c>
      <c r="B823" s="166" t="s">
        <v>418</v>
      </c>
      <c r="C823" s="165" t="s">
        <v>181</v>
      </c>
    </row>
    <row r="824" spans="1:3" ht="15" hidden="1">
      <c r="A824" s="165">
        <v>16603</v>
      </c>
      <c r="B824" s="166" t="s">
        <v>418</v>
      </c>
      <c r="C824" s="165" t="s">
        <v>181</v>
      </c>
    </row>
    <row r="825" spans="1:3" ht="15">
      <c r="A825" s="165">
        <v>16611</v>
      </c>
      <c r="B825" s="166" t="s">
        <v>422</v>
      </c>
      <c r="C825" s="165" t="s">
        <v>185</v>
      </c>
    </row>
    <row r="826" spans="1:3" ht="15" hidden="1">
      <c r="A826" s="165">
        <v>16613</v>
      </c>
      <c r="B826" s="166" t="s">
        <v>418</v>
      </c>
      <c r="C826" s="165" t="s">
        <v>181</v>
      </c>
    </row>
    <row r="827" spans="1:3" ht="15" hidden="1">
      <c r="A827" s="165">
        <v>16616</v>
      </c>
      <c r="B827" s="166" t="s">
        <v>421</v>
      </c>
      <c r="C827" s="165" t="s">
        <v>167</v>
      </c>
    </row>
    <row r="828" spans="1:3" ht="15" hidden="1">
      <c r="A828" s="165">
        <v>16617</v>
      </c>
      <c r="B828" s="166" t="s">
        <v>418</v>
      </c>
      <c r="C828" s="165" t="s">
        <v>181</v>
      </c>
    </row>
    <row r="829" spans="1:3" ht="15" hidden="1">
      <c r="A829" s="165">
        <v>16619</v>
      </c>
      <c r="B829" s="166" t="s">
        <v>418</v>
      </c>
      <c r="C829" s="165" t="s">
        <v>181</v>
      </c>
    </row>
    <row r="830" spans="1:3" ht="15" hidden="1">
      <c r="A830" s="165">
        <v>16620</v>
      </c>
      <c r="B830" s="166" t="s">
        <v>421</v>
      </c>
      <c r="C830" s="165" t="s">
        <v>167</v>
      </c>
    </row>
    <row r="831" spans="1:3" ht="15">
      <c r="A831" s="165">
        <v>16621</v>
      </c>
      <c r="B831" s="166" t="s">
        <v>422</v>
      </c>
      <c r="C831" s="165" t="s">
        <v>185</v>
      </c>
    </row>
    <row r="832" spans="1:3" ht="15">
      <c r="A832" s="165">
        <v>16622</v>
      </c>
      <c r="B832" s="166" t="s">
        <v>422</v>
      </c>
      <c r="C832" s="165" t="s">
        <v>185</v>
      </c>
    </row>
    <row r="833" spans="1:3" ht="15">
      <c r="A833" s="165">
        <v>16623</v>
      </c>
      <c r="B833" s="166" t="s">
        <v>422</v>
      </c>
      <c r="C833" s="165" t="s">
        <v>185</v>
      </c>
    </row>
    <row r="834" spans="1:3" ht="15" hidden="1">
      <c r="A834" s="165">
        <v>16624</v>
      </c>
      <c r="B834" s="166" t="s">
        <v>418</v>
      </c>
      <c r="C834" s="165" t="s">
        <v>181</v>
      </c>
    </row>
    <row r="835" spans="1:3" ht="15" hidden="1">
      <c r="A835" s="165">
        <v>16625</v>
      </c>
      <c r="B835" s="166" t="s">
        <v>418</v>
      </c>
      <c r="C835" s="165" t="s">
        <v>181</v>
      </c>
    </row>
    <row r="836" spans="1:3" ht="15" hidden="1">
      <c r="A836" s="165">
        <v>16627</v>
      </c>
      <c r="B836" s="166" t="s">
        <v>421</v>
      </c>
      <c r="C836" s="165" t="s">
        <v>167</v>
      </c>
    </row>
    <row r="837" spans="1:3" ht="15" hidden="1">
      <c r="A837" s="165">
        <v>16629</v>
      </c>
      <c r="B837" s="166" t="s">
        <v>418</v>
      </c>
      <c r="C837" s="165" t="s">
        <v>181</v>
      </c>
    </row>
    <row r="838" spans="1:3" ht="15" hidden="1">
      <c r="A838" s="165">
        <v>16630</v>
      </c>
      <c r="B838" s="166" t="s">
        <v>418</v>
      </c>
      <c r="C838" s="165" t="s">
        <v>181</v>
      </c>
    </row>
    <row r="839" spans="1:3" ht="15" hidden="1">
      <c r="A839" s="165">
        <v>16631</v>
      </c>
      <c r="B839" s="166" t="s">
        <v>418</v>
      </c>
      <c r="C839" s="165" t="s">
        <v>181</v>
      </c>
    </row>
    <row r="840" spans="1:3" ht="15" hidden="1">
      <c r="A840" s="165">
        <v>16633</v>
      </c>
      <c r="B840" s="166" t="s">
        <v>418</v>
      </c>
      <c r="C840" s="165" t="s">
        <v>181</v>
      </c>
    </row>
    <row r="841" spans="1:3" ht="15">
      <c r="A841" s="165">
        <v>16634</v>
      </c>
      <c r="B841" s="166" t="s">
        <v>422</v>
      </c>
      <c r="C841" s="165" t="s">
        <v>185</v>
      </c>
    </row>
    <row r="842" spans="1:3" ht="15" hidden="1">
      <c r="A842" s="165">
        <v>16635</v>
      </c>
      <c r="B842" s="166" t="s">
        <v>418</v>
      </c>
      <c r="C842" s="165" t="s">
        <v>181</v>
      </c>
    </row>
    <row r="843" spans="1:3" ht="15" hidden="1">
      <c r="A843" s="165">
        <v>16636</v>
      </c>
      <c r="B843" s="166" t="s">
        <v>418</v>
      </c>
      <c r="C843" s="165" t="s">
        <v>181</v>
      </c>
    </row>
    <row r="844" spans="1:3" ht="15" hidden="1">
      <c r="A844" s="165">
        <v>16637</v>
      </c>
      <c r="B844" s="166" t="s">
        <v>418</v>
      </c>
      <c r="C844" s="165" t="s">
        <v>181</v>
      </c>
    </row>
    <row r="845" spans="1:3" ht="15">
      <c r="A845" s="165">
        <v>16638</v>
      </c>
      <c r="B845" s="166" t="s">
        <v>422</v>
      </c>
      <c r="C845" s="165" t="s">
        <v>185</v>
      </c>
    </row>
    <row r="846" spans="1:3" ht="15" hidden="1">
      <c r="A846" s="165">
        <v>16639</v>
      </c>
      <c r="B846" s="166" t="s">
        <v>418</v>
      </c>
      <c r="C846" s="165" t="s">
        <v>181</v>
      </c>
    </row>
    <row r="847" spans="1:3" ht="15" hidden="1">
      <c r="A847" s="165">
        <v>16640</v>
      </c>
      <c r="B847" s="166" t="s">
        <v>418</v>
      </c>
      <c r="C847" s="165" t="s">
        <v>181</v>
      </c>
    </row>
    <row r="848" spans="1:3" ht="15" hidden="1">
      <c r="A848" s="165">
        <v>16641</v>
      </c>
      <c r="B848" s="166" t="s">
        <v>418</v>
      </c>
      <c r="C848" s="165" t="s">
        <v>181</v>
      </c>
    </row>
    <row r="849" spans="1:3" ht="15" hidden="1">
      <c r="A849" s="165">
        <v>16644</v>
      </c>
      <c r="B849" s="166" t="s">
        <v>418</v>
      </c>
      <c r="C849" s="165" t="s">
        <v>181</v>
      </c>
    </row>
    <row r="850" spans="1:3" ht="15" hidden="1">
      <c r="A850" s="165">
        <v>16645</v>
      </c>
      <c r="B850" s="166" t="s">
        <v>421</v>
      </c>
      <c r="C850" s="165" t="s">
        <v>167</v>
      </c>
    </row>
    <row r="851" spans="1:3" ht="15" hidden="1">
      <c r="A851" s="165">
        <v>16646</v>
      </c>
      <c r="B851" s="166" t="s">
        <v>418</v>
      </c>
      <c r="C851" s="165" t="s">
        <v>181</v>
      </c>
    </row>
    <row r="852" spans="1:3" ht="15">
      <c r="A852" s="165">
        <v>16647</v>
      </c>
      <c r="B852" s="166" t="s">
        <v>422</v>
      </c>
      <c r="C852" s="165" t="s">
        <v>185</v>
      </c>
    </row>
    <row r="853" spans="1:3" ht="15" hidden="1">
      <c r="A853" s="165">
        <v>16648</v>
      </c>
      <c r="B853" s="166" t="s">
        <v>418</v>
      </c>
      <c r="C853" s="165" t="s">
        <v>181</v>
      </c>
    </row>
    <row r="854" spans="1:3" ht="15" hidden="1">
      <c r="A854" s="165">
        <v>16650</v>
      </c>
      <c r="B854" s="166" t="s">
        <v>418</v>
      </c>
      <c r="C854" s="165" t="s">
        <v>181</v>
      </c>
    </row>
    <row r="855" spans="1:3" ht="15" hidden="1">
      <c r="A855" s="165">
        <v>16651</v>
      </c>
      <c r="B855" s="166" t="s">
        <v>421</v>
      </c>
      <c r="C855" s="165" t="s">
        <v>167</v>
      </c>
    </row>
    <row r="856" spans="1:3" ht="15">
      <c r="A856" s="165">
        <v>16652</v>
      </c>
      <c r="B856" s="166" t="s">
        <v>422</v>
      </c>
      <c r="C856" s="165" t="s">
        <v>185</v>
      </c>
    </row>
    <row r="857" spans="1:3" ht="15">
      <c r="A857" s="165">
        <v>16654</v>
      </c>
      <c r="B857" s="166" t="s">
        <v>422</v>
      </c>
      <c r="C857" s="165" t="s">
        <v>185</v>
      </c>
    </row>
    <row r="858" spans="1:3" ht="15" hidden="1">
      <c r="A858" s="165">
        <v>16655</v>
      </c>
      <c r="B858" s="166" t="s">
        <v>418</v>
      </c>
      <c r="C858" s="165" t="s">
        <v>181</v>
      </c>
    </row>
    <row r="859" spans="1:3" ht="15" hidden="1">
      <c r="A859" s="165">
        <v>16656</v>
      </c>
      <c r="B859" s="166" t="s">
        <v>421</v>
      </c>
      <c r="C859" s="165" t="s">
        <v>167</v>
      </c>
    </row>
    <row r="860" spans="1:3" ht="15">
      <c r="A860" s="165">
        <v>16657</v>
      </c>
      <c r="B860" s="166" t="s">
        <v>422</v>
      </c>
      <c r="C860" s="165" t="s">
        <v>185</v>
      </c>
    </row>
    <row r="861" spans="1:3" ht="15" hidden="1">
      <c r="A861" s="165">
        <v>16659</v>
      </c>
      <c r="B861" s="166" t="s">
        <v>418</v>
      </c>
      <c r="C861" s="165" t="s">
        <v>181</v>
      </c>
    </row>
    <row r="862" spans="1:3" ht="15" hidden="1">
      <c r="A862" s="165">
        <v>16660</v>
      </c>
      <c r="B862" s="166" t="s">
        <v>418</v>
      </c>
      <c r="C862" s="165" t="s">
        <v>181</v>
      </c>
    </row>
    <row r="863" spans="1:3" ht="15" hidden="1">
      <c r="A863" s="165">
        <v>16661</v>
      </c>
      <c r="B863" s="166" t="s">
        <v>421</v>
      </c>
      <c r="C863" s="165" t="s">
        <v>167</v>
      </c>
    </row>
    <row r="864" spans="1:3" ht="15" hidden="1">
      <c r="A864" s="165">
        <v>16662</v>
      </c>
      <c r="B864" s="166" t="s">
        <v>418</v>
      </c>
      <c r="C864" s="165" t="s">
        <v>181</v>
      </c>
    </row>
    <row r="865" spans="1:3" ht="15" hidden="1">
      <c r="A865" s="165">
        <v>16663</v>
      </c>
      <c r="B865" s="166" t="s">
        <v>421</v>
      </c>
      <c r="C865" s="165" t="s">
        <v>167</v>
      </c>
    </row>
    <row r="866" spans="1:3" ht="15" hidden="1">
      <c r="A866" s="165">
        <v>16664</v>
      </c>
      <c r="B866" s="166" t="s">
        <v>418</v>
      </c>
      <c r="C866" s="165" t="s">
        <v>181</v>
      </c>
    </row>
    <row r="867" spans="1:3" ht="15" hidden="1">
      <c r="A867" s="165">
        <v>16665</v>
      </c>
      <c r="B867" s="166" t="s">
        <v>418</v>
      </c>
      <c r="C867" s="165" t="s">
        <v>181</v>
      </c>
    </row>
    <row r="868" spans="1:3" ht="15" hidden="1">
      <c r="A868" s="165">
        <v>16666</v>
      </c>
      <c r="B868" s="166" t="s">
        <v>421</v>
      </c>
      <c r="C868" s="165" t="s">
        <v>167</v>
      </c>
    </row>
    <row r="869" spans="1:3" ht="15" hidden="1">
      <c r="A869" s="165">
        <v>16667</v>
      </c>
      <c r="B869" s="166" t="s">
        <v>418</v>
      </c>
      <c r="C869" s="165" t="s">
        <v>181</v>
      </c>
    </row>
    <row r="870" spans="1:3" ht="15" hidden="1">
      <c r="A870" s="165">
        <v>16668</v>
      </c>
      <c r="B870" s="166" t="s">
        <v>418</v>
      </c>
      <c r="C870" s="165" t="s">
        <v>181</v>
      </c>
    </row>
    <row r="871" spans="1:3" ht="15">
      <c r="A871" s="165">
        <v>16669</v>
      </c>
      <c r="B871" s="166" t="s">
        <v>422</v>
      </c>
      <c r="C871" s="165" t="s">
        <v>185</v>
      </c>
    </row>
    <row r="872" spans="1:3" ht="15" hidden="1">
      <c r="A872" s="165">
        <v>16670</v>
      </c>
      <c r="B872" s="166" t="s">
        <v>418</v>
      </c>
      <c r="C872" s="165" t="s">
        <v>181</v>
      </c>
    </row>
    <row r="873" spans="1:3" ht="15" hidden="1">
      <c r="A873" s="165">
        <v>16671</v>
      </c>
      <c r="B873" s="166" t="s">
        <v>421</v>
      </c>
      <c r="C873" s="165" t="s">
        <v>167</v>
      </c>
    </row>
    <row r="874" spans="1:3" ht="15" hidden="1">
      <c r="A874" s="165">
        <v>16672</v>
      </c>
      <c r="B874" s="166" t="s">
        <v>418</v>
      </c>
      <c r="C874" s="165" t="s">
        <v>181</v>
      </c>
    </row>
    <row r="875" spans="1:3" ht="15" hidden="1">
      <c r="A875" s="165">
        <v>16673</v>
      </c>
      <c r="B875" s="166" t="s">
        <v>418</v>
      </c>
      <c r="C875" s="165" t="s">
        <v>181</v>
      </c>
    </row>
    <row r="876" spans="1:3" ht="15">
      <c r="A876" s="165">
        <v>16674</v>
      </c>
      <c r="B876" s="166" t="s">
        <v>422</v>
      </c>
      <c r="C876" s="165" t="s">
        <v>185</v>
      </c>
    </row>
    <row r="877" spans="1:3" ht="15" hidden="1">
      <c r="A877" s="165">
        <v>16675</v>
      </c>
      <c r="B877" s="166" t="s">
        <v>418</v>
      </c>
      <c r="C877" s="165" t="s">
        <v>181</v>
      </c>
    </row>
    <row r="878" spans="1:3" ht="15">
      <c r="A878" s="165">
        <v>16677</v>
      </c>
      <c r="B878" s="166" t="s">
        <v>422</v>
      </c>
      <c r="C878" s="165" t="s">
        <v>185</v>
      </c>
    </row>
    <row r="879" spans="1:3" ht="15" hidden="1">
      <c r="A879" s="165">
        <v>16678</v>
      </c>
      <c r="B879" s="166" t="s">
        <v>418</v>
      </c>
      <c r="C879" s="165" t="s">
        <v>181</v>
      </c>
    </row>
    <row r="880" spans="1:3" ht="15" hidden="1">
      <c r="A880" s="165">
        <v>16679</v>
      </c>
      <c r="B880" s="166" t="s">
        <v>418</v>
      </c>
      <c r="C880" s="165" t="s">
        <v>181</v>
      </c>
    </row>
    <row r="881" spans="1:3" ht="15" hidden="1">
      <c r="A881" s="165">
        <v>16680</v>
      </c>
      <c r="B881" s="166" t="s">
        <v>421</v>
      </c>
      <c r="C881" s="165" t="s">
        <v>167</v>
      </c>
    </row>
    <row r="882" spans="1:3" ht="15" hidden="1">
      <c r="A882" s="165">
        <v>16681</v>
      </c>
      <c r="B882" s="166" t="s">
        <v>421</v>
      </c>
      <c r="C882" s="165" t="s">
        <v>167</v>
      </c>
    </row>
    <row r="883" spans="1:3" ht="15" hidden="1">
      <c r="A883" s="165">
        <v>16682</v>
      </c>
      <c r="B883" s="166" t="s">
        <v>418</v>
      </c>
      <c r="C883" s="165" t="s">
        <v>181</v>
      </c>
    </row>
    <row r="884" spans="1:3" ht="15">
      <c r="A884" s="165">
        <v>16683</v>
      </c>
      <c r="B884" s="166" t="s">
        <v>422</v>
      </c>
      <c r="C884" s="165" t="s">
        <v>185</v>
      </c>
    </row>
    <row r="885" spans="1:3" ht="15" hidden="1">
      <c r="A885" s="165">
        <v>16684</v>
      </c>
      <c r="B885" s="166" t="s">
        <v>421</v>
      </c>
      <c r="C885" s="165" t="s">
        <v>167</v>
      </c>
    </row>
    <row r="886" spans="1:3" ht="15">
      <c r="A886" s="165">
        <v>16685</v>
      </c>
      <c r="B886" s="166" t="s">
        <v>422</v>
      </c>
      <c r="C886" s="165" t="s">
        <v>185</v>
      </c>
    </row>
    <row r="887" spans="1:3" ht="15" hidden="1">
      <c r="A887" s="165">
        <v>16686</v>
      </c>
      <c r="B887" s="166" t="s">
        <v>418</v>
      </c>
      <c r="C887" s="165" t="s">
        <v>181</v>
      </c>
    </row>
    <row r="888" spans="1:3" ht="15" hidden="1">
      <c r="A888" s="165">
        <v>16689</v>
      </c>
      <c r="B888" s="166" t="s">
        <v>419</v>
      </c>
      <c r="C888" s="165" t="s">
        <v>173</v>
      </c>
    </row>
    <row r="889" spans="1:3" ht="15" hidden="1">
      <c r="A889" s="165">
        <v>16691</v>
      </c>
      <c r="B889" s="166" t="s">
        <v>419</v>
      </c>
      <c r="C889" s="165" t="s">
        <v>173</v>
      </c>
    </row>
    <row r="890" spans="1:3" ht="15" hidden="1">
      <c r="A890" s="165">
        <v>16692</v>
      </c>
      <c r="B890" s="166" t="s">
        <v>421</v>
      </c>
      <c r="C890" s="165" t="s">
        <v>167</v>
      </c>
    </row>
    <row r="891" spans="1:3" ht="15" hidden="1">
      <c r="A891" s="165">
        <v>16693</v>
      </c>
      <c r="B891" s="166" t="s">
        <v>418</v>
      </c>
      <c r="C891" s="165" t="s">
        <v>181</v>
      </c>
    </row>
    <row r="892" spans="1:3" ht="15">
      <c r="A892" s="165">
        <v>16694</v>
      </c>
      <c r="B892" s="166" t="s">
        <v>422</v>
      </c>
      <c r="C892" s="165" t="s">
        <v>185</v>
      </c>
    </row>
    <row r="893" spans="1:3" ht="15" hidden="1">
      <c r="A893" s="165">
        <v>16695</v>
      </c>
      <c r="B893" s="166" t="s">
        <v>418</v>
      </c>
      <c r="C893" s="165" t="s">
        <v>181</v>
      </c>
    </row>
    <row r="894" spans="1:3" ht="15" hidden="1">
      <c r="A894" s="165">
        <v>16698</v>
      </c>
      <c r="B894" s="166" t="s">
        <v>421</v>
      </c>
      <c r="C894" s="165" t="s">
        <v>167</v>
      </c>
    </row>
    <row r="895" spans="1:3" ht="15" hidden="1">
      <c r="A895" s="165">
        <v>16699</v>
      </c>
      <c r="B895" s="166" t="s">
        <v>418</v>
      </c>
      <c r="C895" s="165" t="s">
        <v>181</v>
      </c>
    </row>
    <row r="896" spans="1:3" ht="15" hidden="1">
      <c r="A896" s="165">
        <v>16701</v>
      </c>
      <c r="B896" s="166" t="s">
        <v>421</v>
      </c>
      <c r="C896" s="165" t="s">
        <v>167</v>
      </c>
    </row>
    <row r="897" spans="1:3" ht="15" hidden="1">
      <c r="A897" s="165">
        <v>16720</v>
      </c>
      <c r="B897" s="166" t="s">
        <v>421</v>
      </c>
      <c r="C897" s="165" t="s">
        <v>167</v>
      </c>
    </row>
    <row r="898" spans="1:3" ht="15" hidden="1">
      <c r="A898" s="165">
        <v>16724</v>
      </c>
      <c r="B898" s="166" t="s">
        <v>421</v>
      </c>
      <c r="C898" s="165" t="s">
        <v>167</v>
      </c>
    </row>
    <row r="899" spans="1:3" ht="15" hidden="1">
      <c r="A899" s="165">
        <v>16725</v>
      </c>
      <c r="B899" s="166" t="s">
        <v>421</v>
      </c>
      <c r="C899" s="165" t="s">
        <v>167</v>
      </c>
    </row>
    <row r="900" spans="1:3" ht="15" hidden="1">
      <c r="A900" s="165">
        <v>16726</v>
      </c>
      <c r="B900" s="166" t="s">
        <v>421</v>
      </c>
      <c r="C900" s="165" t="s">
        <v>167</v>
      </c>
    </row>
    <row r="901" spans="1:3" ht="15" hidden="1">
      <c r="A901" s="165">
        <v>16727</v>
      </c>
      <c r="B901" s="166" t="s">
        <v>421</v>
      </c>
      <c r="C901" s="165" t="s">
        <v>167</v>
      </c>
    </row>
    <row r="902" spans="1:3" ht="15" hidden="1">
      <c r="A902" s="165">
        <v>16728</v>
      </c>
      <c r="B902" s="166" t="s">
        <v>421</v>
      </c>
      <c r="C902" s="165" t="s">
        <v>167</v>
      </c>
    </row>
    <row r="903" spans="1:3" ht="15" hidden="1">
      <c r="A903" s="165">
        <v>16729</v>
      </c>
      <c r="B903" s="166" t="s">
        <v>421</v>
      </c>
      <c r="C903" s="165" t="s">
        <v>167</v>
      </c>
    </row>
    <row r="904" spans="1:3" ht="15" hidden="1">
      <c r="A904" s="165">
        <v>16730</v>
      </c>
      <c r="B904" s="166" t="s">
        <v>421</v>
      </c>
      <c r="C904" s="165" t="s">
        <v>167</v>
      </c>
    </row>
    <row r="905" spans="1:3" ht="15" hidden="1">
      <c r="A905" s="165">
        <v>16731</v>
      </c>
      <c r="B905" s="166" t="s">
        <v>421</v>
      </c>
      <c r="C905" s="165" t="s">
        <v>167</v>
      </c>
    </row>
    <row r="906" spans="1:3" ht="15" hidden="1">
      <c r="A906" s="165">
        <v>16732</v>
      </c>
      <c r="B906" s="166" t="s">
        <v>421</v>
      </c>
      <c r="C906" s="165" t="s">
        <v>167</v>
      </c>
    </row>
    <row r="907" spans="1:3" ht="15" hidden="1">
      <c r="A907" s="165">
        <v>16733</v>
      </c>
      <c r="B907" s="166" t="s">
        <v>421</v>
      </c>
      <c r="C907" s="165" t="s">
        <v>167</v>
      </c>
    </row>
    <row r="908" spans="1:3" ht="15" hidden="1">
      <c r="A908" s="165">
        <v>16734</v>
      </c>
      <c r="B908" s="166" t="s">
        <v>421</v>
      </c>
      <c r="C908" s="165" t="s">
        <v>167</v>
      </c>
    </row>
    <row r="909" spans="1:3" ht="15" hidden="1">
      <c r="A909" s="165">
        <v>16735</v>
      </c>
      <c r="B909" s="166" t="s">
        <v>421</v>
      </c>
      <c r="C909" s="165" t="s">
        <v>167</v>
      </c>
    </row>
    <row r="910" spans="1:3" ht="15" hidden="1">
      <c r="A910" s="165">
        <v>16738</v>
      </c>
      <c r="B910" s="166" t="s">
        <v>421</v>
      </c>
      <c r="C910" s="165" t="s">
        <v>167</v>
      </c>
    </row>
    <row r="911" spans="1:3" ht="15" hidden="1">
      <c r="A911" s="165">
        <v>16740</v>
      </c>
      <c r="B911" s="166" t="s">
        <v>421</v>
      </c>
      <c r="C911" s="165" t="s">
        <v>167</v>
      </c>
    </row>
    <row r="912" spans="1:3" ht="15" hidden="1">
      <c r="A912" s="165">
        <v>16743</v>
      </c>
      <c r="B912" s="166" t="s">
        <v>421</v>
      </c>
      <c r="C912" s="165" t="s">
        <v>167</v>
      </c>
    </row>
    <row r="913" spans="1:3" ht="15" hidden="1">
      <c r="A913" s="165">
        <v>16744</v>
      </c>
      <c r="B913" s="166" t="s">
        <v>421</v>
      </c>
      <c r="C913" s="165" t="s">
        <v>167</v>
      </c>
    </row>
    <row r="914" spans="1:3" ht="15" hidden="1">
      <c r="A914" s="165">
        <v>16745</v>
      </c>
      <c r="B914" s="166" t="s">
        <v>421</v>
      </c>
      <c r="C914" s="165" t="s">
        <v>167</v>
      </c>
    </row>
    <row r="915" spans="1:3" ht="15" hidden="1">
      <c r="A915" s="165">
        <v>16746</v>
      </c>
      <c r="B915" s="166" t="s">
        <v>421</v>
      </c>
      <c r="C915" s="165" t="s">
        <v>167</v>
      </c>
    </row>
    <row r="916" spans="1:3" ht="15" hidden="1">
      <c r="A916" s="165">
        <v>16748</v>
      </c>
      <c r="B916" s="166" t="s">
        <v>421</v>
      </c>
      <c r="C916" s="165" t="s">
        <v>167</v>
      </c>
    </row>
    <row r="917" spans="1:3" ht="15" hidden="1">
      <c r="A917" s="165">
        <v>16749</v>
      </c>
      <c r="B917" s="166" t="s">
        <v>421</v>
      </c>
      <c r="C917" s="165" t="s">
        <v>167</v>
      </c>
    </row>
    <row r="918" spans="1:3" ht="15" hidden="1">
      <c r="A918" s="165">
        <v>16750</v>
      </c>
      <c r="B918" s="166" t="s">
        <v>421</v>
      </c>
      <c r="C918" s="165" t="s">
        <v>167</v>
      </c>
    </row>
    <row r="919" spans="1:3" ht="15">
      <c r="A919" s="165">
        <v>16801</v>
      </c>
      <c r="B919" s="166" t="s">
        <v>422</v>
      </c>
      <c r="C919" s="165" t="s">
        <v>185</v>
      </c>
    </row>
    <row r="920" spans="1:3" ht="15">
      <c r="A920" s="165">
        <v>16802</v>
      </c>
      <c r="B920" s="166" t="s">
        <v>422</v>
      </c>
      <c r="C920" s="165" t="s">
        <v>185</v>
      </c>
    </row>
    <row r="921" spans="1:3" ht="15">
      <c r="A921" s="165">
        <v>16803</v>
      </c>
      <c r="B921" s="166" t="s">
        <v>422</v>
      </c>
      <c r="C921" s="165" t="s">
        <v>185</v>
      </c>
    </row>
    <row r="922" spans="1:3" ht="15">
      <c r="A922" s="165">
        <v>16804</v>
      </c>
      <c r="B922" s="166" t="s">
        <v>422</v>
      </c>
      <c r="C922" s="165" t="s">
        <v>185</v>
      </c>
    </row>
    <row r="923" spans="1:3" ht="15">
      <c r="A923" s="165">
        <v>16805</v>
      </c>
      <c r="B923" s="166" t="s">
        <v>422</v>
      </c>
      <c r="C923" s="165" t="s">
        <v>185</v>
      </c>
    </row>
    <row r="924" spans="1:3" ht="15">
      <c r="A924" s="165">
        <v>16820</v>
      </c>
      <c r="B924" s="166" t="s">
        <v>422</v>
      </c>
      <c r="C924" s="165" t="s">
        <v>185</v>
      </c>
    </row>
    <row r="925" spans="1:3" ht="15" hidden="1">
      <c r="A925" s="165">
        <v>16821</v>
      </c>
      <c r="B925" s="166" t="s">
        <v>421</v>
      </c>
      <c r="C925" s="165" t="s">
        <v>167</v>
      </c>
    </row>
    <row r="926" spans="1:3" ht="15">
      <c r="A926" s="165">
        <v>16822</v>
      </c>
      <c r="B926" s="166" t="s">
        <v>422</v>
      </c>
      <c r="C926" s="165" t="s">
        <v>185</v>
      </c>
    </row>
    <row r="927" spans="1:3" ht="15">
      <c r="A927" s="165">
        <v>16823</v>
      </c>
      <c r="B927" s="166" t="s">
        <v>422</v>
      </c>
      <c r="C927" s="165" t="s">
        <v>185</v>
      </c>
    </row>
    <row r="928" spans="1:3" ht="15" hidden="1">
      <c r="A928" s="165">
        <v>16825</v>
      </c>
      <c r="B928" s="166" t="s">
        <v>421</v>
      </c>
      <c r="C928" s="165" t="s">
        <v>167</v>
      </c>
    </row>
    <row r="929" spans="1:3" ht="15">
      <c r="A929" s="165">
        <v>16826</v>
      </c>
      <c r="B929" s="166" t="s">
        <v>422</v>
      </c>
      <c r="C929" s="165" t="s">
        <v>185</v>
      </c>
    </row>
    <row r="930" spans="1:3" ht="15">
      <c r="A930" s="165">
        <v>16827</v>
      </c>
      <c r="B930" s="166" t="s">
        <v>422</v>
      </c>
      <c r="C930" s="165" t="s">
        <v>185</v>
      </c>
    </row>
    <row r="931" spans="1:3" ht="15">
      <c r="A931" s="165">
        <v>16828</v>
      </c>
      <c r="B931" s="166" t="s">
        <v>422</v>
      </c>
      <c r="C931" s="165" t="s">
        <v>185</v>
      </c>
    </row>
    <row r="932" spans="1:3" ht="15">
      <c r="A932" s="165">
        <v>16829</v>
      </c>
      <c r="B932" s="166" t="s">
        <v>422</v>
      </c>
      <c r="C932" s="165" t="s">
        <v>185</v>
      </c>
    </row>
    <row r="933" spans="1:3" ht="15" hidden="1">
      <c r="A933" s="165">
        <v>16830</v>
      </c>
      <c r="B933" s="166" t="s">
        <v>421</v>
      </c>
      <c r="C933" s="165" t="s">
        <v>167</v>
      </c>
    </row>
    <row r="934" spans="1:3" ht="15">
      <c r="A934" s="165">
        <v>16832</v>
      </c>
      <c r="B934" s="166" t="s">
        <v>422</v>
      </c>
      <c r="C934" s="165" t="s">
        <v>185</v>
      </c>
    </row>
    <row r="935" spans="1:3" ht="15" hidden="1">
      <c r="A935" s="165">
        <v>16833</v>
      </c>
      <c r="B935" s="166" t="s">
        <v>421</v>
      </c>
      <c r="C935" s="165" t="s">
        <v>167</v>
      </c>
    </row>
    <row r="936" spans="1:3" ht="15" hidden="1">
      <c r="A936" s="165">
        <v>16834</v>
      </c>
      <c r="B936" s="166" t="s">
        <v>421</v>
      </c>
      <c r="C936" s="165" t="s">
        <v>167</v>
      </c>
    </row>
    <row r="937" spans="1:3" ht="15">
      <c r="A937" s="165">
        <v>16835</v>
      </c>
      <c r="B937" s="166" t="s">
        <v>422</v>
      </c>
      <c r="C937" s="165" t="s">
        <v>185</v>
      </c>
    </row>
    <row r="938" spans="1:3" ht="15" hidden="1">
      <c r="A938" s="165">
        <v>16836</v>
      </c>
      <c r="B938" s="166" t="s">
        <v>421</v>
      </c>
      <c r="C938" s="165" t="s">
        <v>167</v>
      </c>
    </row>
    <row r="939" spans="1:3" ht="15" hidden="1">
      <c r="A939" s="165">
        <v>16837</v>
      </c>
      <c r="B939" s="166" t="s">
        <v>421</v>
      </c>
      <c r="C939" s="165" t="s">
        <v>167</v>
      </c>
    </row>
    <row r="940" spans="1:3" ht="15" hidden="1">
      <c r="A940" s="165">
        <v>16838</v>
      </c>
      <c r="B940" s="166" t="s">
        <v>421</v>
      </c>
      <c r="C940" s="165" t="s">
        <v>167</v>
      </c>
    </row>
    <row r="941" spans="1:3" ht="15" hidden="1">
      <c r="A941" s="165">
        <v>16839</v>
      </c>
      <c r="B941" s="166" t="s">
        <v>421</v>
      </c>
      <c r="C941" s="165" t="s">
        <v>167</v>
      </c>
    </row>
    <row r="942" spans="1:3" ht="15" hidden="1">
      <c r="A942" s="165">
        <v>16840</v>
      </c>
      <c r="B942" s="166" t="s">
        <v>421</v>
      </c>
      <c r="C942" s="165" t="s">
        <v>167</v>
      </c>
    </row>
    <row r="943" spans="1:3" ht="15">
      <c r="A943" s="165">
        <v>16841</v>
      </c>
      <c r="B943" s="166" t="s">
        <v>422</v>
      </c>
      <c r="C943" s="165" t="s">
        <v>185</v>
      </c>
    </row>
    <row r="944" spans="1:3" ht="15" hidden="1">
      <c r="A944" s="165">
        <v>16843</v>
      </c>
      <c r="B944" s="166" t="s">
        <v>421</v>
      </c>
      <c r="C944" s="165" t="s">
        <v>167</v>
      </c>
    </row>
    <row r="945" spans="1:3" ht="15">
      <c r="A945" s="165">
        <v>16844</v>
      </c>
      <c r="B945" s="166" t="s">
        <v>422</v>
      </c>
      <c r="C945" s="165" t="s">
        <v>185</v>
      </c>
    </row>
    <row r="946" spans="1:3" ht="15" hidden="1">
      <c r="A946" s="165">
        <v>16845</v>
      </c>
      <c r="B946" s="166" t="s">
        <v>421</v>
      </c>
      <c r="C946" s="165" t="s">
        <v>167</v>
      </c>
    </row>
    <row r="947" spans="1:3" ht="15" hidden="1">
      <c r="A947" s="165">
        <v>16847</v>
      </c>
      <c r="B947" s="166" t="s">
        <v>421</v>
      </c>
      <c r="C947" s="165" t="s">
        <v>167</v>
      </c>
    </row>
    <row r="948" spans="1:3" ht="15">
      <c r="A948" s="165">
        <v>16848</v>
      </c>
      <c r="B948" s="166" t="s">
        <v>422</v>
      </c>
      <c r="C948" s="165" t="s">
        <v>185</v>
      </c>
    </row>
    <row r="949" spans="1:3" ht="15" hidden="1">
      <c r="A949" s="165">
        <v>16849</v>
      </c>
      <c r="B949" s="166" t="s">
        <v>421</v>
      </c>
      <c r="C949" s="165" t="s">
        <v>167</v>
      </c>
    </row>
    <row r="950" spans="1:3" ht="15" hidden="1">
      <c r="A950" s="165">
        <v>16850</v>
      </c>
      <c r="B950" s="166" t="s">
        <v>421</v>
      </c>
      <c r="C950" s="165" t="s">
        <v>167</v>
      </c>
    </row>
    <row r="951" spans="1:3" ht="15">
      <c r="A951" s="165">
        <v>16851</v>
      </c>
      <c r="B951" s="166" t="s">
        <v>422</v>
      </c>
      <c r="C951" s="165" t="s">
        <v>185</v>
      </c>
    </row>
    <row r="952" spans="1:3" ht="15">
      <c r="A952" s="165">
        <v>16852</v>
      </c>
      <c r="B952" s="166" t="s">
        <v>422</v>
      </c>
      <c r="C952" s="165" t="s">
        <v>185</v>
      </c>
    </row>
    <row r="953" spans="1:3" ht="15">
      <c r="A953" s="165">
        <v>16853</v>
      </c>
      <c r="B953" s="166" t="s">
        <v>422</v>
      </c>
      <c r="C953" s="165" t="s">
        <v>185</v>
      </c>
    </row>
    <row r="954" spans="1:3" ht="15">
      <c r="A954" s="165">
        <v>16854</v>
      </c>
      <c r="B954" s="166" t="s">
        <v>422</v>
      </c>
      <c r="C954" s="165" t="s">
        <v>185</v>
      </c>
    </row>
    <row r="955" spans="1:3" ht="15" hidden="1">
      <c r="A955" s="165">
        <v>16855</v>
      </c>
      <c r="B955" s="166" t="s">
        <v>421</v>
      </c>
      <c r="C955" s="165" t="s">
        <v>167</v>
      </c>
    </row>
    <row r="956" spans="1:3" ht="15" hidden="1">
      <c r="A956" s="165">
        <v>16856</v>
      </c>
      <c r="B956" s="166" t="s">
        <v>421</v>
      </c>
      <c r="C956" s="165" t="s">
        <v>167</v>
      </c>
    </row>
    <row r="957" spans="1:3" ht="15" hidden="1">
      <c r="A957" s="165">
        <v>16858</v>
      </c>
      <c r="B957" s="166" t="s">
        <v>421</v>
      </c>
      <c r="C957" s="165" t="s">
        <v>167</v>
      </c>
    </row>
    <row r="958" spans="1:3" ht="15">
      <c r="A958" s="165">
        <v>16859</v>
      </c>
      <c r="B958" s="166" t="s">
        <v>422</v>
      </c>
      <c r="C958" s="165" t="s">
        <v>185</v>
      </c>
    </row>
    <row r="959" spans="1:3" ht="15">
      <c r="A959" s="165">
        <v>16860</v>
      </c>
      <c r="B959" s="166" t="s">
        <v>422</v>
      </c>
      <c r="C959" s="165" t="s">
        <v>185</v>
      </c>
    </row>
    <row r="960" spans="1:3" ht="15" hidden="1">
      <c r="A960" s="165">
        <v>16861</v>
      </c>
      <c r="B960" s="166" t="s">
        <v>421</v>
      </c>
      <c r="C960" s="165" t="s">
        <v>167</v>
      </c>
    </row>
    <row r="961" spans="1:3" ht="15" hidden="1">
      <c r="A961" s="165">
        <v>16863</v>
      </c>
      <c r="B961" s="166" t="s">
        <v>421</v>
      </c>
      <c r="C961" s="165" t="s">
        <v>167</v>
      </c>
    </row>
    <row r="962" spans="1:3" ht="15" hidden="1">
      <c r="A962" s="165">
        <v>16864</v>
      </c>
      <c r="B962" s="166" t="s">
        <v>421</v>
      </c>
      <c r="C962" s="165" t="s">
        <v>167</v>
      </c>
    </row>
    <row r="963" spans="1:3" ht="15">
      <c r="A963" s="165">
        <v>16865</v>
      </c>
      <c r="B963" s="166" t="s">
        <v>422</v>
      </c>
      <c r="C963" s="165" t="s">
        <v>185</v>
      </c>
    </row>
    <row r="964" spans="1:3" ht="15">
      <c r="A964" s="165">
        <v>16866</v>
      </c>
      <c r="B964" s="166" t="s">
        <v>422</v>
      </c>
      <c r="C964" s="165" t="s">
        <v>185</v>
      </c>
    </row>
    <row r="965" spans="1:3" ht="15">
      <c r="A965" s="165">
        <v>16868</v>
      </c>
      <c r="B965" s="166" t="s">
        <v>422</v>
      </c>
      <c r="C965" s="165" t="s">
        <v>185</v>
      </c>
    </row>
    <row r="966" spans="1:3" ht="15">
      <c r="A966" s="165">
        <v>16870</v>
      </c>
      <c r="B966" s="166" t="s">
        <v>422</v>
      </c>
      <c r="C966" s="165" t="s">
        <v>185</v>
      </c>
    </row>
    <row r="967" spans="1:3" ht="15">
      <c r="A967" s="165">
        <v>16871</v>
      </c>
      <c r="B967" s="166" t="s">
        <v>422</v>
      </c>
      <c r="C967" s="165" t="s">
        <v>185</v>
      </c>
    </row>
    <row r="968" spans="1:3" ht="15">
      <c r="A968" s="165">
        <v>16872</v>
      </c>
      <c r="B968" s="166" t="s">
        <v>422</v>
      </c>
      <c r="C968" s="165" t="s">
        <v>185</v>
      </c>
    </row>
    <row r="969" spans="1:3" ht="15" hidden="1">
      <c r="A969" s="165">
        <v>16873</v>
      </c>
      <c r="B969" s="166" t="s">
        <v>421</v>
      </c>
      <c r="C969" s="165" t="s">
        <v>167</v>
      </c>
    </row>
    <row r="970" spans="1:3" ht="15">
      <c r="A970" s="165">
        <v>16874</v>
      </c>
      <c r="B970" s="166" t="s">
        <v>422</v>
      </c>
      <c r="C970" s="165" t="s">
        <v>185</v>
      </c>
    </row>
    <row r="971" spans="1:3" ht="15">
      <c r="A971" s="165">
        <v>16875</v>
      </c>
      <c r="B971" s="166" t="s">
        <v>422</v>
      </c>
      <c r="C971" s="165" t="s">
        <v>185</v>
      </c>
    </row>
    <row r="972" spans="1:3" ht="15" hidden="1">
      <c r="A972" s="165">
        <v>16876</v>
      </c>
      <c r="B972" s="166" t="s">
        <v>421</v>
      </c>
      <c r="C972" s="165" t="s">
        <v>167</v>
      </c>
    </row>
    <row r="973" spans="1:3" ht="15">
      <c r="A973" s="165">
        <v>16877</v>
      </c>
      <c r="B973" s="166" t="s">
        <v>422</v>
      </c>
      <c r="C973" s="165" t="s">
        <v>185</v>
      </c>
    </row>
    <row r="974" spans="1:3" ht="15" hidden="1">
      <c r="A974" s="165">
        <v>16878</v>
      </c>
      <c r="B974" s="166" t="s">
        <v>421</v>
      </c>
      <c r="C974" s="165" t="s">
        <v>167</v>
      </c>
    </row>
    <row r="975" spans="1:3" ht="15" hidden="1">
      <c r="A975" s="165">
        <v>16879</v>
      </c>
      <c r="B975" s="166" t="s">
        <v>421</v>
      </c>
      <c r="C975" s="165" t="s">
        <v>167</v>
      </c>
    </row>
    <row r="976" spans="1:3" ht="15" hidden="1">
      <c r="A976" s="165">
        <v>16881</v>
      </c>
      <c r="B976" s="166" t="s">
        <v>421</v>
      </c>
      <c r="C976" s="165" t="s">
        <v>167</v>
      </c>
    </row>
    <row r="977" spans="1:3" ht="15">
      <c r="A977" s="165">
        <v>16882</v>
      </c>
      <c r="B977" s="166" t="s">
        <v>422</v>
      </c>
      <c r="C977" s="165" t="s">
        <v>185</v>
      </c>
    </row>
    <row r="978" spans="1:3" ht="15" hidden="1">
      <c r="A978" s="165">
        <v>16901</v>
      </c>
      <c r="B978" s="166" t="s">
        <v>421</v>
      </c>
      <c r="C978" s="165" t="s">
        <v>167</v>
      </c>
    </row>
    <row r="979" spans="1:3" ht="15" hidden="1">
      <c r="A979" s="165">
        <v>16910</v>
      </c>
      <c r="B979" s="166" t="s">
        <v>423</v>
      </c>
      <c r="C979" s="165" t="s">
        <v>183</v>
      </c>
    </row>
    <row r="980" spans="1:3" ht="15" hidden="1">
      <c r="A980" s="165">
        <v>16911</v>
      </c>
      <c r="B980" s="166" t="s">
        <v>421</v>
      </c>
      <c r="C980" s="165" t="s">
        <v>167</v>
      </c>
    </row>
    <row r="981" spans="1:3" ht="15" hidden="1">
      <c r="A981" s="165">
        <v>16912</v>
      </c>
      <c r="B981" s="166" t="s">
        <v>421</v>
      </c>
      <c r="C981" s="165" t="s">
        <v>167</v>
      </c>
    </row>
    <row r="982" spans="1:3" ht="15" hidden="1">
      <c r="A982" s="165">
        <v>16914</v>
      </c>
      <c r="B982" s="166" t="s">
        <v>423</v>
      </c>
      <c r="C982" s="165" t="s">
        <v>183</v>
      </c>
    </row>
    <row r="983" spans="1:3" ht="15" hidden="1">
      <c r="A983" s="165">
        <v>16915</v>
      </c>
      <c r="B983" s="166" t="s">
        <v>421</v>
      </c>
      <c r="C983" s="165" t="s">
        <v>167</v>
      </c>
    </row>
    <row r="984" spans="1:3" ht="15" hidden="1">
      <c r="A984" s="165">
        <v>16917</v>
      </c>
      <c r="B984" s="166" t="s">
        <v>421</v>
      </c>
      <c r="C984" s="165" t="s">
        <v>167</v>
      </c>
    </row>
    <row r="985" spans="1:3" ht="15" hidden="1">
      <c r="A985" s="165">
        <v>16918</v>
      </c>
      <c r="B985" s="166" t="s">
        <v>421</v>
      </c>
      <c r="C985" s="165" t="s">
        <v>167</v>
      </c>
    </row>
    <row r="986" spans="1:3" ht="15" hidden="1">
      <c r="A986" s="165">
        <v>16920</v>
      </c>
      <c r="B986" s="166" t="s">
        <v>421</v>
      </c>
      <c r="C986" s="165" t="s">
        <v>167</v>
      </c>
    </row>
    <row r="987" spans="1:3" ht="15" hidden="1">
      <c r="A987" s="165">
        <v>16921</v>
      </c>
      <c r="B987" s="166" t="s">
        <v>421</v>
      </c>
      <c r="C987" s="165" t="s">
        <v>167</v>
      </c>
    </row>
    <row r="988" spans="1:3" ht="15" hidden="1">
      <c r="A988" s="165">
        <v>16922</v>
      </c>
      <c r="B988" s="166" t="s">
        <v>421</v>
      </c>
      <c r="C988" s="165" t="s">
        <v>167</v>
      </c>
    </row>
    <row r="989" spans="1:3" ht="15" hidden="1">
      <c r="A989" s="165">
        <v>16923</v>
      </c>
      <c r="B989" s="166" t="s">
        <v>421</v>
      </c>
      <c r="C989" s="165" t="s">
        <v>167</v>
      </c>
    </row>
    <row r="990" spans="1:3" ht="15" hidden="1">
      <c r="A990" s="165">
        <v>16925</v>
      </c>
      <c r="B990" s="166" t="s">
        <v>423</v>
      </c>
      <c r="C990" s="165" t="s">
        <v>183</v>
      </c>
    </row>
    <row r="991" spans="1:3" ht="15" hidden="1">
      <c r="A991" s="165">
        <v>16926</v>
      </c>
      <c r="B991" s="166" t="s">
        <v>423</v>
      </c>
      <c r="C991" s="165" t="s">
        <v>183</v>
      </c>
    </row>
    <row r="992" spans="1:3" ht="15" hidden="1">
      <c r="A992" s="165">
        <v>16927</v>
      </c>
      <c r="B992" s="166" t="s">
        <v>421</v>
      </c>
      <c r="C992" s="165" t="s">
        <v>167</v>
      </c>
    </row>
    <row r="993" spans="1:3" ht="15" hidden="1">
      <c r="A993" s="165">
        <v>16928</v>
      </c>
      <c r="B993" s="166" t="s">
        <v>421</v>
      </c>
      <c r="C993" s="165" t="s">
        <v>167</v>
      </c>
    </row>
    <row r="994" spans="1:3" ht="15" hidden="1">
      <c r="A994" s="165">
        <v>16929</v>
      </c>
      <c r="B994" s="166" t="s">
        <v>421</v>
      </c>
      <c r="C994" s="165" t="s">
        <v>167</v>
      </c>
    </row>
    <row r="995" spans="1:3" ht="15" hidden="1">
      <c r="A995" s="165">
        <v>16930</v>
      </c>
      <c r="B995" s="166" t="s">
        <v>421</v>
      </c>
      <c r="C995" s="165" t="s">
        <v>167</v>
      </c>
    </row>
    <row r="996" spans="1:3" ht="15" hidden="1">
      <c r="A996" s="165">
        <v>16932</v>
      </c>
      <c r="B996" s="166" t="s">
        <v>421</v>
      </c>
      <c r="C996" s="165" t="s">
        <v>167</v>
      </c>
    </row>
    <row r="997" spans="1:3" ht="15" hidden="1">
      <c r="A997" s="165">
        <v>16933</v>
      </c>
      <c r="B997" s="166" t="s">
        <v>421</v>
      </c>
      <c r="C997" s="165" t="s">
        <v>167</v>
      </c>
    </row>
    <row r="998" spans="1:3" ht="15" hidden="1">
      <c r="A998" s="165">
        <v>16935</v>
      </c>
      <c r="B998" s="166" t="s">
        <v>421</v>
      </c>
      <c r="C998" s="165" t="s">
        <v>167</v>
      </c>
    </row>
    <row r="999" spans="1:3" ht="15" hidden="1">
      <c r="A999" s="165">
        <v>16936</v>
      </c>
      <c r="B999" s="166" t="s">
        <v>421</v>
      </c>
      <c r="C999" s="165" t="s">
        <v>167</v>
      </c>
    </row>
    <row r="1000" spans="1:3" ht="15" hidden="1">
      <c r="A1000" s="165">
        <v>16937</v>
      </c>
      <c r="B1000" s="166" t="s">
        <v>421</v>
      </c>
      <c r="C1000" s="165" t="s">
        <v>167</v>
      </c>
    </row>
    <row r="1001" spans="1:3" ht="15" hidden="1">
      <c r="A1001" s="165">
        <v>16938</v>
      </c>
      <c r="B1001" s="166" t="s">
        <v>421</v>
      </c>
      <c r="C1001" s="165" t="s">
        <v>167</v>
      </c>
    </row>
    <row r="1002" spans="1:3" ht="15" hidden="1">
      <c r="A1002" s="165">
        <v>16939</v>
      </c>
      <c r="B1002" s="166" t="s">
        <v>421</v>
      </c>
      <c r="C1002" s="165" t="s">
        <v>167</v>
      </c>
    </row>
    <row r="1003" spans="1:3" ht="15" hidden="1">
      <c r="A1003" s="165">
        <v>16940</v>
      </c>
      <c r="B1003" s="166" t="s">
        <v>421</v>
      </c>
      <c r="C1003" s="165" t="s">
        <v>167</v>
      </c>
    </row>
    <row r="1004" spans="1:3" ht="15" hidden="1">
      <c r="A1004" s="165">
        <v>16941</v>
      </c>
      <c r="B1004" s="166" t="s">
        <v>421</v>
      </c>
      <c r="C1004" s="165" t="s">
        <v>167</v>
      </c>
    </row>
    <row r="1005" spans="1:3" ht="15" hidden="1">
      <c r="A1005" s="165">
        <v>16942</v>
      </c>
      <c r="B1005" s="166" t="s">
        <v>421</v>
      </c>
      <c r="C1005" s="165" t="s">
        <v>167</v>
      </c>
    </row>
    <row r="1006" spans="1:3" ht="15" hidden="1">
      <c r="A1006" s="165">
        <v>16943</v>
      </c>
      <c r="B1006" s="166" t="s">
        <v>421</v>
      </c>
      <c r="C1006" s="165" t="s">
        <v>167</v>
      </c>
    </row>
    <row r="1007" spans="1:3" ht="15" hidden="1">
      <c r="A1007" s="165">
        <v>16945</v>
      </c>
      <c r="B1007" s="166" t="s">
        <v>423</v>
      </c>
      <c r="C1007" s="165" t="s">
        <v>183</v>
      </c>
    </row>
    <row r="1008" spans="1:3" ht="15" hidden="1">
      <c r="A1008" s="165">
        <v>16946</v>
      </c>
      <c r="B1008" s="166" t="s">
        <v>421</v>
      </c>
      <c r="C1008" s="165" t="s">
        <v>167</v>
      </c>
    </row>
    <row r="1009" spans="1:3" ht="15" hidden="1">
      <c r="A1009" s="165">
        <v>16947</v>
      </c>
      <c r="B1009" s="166" t="s">
        <v>423</v>
      </c>
      <c r="C1009" s="165" t="s">
        <v>183</v>
      </c>
    </row>
    <row r="1010" spans="1:3" ht="15" hidden="1">
      <c r="A1010" s="165">
        <v>16948</v>
      </c>
      <c r="B1010" s="166" t="s">
        <v>421</v>
      </c>
      <c r="C1010" s="165" t="s">
        <v>167</v>
      </c>
    </row>
    <row r="1011" spans="1:3" ht="15" hidden="1">
      <c r="A1011" s="165">
        <v>16950</v>
      </c>
      <c r="B1011" s="166" t="s">
        <v>421</v>
      </c>
      <c r="C1011" s="165" t="s">
        <v>167</v>
      </c>
    </row>
    <row r="1012" spans="1:3" ht="15" hidden="1">
      <c r="A1012" s="165">
        <v>17001</v>
      </c>
      <c r="B1012" s="166" t="s">
        <v>419</v>
      </c>
      <c r="C1012" s="165" t="s">
        <v>173</v>
      </c>
    </row>
    <row r="1013" spans="1:3" ht="15">
      <c r="A1013" s="165">
        <v>17002</v>
      </c>
      <c r="B1013" s="166" t="s">
        <v>422</v>
      </c>
      <c r="C1013" s="165" t="s">
        <v>185</v>
      </c>
    </row>
    <row r="1014" spans="1:3" ht="15" hidden="1">
      <c r="A1014" s="165">
        <v>17003</v>
      </c>
      <c r="B1014" s="166" t="s">
        <v>424</v>
      </c>
      <c r="C1014" s="165" t="s">
        <v>177</v>
      </c>
    </row>
    <row r="1015" spans="1:3" ht="15">
      <c r="A1015" s="165">
        <v>17004</v>
      </c>
      <c r="B1015" s="166" t="s">
        <v>422</v>
      </c>
      <c r="C1015" s="165" t="s">
        <v>185</v>
      </c>
    </row>
    <row r="1016" spans="1:3" ht="15">
      <c r="A1016" s="165">
        <v>17005</v>
      </c>
      <c r="B1016" s="166" t="s">
        <v>422</v>
      </c>
      <c r="C1016" s="165" t="s">
        <v>185</v>
      </c>
    </row>
    <row r="1017" spans="1:3" ht="15">
      <c r="A1017" s="165">
        <v>17006</v>
      </c>
      <c r="B1017" s="166" t="s">
        <v>422</v>
      </c>
      <c r="C1017" s="165" t="s">
        <v>185</v>
      </c>
    </row>
    <row r="1018" spans="1:3" ht="15" hidden="1">
      <c r="A1018" s="165">
        <v>17007</v>
      </c>
      <c r="B1018" s="166" t="s">
        <v>419</v>
      </c>
      <c r="C1018" s="165" t="s">
        <v>173</v>
      </c>
    </row>
    <row r="1019" spans="1:3" ht="15" hidden="1">
      <c r="A1019" s="165">
        <v>17008</v>
      </c>
      <c r="B1019" s="166" t="s">
        <v>419</v>
      </c>
      <c r="C1019" s="165" t="s">
        <v>173</v>
      </c>
    </row>
    <row r="1020" spans="1:3" ht="15">
      <c r="A1020" s="165">
        <v>17009</v>
      </c>
      <c r="B1020" s="166" t="s">
        <v>422</v>
      </c>
      <c r="C1020" s="165" t="s">
        <v>185</v>
      </c>
    </row>
    <row r="1021" spans="1:3" ht="15" hidden="1">
      <c r="A1021" s="165">
        <v>17010</v>
      </c>
      <c r="B1021" s="166" t="s">
        <v>424</v>
      </c>
      <c r="C1021" s="165" t="s">
        <v>177</v>
      </c>
    </row>
    <row r="1022" spans="1:3" ht="15" hidden="1">
      <c r="A1022" s="165">
        <v>17011</v>
      </c>
      <c r="B1022" s="166" t="s">
        <v>419</v>
      </c>
      <c r="C1022" s="165" t="s">
        <v>173</v>
      </c>
    </row>
    <row r="1023" spans="1:3" ht="15" hidden="1">
      <c r="A1023" s="165">
        <v>17012</v>
      </c>
      <c r="B1023" s="166" t="s">
        <v>419</v>
      </c>
      <c r="C1023" s="165" t="s">
        <v>173</v>
      </c>
    </row>
    <row r="1024" spans="1:3" ht="15" hidden="1">
      <c r="A1024" s="165">
        <v>17013</v>
      </c>
      <c r="B1024" s="166" t="s">
        <v>419</v>
      </c>
      <c r="C1024" s="165" t="s">
        <v>173</v>
      </c>
    </row>
    <row r="1025" spans="1:3" ht="15">
      <c r="A1025" s="165">
        <v>17014</v>
      </c>
      <c r="B1025" s="166" t="s">
        <v>422</v>
      </c>
      <c r="C1025" s="165" t="s">
        <v>185</v>
      </c>
    </row>
    <row r="1026" spans="1:3" ht="15" hidden="1">
      <c r="A1026" s="165">
        <v>17015</v>
      </c>
      <c r="B1026" s="166" t="s">
        <v>419</v>
      </c>
      <c r="C1026" s="165" t="s">
        <v>173</v>
      </c>
    </row>
    <row r="1027" spans="1:3" ht="15" hidden="1">
      <c r="A1027" s="165">
        <v>17016</v>
      </c>
      <c r="B1027" s="166" t="s">
        <v>424</v>
      </c>
      <c r="C1027" s="165" t="s">
        <v>177</v>
      </c>
    </row>
    <row r="1028" spans="1:3" ht="15">
      <c r="A1028" s="165">
        <v>17017</v>
      </c>
      <c r="B1028" s="166" t="s">
        <v>422</v>
      </c>
      <c r="C1028" s="165" t="s">
        <v>185</v>
      </c>
    </row>
    <row r="1029" spans="1:3" ht="15">
      <c r="A1029" s="165">
        <v>17018</v>
      </c>
      <c r="B1029" s="166" t="s">
        <v>422</v>
      </c>
      <c r="C1029" s="165" t="s">
        <v>185</v>
      </c>
    </row>
    <row r="1030" spans="1:3" ht="15" hidden="1">
      <c r="A1030" s="165">
        <v>17019</v>
      </c>
      <c r="B1030" s="166" t="s">
        <v>419</v>
      </c>
      <c r="C1030" s="165" t="s">
        <v>173</v>
      </c>
    </row>
    <row r="1031" spans="1:3" ht="15">
      <c r="A1031" s="165">
        <v>17020</v>
      </c>
      <c r="B1031" s="166" t="s">
        <v>422</v>
      </c>
      <c r="C1031" s="165" t="s">
        <v>185</v>
      </c>
    </row>
    <row r="1032" spans="1:3" ht="15">
      <c r="A1032" s="165">
        <v>17021</v>
      </c>
      <c r="B1032" s="166" t="s">
        <v>422</v>
      </c>
      <c r="C1032" s="165" t="s">
        <v>185</v>
      </c>
    </row>
    <row r="1033" spans="1:3" ht="15" hidden="1">
      <c r="A1033" s="165">
        <v>17022</v>
      </c>
      <c r="B1033" s="166" t="s">
        <v>424</v>
      </c>
      <c r="C1033" s="165" t="s">
        <v>177</v>
      </c>
    </row>
    <row r="1034" spans="1:3" ht="15">
      <c r="A1034" s="165">
        <v>17023</v>
      </c>
      <c r="B1034" s="166" t="s">
        <v>422</v>
      </c>
      <c r="C1034" s="165" t="s">
        <v>185</v>
      </c>
    </row>
    <row r="1035" spans="1:3" ht="15">
      <c r="A1035" s="165">
        <v>17024</v>
      </c>
      <c r="B1035" s="166" t="s">
        <v>422</v>
      </c>
      <c r="C1035" s="165" t="s">
        <v>185</v>
      </c>
    </row>
    <row r="1036" spans="1:3" ht="15" hidden="1">
      <c r="A1036" s="165">
        <v>17025</v>
      </c>
      <c r="B1036" s="166" t="s">
        <v>419</v>
      </c>
      <c r="C1036" s="165" t="s">
        <v>173</v>
      </c>
    </row>
    <row r="1037" spans="1:3" ht="15" hidden="1">
      <c r="A1037" s="165">
        <v>17026</v>
      </c>
      <c r="B1037" s="166" t="s">
        <v>424</v>
      </c>
      <c r="C1037" s="165" t="s">
        <v>177</v>
      </c>
    </row>
    <row r="1038" spans="1:3" ht="15" hidden="1">
      <c r="A1038" s="165">
        <v>17027</v>
      </c>
      <c r="B1038" s="166" t="s">
        <v>419</v>
      </c>
      <c r="C1038" s="165" t="s">
        <v>173</v>
      </c>
    </row>
    <row r="1039" spans="1:3" ht="15">
      <c r="A1039" s="165">
        <v>17028</v>
      </c>
      <c r="B1039" s="166" t="s">
        <v>422</v>
      </c>
      <c r="C1039" s="165" t="s">
        <v>185</v>
      </c>
    </row>
    <row r="1040" spans="1:3" ht="15">
      <c r="A1040" s="165">
        <v>17029</v>
      </c>
      <c r="B1040" s="166" t="s">
        <v>422</v>
      </c>
      <c r="C1040" s="165" t="s">
        <v>185</v>
      </c>
    </row>
    <row r="1041" spans="1:3" ht="15">
      <c r="A1041" s="165">
        <v>17030</v>
      </c>
      <c r="B1041" s="166" t="s">
        <v>422</v>
      </c>
      <c r="C1041" s="165" t="s">
        <v>185</v>
      </c>
    </row>
    <row r="1042" spans="1:3" ht="15">
      <c r="A1042" s="165">
        <v>17032</v>
      </c>
      <c r="B1042" s="166" t="s">
        <v>422</v>
      </c>
      <c r="C1042" s="165" t="s">
        <v>185</v>
      </c>
    </row>
    <row r="1043" spans="1:3" ht="15">
      <c r="A1043" s="165">
        <v>17033</v>
      </c>
      <c r="B1043" s="166" t="s">
        <v>422</v>
      </c>
      <c r="C1043" s="165" t="s">
        <v>185</v>
      </c>
    </row>
    <row r="1044" spans="1:3" ht="15">
      <c r="A1044" s="165">
        <v>17034</v>
      </c>
      <c r="B1044" s="166" t="s">
        <v>422</v>
      </c>
      <c r="C1044" s="165" t="s">
        <v>185</v>
      </c>
    </row>
    <row r="1045" spans="1:3" ht="15">
      <c r="A1045" s="165">
        <v>17035</v>
      </c>
      <c r="B1045" s="166" t="s">
        <v>422</v>
      </c>
      <c r="C1045" s="165" t="s">
        <v>185</v>
      </c>
    </row>
    <row r="1046" spans="1:3" ht="15">
      <c r="A1046" s="165">
        <v>17036</v>
      </c>
      <c r="B1046" s="166" t="s">
        <v>422</v>
      </c>
      <c r="C1046" s="165" t="s">
        <v>185</v>
      </c>
    </row>
    <row r="1047" spans="1:3" ht="15">
      <c r="A1047" s="165">
        <v>17037</v>
      </c>
      <c r="B1047" s="166" t="s">
        <v>422</v>
      </c>
      <c r="C1047" s="165" t="s">
        <v>185</v>
      </c>
    </row>
    <row r="1048" spans="1:3" ht="15" hidden="1">
      <c r="A1048" s="165">
        <v>17038</v>
      </c>
      <c r="B1048" s="166" t="s">
        <v>424</v>
      </c>
      <c r="C1048" s="165" t="s">
        <v>177</v>
      </c>
    </row>
    <row r="1049" spans="1:3" ht="15" hidden="1">
      <c r="A1049" s="165">
        <v>17039</v>
      </c>
      <c r="B1049" s="166" t="s">
        <v>424</v>
      </c>
      <c r="C1049" s="165" t="s">
        <v>177</v>
      </c>
    </row>
    <row r="1050" spans="1:3" ht="15">
      <c r="A1050" s="165">
        <v>17040</v>
      </c>
      <c r="B1050" s="166" t="s">
        <v>422</v>
      </c>
      <c r="C1050" s="165" t="s">
        <v>185</v>
      </c>
    </row>
    <row r="1051" spans="1:3" ht="15" hidden="1">
      <c r="A1051" s="165">
        <v>17041</v>
      </c>
      <c r="B1051" s="166" t="s">
        <v>424</v>
      </c>
      <c r="C1051" s="165" t="s">
        <v>177</v>
      </c>
    </row>
    <row r="1052" spans="1:3" ht="15" hidden="1">
      <c r="A1052" s="165">
        <v>17042</v>
      </c>
      <c r="B1052" s="166" t="s">
        <v>424</v>
      </c>
      <c r="C1052" s="165" t="s">
        <v>177</v>
      </c>
    </row>
    <row r="1053" spans="1:3" ht="15" hidden="1">
      <c r="A1053" s="165">
        <v>17043</v>
      </c>
      <c r="B1053" s="166" t="s">
        <v>419</v>
      </c>
      <c r="C1053" s="165" t="s">
        <v>173</v>
      </c>
    </row>
    <row r="1054" spans="1:3" ht="15">
      <c r="A1054" s="165">
        <v>17044</v>
      </c>
      <c r="B1054" s="166" t="s">
        <v>422</v>
      </c>
      <c r="C1054" s="165" t="s">
        <v>185</v>
      </c>
    </row>
    <row r="1055" spans="1:3" ht="15">
      <c r="A1055" s="165">
        <v>17045</v>
      </c>
      <c r="B1055" s="166" t="s">
        <v>422</v>
      </c>
      <c r="C1055" s="165" t="s">
        <v>185</v>
      </c>
    </row>
    <row r="1056" spans="1:3" ht="15" hidden="1">
      <c r="A1056" s="165">
        <v>17046</v>
      </c>
      <c r="B1056" s="166" t="s">
        <v>424</v>
      </c>
      <c r="C1056" s="165" t="s">
        <v>177</v>
      </c>
    </row>
    <row r="1057" spans="1:3" ht="15">
      <c r="A1057" s="165">
        <v>17047</v>
      </c>
      <c r="B1057" s="166" t="s">
        <v>422</v>
      </c>
      <c r="C1057" s="165" t="s">
        <v>185</v>
      </c>
    </row>
    <row r="1058" spans="1:3" ht="15">
      <c r="A1058" s="165">
        <v>17048</v>
      </c>
      <c r="B1058" s="166" t="s">
        <v>422</v>
      </c>
      <c r="C1058" s="165" t="s">
        <v>185</v>
      </c>
    </row>
    <row r="1059" spans="1:3" ht="15">
      <c r="A1059" s="165">
        <v>17049</v>
      </c>
      <c r="B1059" s="166" t="s">
        <v>422</v>
      </c>
      <c r="C1059" s="165" t="s">
        <v>185</v>
      </c>
    </row>
    <row r="1060" spans="1:3" ht="15" hidden="1">
      <c r="A1060" s="165">
        <v>17050</v>
      </c>
      <c r="B1060" s="166" t="s">
        <v>419</v>
      </c>
      <c r="C1060" s="165" t="s">
        <v>173</v>
      </c>
    </row>
    <row r="1061" spans="1:3" ht="15">
      <c r="A1061" s="165">
        <v>17051</v>
      </c>
      <c r="B1061" s="166" t="s">
        <v>422</v>
      </c>
      <c r="C1061" s="165" t="s">
        <v>185</v>
      </c>
    </row>
    <row r="1062" spans="1:3" ht="15">
      <c r="A1062" s="165">
        <v>17052</v>
      </c>
      <c r="B1062" s="166" t="s">
        <v>422</v>
      </c>
      <c r="C1062" s="165" t="s">
        <v>185</v>
      </c>
    </row>
    <row r="1063" spans="1:3" ht="15">
      <c r="A1063" s="165">
        <v>17053</v>
      </c>
      <c r="B1063" s="166" t="s">
        <v>422</v>
      </c>
      <c r="C1063" s="165" t="s">
        <v>185</v>
      </c>
    </row>
    <row r="1064" spans="1:3" ht="15">
      <c r="A1064" s="165">
        <v>17054</v>
      </c>
      <c r="B1064" s="166" t="s">
        <v>422</v>
      </c>
      <c r="C1064" s="165" t="s">
        <v>185</v>
      </c>
    </row>
    <row r="1065" spans="1:3" ht="15" hidden="1">
      <c r="A1065" s="165">
        <v>17055</v>
      </c>
      <c r="B1065" s="166" t="s">
        <v>419</v>
      </c>
      <c r="C1065" s="165" t="s">
        <v>173</v>
      </c>
    </row>
    <row r="1066" spans="1:3" ht="15">
      <c r="A1066" s="165">
        <v>17056</v>
      </c>
      <c r="B1066" s="166" t="s">
        <v>422</v>
      </c>
      <c r="C1066" s="165" t="s">
        <v>185</v>
      </c>
    </row>
    <row r="1067" spans="1:3" ht="15">
      <c r="A1067" s="165">
        <v>17057</v>
      </c>
      <c r="B1067" s="166" t="s">
        <v>422</v>
      </c>
      <c r="C1067" s="165" t="s">
        <v>185</v>
      </c>
    </row>
    <row r="1068" spans="1:3" ht="15">
      <c r="A1068" s="165">
        <v>17058</v>
      </c>
      <c r="B1068" s="166" t="s">
        <v>422</v>
      </c>
      <c r="C1068" s="165" t="s">
        <v>185</v>
      </c>
    </row>
    <row r="1069" spans="1:3" ht="15">
      <c r="A1069" s="165">
        <v>17059</v>
      </c>
      <c r="B1069" s="166" t="s">
        <v>422</v>
      </c>
      <c r="C1069" s="165" t="s">
        <v>185</v>
      </c>
    </row>
    <row r="1070" spans="1:3" ht="15">
      <c r="A1070" s="165">
        <v>17060</v>
      </c>
      <c r="B1070" s="166" t="s">
        <v>422</v>
      </c>
      <c r="C1070" s="165" t="s">
        <v>185</v>
      </c>
    </row>
    <row r="1071" spans="1:3" ht="15">
      <c r="A1071" s="165">
        <v>17061</v>
      </c>
      <c r="B1071" s="166" t="s">
        <v>422</v>
      </c>
      <c r="C1071" s="165" t="s">
        <v>185</v>
      </c>
    </row>
    <row r="1072" spans="1:3" ht="15">
      <c r="A1072" s="165">
        <v>17062</v>
      </c>
      <c r="B1072" s="166" t="s">
        <v>422</v>
      </c>
      <c r="C1072" s="165" t="s">
        <v>185</v>
      </c>
    </row>
    <row r="1073" spans="1:3" ht="15">
      <c r="A1073" s="165">
        <v>17063</v>
      </c>
      <c r="B1073" s="166" t="s">
        <v>422</v>
      </c>
      <c r="C1073" s="165" t="s">
        <v>185</v>
      </c>
    </row>
    <row r="1074" spans="1:3" ht="15" hidden="1">
      <c r="A1074" s="165">
        <v>17064</v>
      </c>
      <c r="B1074" s="166" t="s">
        <v>424</v>
      </c>
      <c r="C1074" s="165" t="s">
        <v>177</v>
      </c>
    </row>
    <row r="1075" spans="1:3" ht="15" hidden="1">
      <c r="A1075" s="165">
        <v>17065</v>
      </c>
      <c r="B1075" s="166" t="s">
        <v>419</v>
      </c>
      <c r="C1075" s="165" t="s">
        <v>173</v>
      </c>
    </row>
    <row r="1076" spans="1:3" ht="15">
      <c r="A1076" s="165">
        <v>17066</v>
      </c>
      <c r="B1076" s="166" t="s">
        <v>422</v>
      </c>
      <c r="C1076" s="165" t="s">
        <v>185</v>
      </c>
    </row>
    <row r="1077" spans="1:3" ht="15" hidden="1">
      <c r="A1077" s="165">
        <v>17067</v>
      </c>
      <c r="B1077" s="166" t="s">
        <v>424</v>
      </c>
      <c r="C1077" s="165" t="s">
        <v>177</v>
      </c>
    </row>
    <row r="1078" spans="1:3" ht="15">
      <c r="A1078" s="165">
        <v>17068</v>
      </c>
      <c r="B1078" s="166" t="s">
        <v>422</v>
      </c>
      <c r="C1078" s="165" t="s">
        <v>185</v>
      </c>
    </row>
    <row r="1079" spans="1:3" ht="15">
      <c r="A1079" s="165">
        <v>17069</v>
      </c>
      <c r="B1079" s="166" t="s">
        <v>422</v>
      </c>
      <c r="C1079" s="165" t="s">
        <v>185</v>
      </c>
    </row>
    <row r="1080" spans="1:3" ht="15" hidden="1">
      <c r="A1080" s="165">
        <v>17070</v>
      </c>
      <c r="B1080" s="166" t="s">
        <v>419</v>
      </c>
      <c r="C1080" s="165" t="s">
        <v>173</v>
      </c>
    </row>
    <row r="1081" spans="1:3" ht="15">
      <c r="A1081" s="165">
        <v>17071</v>
      </c>
      <c r="B1081" s="166" t="s">
        <v>422</v>
      </c>
      <c r="C1081" s="165" t="s">
        <v>185</v>
      </c>
    </row>
    <row r="1082" spans="1:3" ht="15" hidden="1">
      <c r="A1082" s="165">
        <v>17072</v>
      </c>
      <c r="B1082" s="166" t="s">
        <v>419</v>
      </c>
      <c r="C1082" s="165" t="s">
        <v>173</v>
      </c>
    </row>
    <row r="1083" spans="1:3" ht="15" hidden="1">
      <c r="A1083" s="165">
        <v>17073</v>
      </c>
      <c r="B1083" s="166" t="s">
        <v>424</v>
      </c>
      <c r="C1083" s="165" t="s">
        <v>177</v>
      </c>
    </row>
    <row r="1084" spans="1:3" ht="15">
      <c r="A1084" s="165">
        <v>17074</v>
      </c>
      <c r="B1084" s="166" t="s">
        <v>422</v>
      </c>
      <c r="C1084" s="165" t="s">
        <v>185</v>
      </c>
    </row>
    <row r="1085" spans="1:3" ht="15">
      <c r="A1085" s="165">
        <v>17075</v>
      </c>
      <c r="B1085" s="166" t="s">
        <v>422</v>
      </c>
      <c r="C1085" s="165" t="s">
        <v>185</v>
      </c>
    </row>
    <row r="1086" spans="1:3" ht="15">
      <c r="A1086" s="165">
        <v>17076</v>
      </c>
      <c r="B1086" s="166" t="s">
        <v>422</v>
      </c>
      <c r="C1086" s="165" t="s">
        <v>185</v>
      </c>
    </row>
    <row r="1087" spans="1:3" ht="15" hidden="1">
      <c r="A1087" s="165">
        <v>17077</v>
      </c>
      <c r="B1087" s="166" t="s">
        <v>424</v>
      </c>
      <c r="C1087" s="165" t="s">
        <v>177</v>
      </c>
    </row>
    <row r="1088" spans="1:3" ht="15" hidden="1">
      <c r="A1088" s="165">
        <v>17078</v>
      </c>
      <c r="B1088" s="166" t="s">
        <v>424</v>
      </c>
      <c r="C1088" s="165" t="s">
        <v>177</v>
      </c>
    </row>
    <row r="1089" spans="1:3" ht="15">
      <c r="A1089" s="165">
        <v>17080</v>
      </c>
      <c r="B1089" s="166" t="s">
        <v>422</v>
      </c>
      <c r="C1089" s="165" t="s">
        <v>185</v>
      </c>
    </row>
    <row r="1090" spans="1:3" ht="15" hidden="1">
      <c r="A1090" s="165">
        <v>17081</v>
      </c>
      <c r="B1090" s="166" t="s">
        <v>419</v>
      </c>
      <c r="C1090" s="165" t="s">
        <v>173</v>
      </c>
    </row>
    <row r="1091" spans="1:3" ht="15">
      <c r="A1091" s="165">
        <v>17082</v>
      </c>
      <c r="B1091" s="166" t="s">
        <v>422</v>
      </c>
      <c r="C1091" s="165" t="s">
        <v>185</v>
      </c>
    </row>
    <row r="1092" spans="1:3" ht="15" hidden="1">
      <c r="A1092" s="165">
        <v>17083</v>
      </c>
      <c r="B1092" s="166" t="s">
        <v>424</v>
      </c>
      <c r="C1092" s="165" t="s">
        <v>177</v>
      </c>
    </row>
    <row r="1093" spans="1:3" ht="15">
      <c r="A1093" s="165">
        <v>17084</v>
      </c>
      <c r="B1093" s="166" t="s">
        <v>422</v>
      </c>
      <c r="C1093" s="165" t="s">
        <v>185</v>
      </c>
    </row>
    <row r="1094" spans="1:3" ht="15" hidden="1">
      <c r="A1094" s="165">
        <v>17085</v>
      </c>
      <c r="B1094" s="166" t="s">
        <v>424</v>
      </c>
      <c r="C1094" s="165" t="s">
        <v>177</v>
      </c>
    </row>
    <row r="1095" spans="1:3" ht="15">
      <c r="A1095" s="165">
        <v>17086</v>
      </c>
      <c r="B1095" s="166" t="s">
        <v>422</v>
      </c>
      <c r="C1095" s="165" t="s">
        <v>185</v>
      </c>
    </row>
    <row r="1096" spans="1:3" ht="15" hidden="1">
      <c r="A1096" s="165">
        <v>17087</v>
      </c>
      <c r="B1096" s="166" t="s">
        <v>424</v>
      </c>
      <c r="C1096" s="165" t="s">
        <v>177</v>
      </c>
    </row>
    <row r="1097" spans="1:3" ht="15" hidden="1">
      <c r="A1097" s="165">
        <v>17088</v>
      </c>
      <c r="B1097" s="166" t="s">
        <v>424</v>
      </c>
      <c r="C1097" s="165" t="s">
        <v>177</v>
      </c>
    </row>
    <row r="1098" spans="1:3" ht="15" hidden="1">
      <c r="A1098" s="165">
        <v>17089</v>
      </c>
      <c r="B1098" s="166" t="s">
        <v>419</v>
      </c>
      <c r="C1098" s="165" t="s">
        <v>173</v>
      </c>
    </row>
    <row r="1099" spans="1:3" ht="15">
      <c r="A1099" s="165">
        <v>17090</v>
      </c>
      <c r="B1099" s="166" t="s">
        <v>422</v>
      </c>
      <c r="C1099" s="165" t="s">
        <v>185</v>
      </c>
    </row>
    <row r="1100" spans="1:3" ht="15" hidden="1">
      <c r="A1100" s="165">
        <v>17091</v>
      </c>
      <c r="B1100" s="166" t="s">
        <v>424</v>
      </c>
      <c r="C1100" s="165" t="s">
        <v>177</v>
      </c>
    </row>
    <row r="1101" spans="1:3" ht="15" hidden="1">
      <c r="A1101" s="165">
        <v>17093</v>
      </c>
      <c r="B1101" s="166" t="s">
        <v>419</v>
      </c>
      <c r="C1101" s="165" t="s">
        <v>173</v>
      </c>
    </row>
    <row r="1102" spans="1:3" ht="15">
      <c r="A1102" s="165">
        <v>17094</v>
      </c>
      <c r="B1102" s="166" t="s">
        <v>422</v>
      </c>
      <c r="C1102" s="165" t="s">
        <v>185</v>
      </c>
    </row>
    <row r="1103" spans="1:3" ht="15">
      <c r="A1103" s="165">
        <v>17097</v>
      </c>
      <c r="B1103" s="166" t="s">
        <v>422</v>
      </c>
      <c r="C1103" s="165" t="s">
        <v>185</v>
      </c>
    </row>
    <row r="1104" spans="1:3" ht="15">
      <c r="A1104" s="165">
        <v>17098</v>
      </c>
      <c r="B1104" s="166" t="s">
        <v>422</v>
      </c>
      <c r="C1104" s="165" t="s">
        <v>185</v>
      </c>
    </row>
    <row r="1105" spans="1:3" ht="15">
      <c r="A1105" s="165">
        <v>17099</v>
      </c>
      <c r="B1105" s="166" t="s">
        <v>422</v>
      </c>
      <c r="C1105" s="165" t="s">
        <v>185</v>
      </c>
    </row>
    <row r="1106" spans="1:3" ht="15">
      <c r="A1106" s="165">
        <v>17101</v>
      </c>
      <c r="B1106" s="166" t="s">
        <v>422</v>
      </c>
      <c r="C1106" s="165" t="s">
        <v>185</v>
      </c>
    </row>
    <row r="1107" spans="1:3" ht="15">
      <c r="A1107" s="165">
        <v>17102</v>
      </c>
      <c r="B1107" s="166" t="s">
        <v>422</v>
      </c>
      <c r="C1107" s="165" t="s">
        <v>185</v>
      </c>
    </row>
    <row r="1108" spans="1:3" ht="15">
      <c r="A1108" s="165">
        <v>17103</v>
      </c>
      <c r="B1108" s="166" t="s">
        <v>422</v>
      </c>
      <c r="C1108" s="165" t="s">
        <v>185</v>
      </c>
    </row>
    <row r="1109" spans="1:3" ht="15">
      <c r="A1109" s="165">
        <v>17104</v>
      </c>
      <c r="B1109" s="166" t="s">
        <v>422</v>
      </c>
      <c r="C1109" s="165" t="s">
        <v>185</v>
      </c>
    </row>
    <row r="1110" spans="1:3" ht="15" hidden="1">
      <c r="A1110" s="165">
        <v>17105</v>
      </c>
      <c r="B1110" s="166" t="s">
        <v>419</v>
      </c>
      <c r="C1110" s="165" t="s">
        <v>173</v>
      </c>
    </row>
    <row r="1111" spans="1:3" ht="15" hidden="1">
      <c r="A1111" s="165">
        <v>17106</v>
      </c>
      <c r="B1111" s="166" t="s">
        <v>419</v>
      </c>
      <c r="C1111" s="165" t="s">
        <v>173</v>
      </c>
    </row>
    <row r="1112" spans="1:3" ht="15" hidden="1">
      <c r="A1112" s="165">
        <v>17107</v>
      </c>
      <c r="B1112" s="166" t="s">
        <v>419</v>
      </c>
      <c r="C1112" s="165" t="s">
        <v>173</v>
      </c>
    </row>
    <row r="1113" spans="1:3" ht="15" hidden="1">
      <c r="A1113" s="165">
        <v>17108</v>
      </c>
      <c r="B1113" s="166" t="s">
        <v>419</v>
      </c>
      <c r="C1113" s="165" t="s">
        <v>173</v>
      </c>
    </row>
    <row r="1114" spans="1:3" ht="15">
      <c r="A1114" s="165">
        <v>17109</v>
      </c>
      <c r="B1114" s="166" t="s">
        <v>422</v>
      </c>
      <c r="C1114" s="165" t="s">
        <v>185</v>
      </c>
    </row>
    <row r="1115" spans="1:3" ht="15">
      <c r="A1115" s="165">
        <v>17110</v>
      </c>
      <c r="B1115" s="166" t="s">
        <v>422</v>
      </c>
      <c r="C1115" s="165" t="s">
        <v>185</v>
      </c>
    </row>
    <row r="1116" spans="1:3" ht="15">
      <c r="A1116" s="165">
        <v>17111</v>
      </c>
      <c r="B1116" s="166" t="s">
        <v>422</v>
      </c>
      <c r="C1116" s="165" t="s">
        <v>185</v>
      </c>
    </row>
    <row r="1117" spans="1:3" ht="15">
      <c r="A1117" s="165">
        <v>17112</v>
      </c>
      <c r="B1117" s="166" t="s">
        <v>422</v>
      </c>
      <c r="C1117" s="165" t="s">
        <v>185</v>
      </c>
    </row>
    <row r="1118" spans="1:3" ht="15">
      <c r="A1118" s="165">
        <v>17113</v>
      </c>
      <c r="B1118" s="166" t="s">
        <v>422</v>
      </c>
      <c r="C1118" s="165" t="s">
        <v>185</v>
      </c>
    </row>
    <row r="1119" spans="1:3" ht="15">
      <c r="A1119" s="165">
        <v>17120</v>
      </c>
      <c r="B1119" s="166" t="s">
        <v>422</v>
      </c>
      <c r="C1119" s="165" t="s">
        <v>185</v>
      </c>
    </row>
    <row r="1120" spans="1:3" ht="15" hidden="1">
      <c r="A1120" s="165">
        <v>17121</v>
      </c>
      <c r="B1120" s="166" t="s">
        <v>419</v>
      </c>
      <c r="C1120" s="165" t="s">
        <v>173</v>
      </c>
    </row>
    <row r="1121" spans="1:3" ht="15" hidden="1">
      <c r="A1121" s="165">
        <v>17122</v>
      </c>
      <c r="B1121" s="166" t="s">
        <v>419</v>
      </c>
      <c r="C1121" s="165" t="s">
        <v>173</v>
      </c>
    </row>
    <row r="1122" spans="1:3" ht="15" hidden="1">
      <c r="A1122" s="165">
        <v>17123</v>
      </c>
      <c r="B1122" s="166" t="s">
        <v>419</v>
      </c>
      <c r="C1122" s="165" t="s">
        <v>173</v>
      </c>
    </row>
    <row r="1123" spans="1:3" ht="15" hidden="1">
      <c r="A1123" s="165">
        <v>17124</v>
      </c>
      <c r="B1123" s="166" t="s">
        <v>419</v>
      </c>
      <c r="C1123" s="165" t="s">
        <v>173</v>
      </c>
    </row>
    <row r="1124" spans="1:3" ht="15" hidden="1">
      <c r="A1124" s="165">
        <v>17125</v>
      </c>
      <c r="B1124" s="166" t="s">
        <v>419</v>
      </c>
      <c r="C1124" s="165" t="s">
        <v>173</v>
      </c>
    </row>
    <row r="1125" spans="1:3" ht="15" hidden="1">
      <c r="A1125" s="165">
        <v>17126</v>
      </c>
      <c r="B1125" s="166" t="s">
        <v>419</v>
      </c>
      <c r="C1125" s="165" t="s">
        <v>173</v>
      </c>
    </row>
    <row r="1126" spans="1:3" ht="15" hidden="1">
      <c r="A1126" s="165">
        <v>17127</v>
      </c>
      <c r="B1126" s="166" t="s">
        <v>419</v>
      </c>
      <c r="C1126" s="165" t="s">
        <v>173</v>
      </c>
    </row>
    <row r="1127" spans="1:3" ht="15" hidden="1">
      <c r="A1127" s="165">
        <v>17128</v>
      </c>
      <c r="B1127" s="166" t="s">
        <v>419</v>
      </c>
      <c r="C1127" s="165" t="s">
        <v>173</v>
      </c>
    </row>
    <row r="1128" spans="1:3" ht="15" hidden="1">
      <c r="A1128" s="165">
        <v>17129</v>
      </c>
      <c r="B1128" s="166" t="s">
        <v>419</v>
      </c>
      <c r="C1128" s="165" t="s">
        <v>173</v>
      </c>
    </row>
    <row r="1129" spans="1:3" ht="15" hidden="1">
      <c r="A1129" s="165">
        <v>17130</v>
      </c>
      <c r="B1129" s="166" t="s">
        <v>419</v>
      </c>
      <c r="C1129" s="165" t="s">
        <v>173</v>
      </c>
    </row>
    <row r="1130" spans="1:3" ht="15" hidden="1">
      <c r="A1130" s="165">
        <v>17140</v>
      </c>
      <c r="B1130" s="166" t="s">
        <v>419</v>
      </c>
      <c r="C1130" s="165" t="s">
        <v>173</v>
      </c>
    </row>
    <row r="1131" spans="1:3" ht="15" hidden="1">
      <c r="A1131" s="165">
        <v>17177</v>
      </c>
      <c r="B1131" s="166" t="s">
        <v>419</v>
      </c>
      <c r="C1131" s="165" t="s">
        <v>173</v>
      </c>
    </row>
    <row r="1132" spans="1:3" ht="15" hidden="1">
      <c r="A1132" s="165">
        <v>17201</v>
      </c>
      <c r="B1132" s="166" t="s">
        <v>419</v>
      </c>
      <c r="C1132" s="165" t="s">
        <v>173</v>
      </c>
    </row>
    <row r="1133" spans="1:3" ht="15" hidden="1">
      <c r="A1133" s="165">
        <v>17202</v>
      </c>
      <c r="B1133" s="166" t="s">
        <v>419</v>
      </c>
      <c r="C1133" s="165" t="s">
        <v>173</v>
      </c>
    </row>
    <row r="1134" spans="1:3" ht="15" hidden="1">
      <c r="A1134" s="165">
        <v>17210</v>
      </c>
      <c r="B1134" s="166" t="s">
        <v>419</v>
      </c>
      <c r="C1134" s="165" t="s">
        <v>173</v>
      </c>
    </row>
    <row r="1135" spans="1:3" ht="15" hidden="1">
      <c r="A1135" s="165">
        <v>17211</v>
      </c>
      <c r="B1135" s="166" t="s">
        <v>418</v>
      </c>
      <c r="C1135" s="165" t="s">
        <v>181</v>
      </c>
    </row>
    <row r="1136" spans="1:3" ht="15" hidden="1">
      <c r="A1136" s="165">
        <v>17212</v>
      </c>
      <c r="B1136" s="166" t="s">
        <v>419</v>
      </c>
      <c r="C1136" s="165" t="s">
        <v>173</v>
      </c>
    </row>
    <row r="1137" spans="1:3" ht="15">
      <c r="A1137" s="165">
        <v>17213</v>
      </c>
      <c r="B1137" s="166" t="s">
        <v>422</v>
      </c>
      <c r="C1137" s="165" t="s">
        <v>185</v>
      </c>
    </row>
    <row r="1138" spans="1:3" ht="15" hidden="1">
      <c r="A1138" s="165">
        <v>17214</v>
      </c>
      <c r="B1138" s="166" t="s">
        <v>419</v>
      </c>
      <c r="C1138" s="165" t="s">
        <v>173</v>
      </c>
    </row>
    <row r="1139" spans="1:3" ht="15" hidden="1">
      <c r="A1139" s="165">
        <v>17215</v>
      </c>
      <c r="B1139" s="166" t="s">
        <v>419</v>
      </c>
      <c r="C1139" s="165" t="s">
        <v>173</v>
      </c>
    </row>
    <row r="1140" spans="1:3" ht="15" hidden="1">
      <c r="A1140" s="165">
        <v>17217</v>
      </c>
      <c r="B1140" s="166" t="s">
        <v>419</v>
      </c>
      <c r="C1140" s="165" t="s">
        <v>173</v>
      </c>
    </row>
    <row r="1141" spans="1:3" ht="15" hidden="1">
      <c r="A1141" s="165">
        <v>17219</v>
      </c>
      <c r="B1141" s="166" t="s">
        <v>419</v>
      </c>
      <c r="C1141" s="165" t="s">
        <v>173</v>
      </c>
    </row>
    <row r="1142" spans="1:3" ht="15" hidden="1">
      <c r="A1142" s="165">
        <v>17220</v>
      </c>
      <c r="B1142" s="166" t="s">
        <v>419</v>
      </c>
      <c r="C1142" s="165" t="s">
        <v>173</v>
      </c>
    </row>
    <row r="1143" spans="1:3" ht="15" hidden="1">
      <c r="A1143" s="165">
        <v>17221</v>
      </c>
      <c r="B1143" s="166" t="s">
        <v>419</v>
      </c>
      <c r="C1143" s="165" t="s">
        <v>173</v>
      </c>
    </row>
    <row r="1144" spans="1:3" ht="15" hidden="1">
      <c r="A1144" s="165">
        <v>17222</v>
      </c>
      <c r="B1144" s="166" t="s">
        <v>419</v>
      </c>
      <c r="C1144" s="165" t="s">
        <v>173</v>
      </c>
    </row>
    <row r="1145" spans="1:3" ht="15" hidden="1">
      <c r="A1145" s="165">
        <v>17223</v>
      </c>
      <c r="B1145" s="166" t="s">
        <v>419</v>
      </c>
      <c r="C1145" s="165" t="s">
        <v>173</v>
      </c>
    </row>
    <row r="1146" spans="1:3" ht="15" hidden="1">
      <c r="A1146" s="165">
        <v>17224</v>
      </c>
      <c r="B1146" s="166" t="s">
        <v>419</v>
      </c>
      <c r="C1146" s="165" t="s">
        <v>173</v>
      </c>
    </row>
    <row r="1147" spans="1:3" ht="15" hidden="1">
      <c r="A1147" s="165">
        <v>17225</v>
      </c>
      <c r="B1147" s="166" t="s">
        <v>419</v>
      </c>
      <c r="C1147" s="165" t="s">
        <v>173</v>
      </c>
    </row>
    <row r="1148" spans="1:3" ht="15" hidden="1">
      <c r="A1148" s="165">
        <v>17228</v>
      </c>
      <c r="B1148" s="166" t="s">
        <v>419</v>
      </c>
      <c r="C1148" s="165" t="s">
        <v>173</v>
      </c>
    </row>
    <row r="1149" spans="1:3" ht="15" hidden="1">
      <c r="A1149" s="165">
        <v>17229</v>
      </c>
      <c r="B1149" s="166" t="s">
        <v>419</v>
      </c>
      <c r="C1149" s="165" t="s">
        <v>173</v>
      </c>
    </row>
    <row r="1150" spans="1:3" ht="15" hidden="1">
      <c r="A1150" s="165">
        <v>17231</v>
      </c>
      <c r="B1150" s="166" t="s">
        <v>419</v>
      </c>
      <c r="C1150" s="165" t="s">
        <v>173</v>
      </c>
    </row>
    <row r="1151" spans="1:3" ht="15" hidden="1">
      <c r="A1151" s="165">
        <v>17232</v>
      </c>
      <c r="B1151" s="166" t="s">
        <v>419</v>
      </c>
      <c r="C1151" s="165" t="s">
        <v>173</v>
      </c>
    </row>
    <row r="1152" spans="1:3" ht="15" hidden="1">
      <c r="A1152" s="165">
        <v>17233</v>
      </c>
      <c r="B1152" s="166" t="s">
        <v>419</v>
      </c>
      <c r="C1152" s="165" t="s">
        <v>173</v>
      </c>
    </row>
    <row r="1153" spans="1:3" ht="15" hidden="1">
      <c r="A1153" s="165">
        <v>17235</v>
      </c>
      <c r="B1153" s="166" t="s">
        <v>419</v>
      </c>
      <c r="C1153" s="165" t="s">
        <v>173</v>
      </c>
    </row>
    <row r="1154" spans="1:3" ht="15" hidden="1">
      <c r="A1154" s="165">
        <v>17236</v>
      </c>
      <c r="B1154" s="166" t="s">
        <v>419</v>
      </c>
      <c r="C1154" s="165" t="s">
        <v>173</v>
      </c>
    </row>
    <row r="1155" spans="1:3" ht="15" hidden="1">
      <c r="A1155" s="165">
        <v>17237</v>
      </c>
      <c r="B1155" s="166" t="s">
        <v>419</v>
      </c>
      <c r="C1155" s="165" t="s">
        <v>173</v>
      </c>
    </row>
    <row r="1156" spans="1:3" ht="15" hidden="1">
      <c r="A1156" s="165">
        <v>17238</v>
      </c>
      <c r="B1156" s="166" t="s">
        <v>419</v>
      </c>
      <c r="C1156" s="165" t="s">
        <v>173</v>
      </c>
    </row>
    <row r="1157" spans="1:3" ht="15">
      <c r="A1157" s="165">
        <v>17239</v>
      </c>
      <c r="B1157" s="166" t="s">
        <v>422</v>
      </c>
      <c r="C1157" s="165" t="s">
        <v>185</v>
      </c>
    </row>
    <row r="1158" spans="1:3" ht="15" hidden="1">
      <c r="A1158" s="165">
        <v>17240</v>
      </c>
      <c r="B1158" s="166" t="s">
        <v>419</v>
      </c>
      <c r="C1158" s="165" t="s">
        <v>173</v>
      </c>
    </row>
    <row r="1159" spans="1:3" ht="15" hidden="1">
      <c r="A1159" s="165">
        <v>17241</v>
      </c>
      <c r="B1159" s="166" t="s">
        <v>419</v>
      </c>
      <c r="C1159" s="165" t="s">
        <v>173</v>
      </c>
    </row>
    <row r="1160" spans="1:3" ht="15">
      <c r="A1160" s="165">
        <v>17243</v>
      </c>
      <c r="B1160" s="166" t="s">
        <v>422</v>
      </c>
      <c r="C1160" s="165" t="s">
        <v>185</v>
      </c>
    </row>
    <row r="1161" spans="1:3" ht="15" hidden="1">
      <c r="A1161" s="165">
        <v>17244</v>
      </c>
      <c r="B1161" s="166" t="s">
        <v>419</v>
      </c>
      <c r="C1161" s="165" t="s">
        <v>173</v>
      </c>
    </row>
    <row r="1162" spans="1:3" ht="15" hidden="1">
      <c r="A1162" s="165">
        <v>17246</v>
      </c>
      <c r="B1162" s="166" t="s">
        <v>419</v>
      </c>
      <c r="C1162" s="165" t="s">
        <v>173</v>
      </c>
    </row>
    <row r="1163" spans="1:3" ht="15" hidden="1">
      <c r="A1163" s="165">
        <v>17247</v>
      </c>
      <c r="B1163" s="166" t="s">
        <v>419</v>
      </c>
      <c r="C1163" s="165" t="s">
        <v>173</v>
      </c>
    </row>
    <row r="1164" spans="1:3" ht="15">
      <c r="A1164" s="165">
        <v>17249</v>
      </c>
      <c r="B1164" s="166" t="s">
        <v>422</v>
      </c>
      <c r="C1164" s="165" t="s">
        <v>185</v>
      </c>
    </row>
    <row r="1165" spans="1:3" ht="15" hidden="1">
      <c r="A1165" s="165">
        <v>17250</v>
      </c>
      <c r="B1165" s="166" t="s">
        <v>419</v>
      </c>
      <c r="C1165" s="165" t="s">
        <v>173</v>
      </c>
    </row>
    <row r="1166" spans="1:3" ht="15" hidden="1">
      <c r="A1166" s="165">
        <v>17251</v>
      </c>
      <c r="B1166" s="166" t="s">
        <v>419</v>
      </c>
      <c r="C1166" s="165" t="s">
        <v>173</v>
      </c>
    </row>
    <row r="1167" spans="1:3" ht="15" hidden="1">
      <c r="A1167" s="165">
        <v>17252</v>
      </c>
      <c r="B1167" s="166" t="s">
        <v>419</v>
      </c>
      <c r="C1167" s="165" t="s">
        <v>173</v>
      </c>
    </row>
    <row r="1168" spans="1:3" ht="15">
      <c r="A1168" s="165">
        <v>17253</v>
      </c>
      <c r="B1168" s="166" t="s">
        <v>422</v>
      </c>
      <c r="C1168" s="165" t="s">
        <v>185</v>
      </c>
    </row>
    <row r="1169" spans="1:3" ht="15" hidden="1">
      <c r="A1169" s="165">
        <v>17254</v>
      </c>
      <c r="B1169" s="166" t="s">
        <v>419</v>
      </c>
      <c r="C1169" s="165" t="s">
        <v>173</v>
      </c>
    </row>
    <row r="1170" spans="1:3" ht="15">
      <c r="A1170" s="165">
        <v>17255</v>
      </c>
      <c r="B1170" s="166" t="s">
        <v>422</v>
      </c>
      <c r="C1170" s="165" t="s">
        <v>185</v>
      </c>
    </row>
    <row r="1171" spans="1:3" ht="15" hidden="1">
      <c r="A1171" s="165">
        <v>17256</v>
      </c>
      <c r="B1171" s="166" t="s">
        <v>419</v>
      </c>
      <c r="C1171" s="165" t="s">
        <v>173</v>
      </c>
    </row>
    <row r="1172" spans="1:3" ht="15" hidden="1">
      <c r="A1172" s="165">
        <v>17257</v>
      </c>
      <c r="B1172" s="166" t="s">
        <v>419</v>
      </c>
      <c r="C1172" s="165" t="s">
        <v>173</v>
      </c>
    </row>
    <row r="1173" spans="1:3" ht="15">
      <c r="A1173" s="165">
        <v>17260</v>
      </c>
      <c r="B1173" s="166" t="s">
        <v>422</v>
      </c>
      <c r="C1173" s="165" t="s">
        <v>185</v>
      </c>
    </row>
    <row r="1174" spans="1:3" ht="15" hidden="1">
      <c r="A1174" s="165">
        <v>17261</v>
      </c>
      <c r="B1174" s="166" t="s">
        <v>419</v>
      </c>
      <c r="C1174" s="165" t="s">
        <v>173</v>
      </c>
    </row>
    <row r="1175" spans="1:3" ht="15" hidden="1">
      <c r="A1175" s="165">
        <v>17262</v>
      </c>
      <c r="B1175" s="166" t="s">
        <v>419</v>
      </c>
      <c r="C1175" s="165" t="s">
        <v>173</v>
      </c>
    </row>
    <row r="1176" spans="1:3" ht="15" hidden="1">
      <c r="A1176" s="165">
        <v>17263</v>
      </c>
      <c r="B1176" s="166" t="s">
        <v>419</v>
      </c>
      <c r="C1176" s="165" t="s">
        <v>173</v>
      </c>
    </row>
    <row r="1177" spans="1:3" ht="15">
      <c r="A1177" s="165">
        <v>17264</v>
      </c>
      <c r="B1177" s="166" t="s">
        <v>422</v>
      </c>
      <c r="C1177" s="165" t="s">
        <v>185</v>
      </c>
    </row>
    <row r="1178" spans="1:3" ht="15" hidden="1">
      <c r="A1178" s="165">
        <v>17265</v>
      </c>
      <c r="B1178" s="166" t="s">
        <v>419</v>
      </c>
      <c r="C1178" s="165" t="s">
        <v>173</v>
      </c>
    </row>
    <row r="1179" spans="1:3" ht="15" hidden="1">
      <c r="A1179" s="165">
        <v>17266</v>
      </c>
      <c r="B1179" s="166" t="s">
        <v>419</v>
      </c>
      <c r="C1179" s="165" t="s">
        <v>173</v>
      </c>
    </row>
    <row r="1180" spans="1:3" ht="15" hidden="1">
      <c r="A1180" s="165">
        <v>17267</v>
      </c>
      <c r="B1180" s="166" t="s">
        <v>419</v>
      </c>
      <c r="C1180" s="165" t="s">
        <v>173</v>
      </c>
    </row>
    <row r="1181" spans="1:3" ht="15" hidden="1">
      <c r="A1181" s="165">
        <v>17268</v>
      </c>
      <c r="B1181" s="166" t="s">
        <v>419</v>
      </c>
      <c r="C1181" s="165" t="s">
        <v>173</v>
      </c>
    </row>
    <row r="1182" spans="1:3" ht="15" hidden="1">
      <c r="A1182" s="165">
        <v>17270</v>
      </c>
      <c r="B1182" s="166" t="s">
        <v>419</v>
      </c>
      <c r="C1182" s="165" t="s">
        <v>173</v>
      </c>
    </row>
    <row r="1183" spans="1:3" ht="15" hidden="1">
      <c r="A1183" s="165">
        <v>17271</v>
      </c>
      <c r="B1183" s="166" t="s">
        <v>419</v>
      </c>
      <c r="C1183" s="165" t="s">
        <v>173</v>
      </c>
    </row>
    <row r="1184" spans="1:3" ht="15" hidden="1">
      <c r="A1184" s="165">
        <v>17272</v>
      </c>
      <c r="B1184" s="166" t="s">
        <v>419</v>
      </c>
      <c r="C1184" s="165" t="s">
        <v>173</v>
      </c>
    </row>
    <row r="1185" spans="1:3" ht="15" hidden="1">
      <c r="A1185" s="165">
        <v>17301</v>
      </c>
      <c r="B1185" s="166" t="s">
        <v>419</v>
      </c>
      <c r="C1185" s="165" t="s">
        <v>173</v>
      </c>
    </row>
    <row r="1186" spans="1:3" ht="15" hidden="1">
      <c r="A1186" s="165">
        <v>17302</v>
      </c>
      <c r="B1186" s="166" t="s">
        <v>419</v>
      </c>
      <c r="C1186" s="165" t="s">
        <v>173</v>
      </c>
    </row>
    <row r="1187" spans="1:3" ht="15" hidden="1">
      <c r="A1187" s="165">
        <v>17303</v>
      </c>
      <c r="B1187" s="166" t="s">
        <v>419</v>
      </c>
      <c r="C1187" s="165" t="s">
        <v>173</v>
      </c>
    </row>
    <row r="1188" spans="1:3" ht="15" hidden="1">
      <c r="A1188" s="165">
        <v>17304</v>
      </c>
      <c r="B1188" s="166" t="s">
        <v>419</v>
      </c>
      <c r="C1188" s="165" t="s">
        <v>173</v>
      </c>
    </row>
    <row r="1189" spans="1:3" ht="15" hidden="1">
      <c r="A1189" s="165">
        <v>17306</v>
      </c>
      <c r="B1189" s="166" t="s">
        <v>419</v>
      </c>
      <c r="C1189" s="165" t="s">
        <v>173</v>
      </c>
    </row>
    <row r="1190" spans="1:3" ht="15" hidden="1">
      <c r="A1190" s="165">
        <v>17307</v>
      </c>
      <c r="B1190" s="166" t="s">
        <v>419</v>
      </c>
      <c r="C1190" s="165" t="s">
        <v>173</v>
      </c>
    </row>
    <row r="1191" spans="1:3" ht="15" hidden="1">
      <c r="A1191" s="165">
        <v>17309</v>
      </c>
      <c r="B1191" s="166" t="s">
        <v>419</v>
      </c>
      <c r="C1191" s="165" t="s">
        <v>173</v>
      </c>
    </row>
    <row r="1192" spans="1:3" ht="15" hidden="1">
      <c r="A1192" s="165">
        <v>17310</v>
      </c>
      <c r="B1192" s="166" t="s">
        <v>419</v>
      </c>
      <c r="C1192" s="165" t="s">
        <v>173</v>
      </c>
    </row>
    <row r="1193" spans="1:3" ht="15" hidden="1">
      <c r="A1193" s="165">
        <v>17311</v>
      </c>
      <c r="B1193" s="166" t="s">
        <v>419</v>
      </c>
      <c r="C1193" s="165" t="s">
        <v>173</v>
      </c>
    </row>
    <row r="1194" spans="1:3" ht="15" hidden="1">
      <c r="A1194" s="165">
        <v>17312</v>
      </c>
      <c r="B1194" s="166" t="s">
        <v>419</v>
      </c>
      <c r="C1194" s="165" t="s">
        <v>173</v>
      </c>
    </row>
    <row r="1195" spans="1:3" ht="15" hidden="1">
      <c r="A1195" s="165">
        <v>17313</v>
      </c>
      <c r="B1195" s="166" t="s">
        <v>419</v>
      </c>
      <c r="C1195" s="165" t="s">
        <v>173</v>
      </c>
    </row>
    <row r="1196" spans="1:3" ht="15" hidden="1">
      <c r="A1196" s="165">
        <v>17314</v>
      </c>
      <c r="B1196" s="166" t="s">
        <v>419</v>
      </c>
      <c r="C1196" s="165" t="s">
        <v>173</v>
      </c>
    </row>
    <row r="1197" spans="1:3" ht="15" hidden="1">
      <c r="A1197" s="165">
        <v>17315</v>
      </c>
      <c r="B1197" s="166" t="s">
        <v>419</v>
      </c>
      <c r="C1197" s="165" t="s">
        <v>173</v>
      </c>
    </row>
    <row r="1198" spans="1:3" ht="15" hidden="1">
      <c r="A1198" s="165">
        <v>17316</v>
      </c>
      <c r="B1198" s="166" t="s">
        <v>419</v>
      </c>
      <c r="C1198" s="165" t="s">
        <v>173</v>
      </c>
    </row>
    <row r="1199" spans="1:3" ht="15" hidden="1">
      <c r="A1199" s="165">
        <v>17317</v>
      </c>
      <c r="B1199" s="166" t="s">
        <v>419</v>
      </c>
      <c r="C1199" s="165" t="s">
        <v>173</v>
      </c>
    </row>
    <row r="1200" spans="1:3" ht="15" hidden="1">
      <c r="A1200" s="165">
        <v>17318</v>
      </c>
      <c r="B1200" s="166" t="s">
        <v>419</v>
      </c>
      <c r="C1200" s="165" t="s">
        <v>173</v>
      </c>
    </row>
    <row r="1201" spans="1:3" ht="15" hidden="1">
      <c r="A1201" s="165">
        <v>17319</v>
      </c>
      <c r="B1201" s="166" t="s">
        <v>419</v>
      </c>
      <c r="C1201" s="165" t="s">
        <v>173</v>
      </c>
    </row>
    <row r="1202" spans="1:3" ht="15" hidden="1">
      <c r="A1202" s="165">
        <v>17320</v>
      </c>
      <c r="B1202" s="166" t="s">
        <v>419</v>
      </c>
      <c r="C1202" s="165" t="s">
        <v>173</v>
      </c>
    </row>
    <row r="1203" spans="1:3" ht="15" hidden="1">
      <c r="A1203" s="165">
        <v>17321</v>
      </c>
      <c r="B1203" s="166" t="s">
        <v>419</v>
      </c>
      <c r="C1203" s="165" t="s">
        <v>173</v>
      </c>
    </row>
    <row r="1204" spans="1:3" ht="15" hidden="1">
      <c r="A1204" s="165">
        <v>17322</v>
      </c>
      <c r="B1204" s="166" t="s">
        <v>419</v>
      </c>
      <c r="C1204" s="165" t="s">
        <v>173</v>
      </c>
    </row>
    <row r="1205" spans="1:3" ht="15" hidden="1">
      <c r="A1205" s="165">
        <v>17323</v>
      </c>
      <c r="B1205" s="166" t="s">
        <v>419</v>
      </c>
      <c r="C1205" s="165" t="s">
        <v>173</v>
      </c>
    </row>
    <row r="1206" spans="1:3" ht="15" hidden="1">
      <c r="A1206" s="165">
        <v>17324</v>
      </c>
      <c r="B1206" s="166" t="s">
        <v>419</v>
      </c>
      <c r="C1206" s="165" t="s">
        <v>173</v>
      </c>
    </row>
    <row r="1207" spans="1:3" ht="15" hidden="1">
      <c r="A1207" s="165">
        <v>17325</v>
      </c>
      <c r="B1207" s="166" t="s">
        <v>419</v>
      </c>
      <c r="C1207" s="165" t="s">
        <v>173</v>
      </c>
    </row>
    <row r="1208" spans="1:3" ht="15" hidden="1">
      <c r="A1208" s="165">
        <v>17326</v>
      </c>
      <c r="B1208" s="166" t="s">
        <v>419</v>
      </c>
      <c r="C1208" s="165" t="s">
        <v>173</v>
      </c>
    </row>
    <row r="1209" spans="1:3" ht="15" hidden="1">
      <c r="A1209" s="165">
        <v>17327</v>
      </c>
      <c r="B1209" s="166" t="s">
        <v>419</v>
      </c>
      <c r="C1209" s="165" t="s">
        <v>173</v>
      </c>
    </row>
    <row r="1210" spans="1:3" ht="15" hidden="1">
      <c r="A1210" s="165">
        <v>17329</v>
      </c>
      <c r="B1210" s="166" t="s">
        <v>419</v>
      </c>
      <c r="C1210" s="165" t="s">
        <v>173</v>
      </c>
    </row>
    <row r="1211" spans="1:3" ht="15" hidden="1">
      <c r="A1211" s="165">
        <v>17331</v>
      </c>
      <c r="B1211" s="166" t="s">
        <v>419</v>
      </c>
      <c r="C1211" s="165" t="s">
        <v>173</v>
      </c>
    </row>
    <row r="1212" spans="1:3" ht="15" hidden="1">
      <c r="A1212" s="165">
        <v>17332</v>
      </c>
      <c r="B1212" s="166" t="s">
        <v>419</v>
      </c>
      <c r="C1212" s="165" t="s">
        <v>173</v>
      </c>
    </row>
    <row r="1213" spans="1:3" ht="15" hidden="1">
      <c r="A1213" s="165">
        <v>17333</v>
      </c>
      <c r="B1213" s="166" t="s">
        <v>419</v>
      </c>
      <c r="C1213" s="165" t="s">
        <v>173</v>
      </c>
    </row>
    <row r="1214" spans="1:3" ht="15" hidden="1">
      <c r="A1214" s="165">
        <v>17334</v>
      </c>
      <c r="B1214" s="166" t="s">
        <v>419</v>
      </c>
      <c r="C1214" s="165" t="s">
        <v>173</v>
      </c>
    </row>
    <row r="1215" spans="1:3" ht="15" hidden="1">
      <c r="A1215" s="165">
        <v>17337</v>
      </c>
      <c r="B1215" s="166" t="s">
        <v>419</v>
      </c>
      <c r="C1215" s="165" t="s">
        <v>173</v>
      </c>
    </row>
    <row r="1216" spans="1:3" ht="15" hidden="1">
      <c r="A1216" s="165">
        <v>17339</v>
      </c>
      <c r="B1216" s="166" t="s">
        <v>419</v>
      </c>
      <c r="C1216" s="165" t="s">
        <v>173</v>
      </c>
    </row>
    <row r="1217" spans="1:3" ht="15" hidden="1">
      <c r="A1217" s="165">
        <v>17340</v>
      </c>
      <c r="B1217" s="166" t="s">
        <v>419</v>
      </c>
      <c r="C1217" s="165" t="s">
        <v>173</v>
      </c>
    </row>
    <row r="1218" spans="1:3" ht="15" hidden="1">
      <c r="A1218" s="165">
        <v>17342</v>
      </c>
      <c r="B1218" s="166" t="s">
        <v>419</v>
      </c>
      <c r="C1218" s="165" t="s">
        <v>173</v>
      </c>
    </row>
    <row r="1219" spans="1:3" ht="15" hidden="1">
      <c r="A1219" s="165">
        <v>17343</v>
      </c>
      <c r="B1219" s="166" t="s">
        <v>419</v>
      </c>
      <c r="C1219" s="165" t="s">
        <v>173</v>
      </c>
    </row>
    <row r="1220" spans="1:3" ht="15" hidden="1">
      <c r="A1220" s="165">
        <v>17344</v>
      </c>
      <c r="B1220" s="166" t="s">
        <v>419</v>
      </c>
      <c r="C1220" s="165" t="s">
        <v>173</v>
      </c>
    </row>
    <row r="1221" spans="1:3" ht="15" hidden="1">
      <c r="A1221" s="165">
        <v>17345</v>
      </c>
      <c r="B1221" s="166" t="s">
        <v>419</v>
      </c>
      <c r="C1221" s="165" t="s">
        <v>173</v>
      </c>
    </row>
    <row r="1222" spans="1:3" ht="15" hidden="1">
      <c r="A1222" s="165">
        <v>17347</v>
      </c>
      <c r="B1222" s="166" t="s">
        <v>419</v>
      </c>
      <c r="C1222" s="165" t="s">
        <v>173</v>
      </c>
    </row>
    <row r="1223" spans="1:3" ht="15" hidden="1">
      <c r="A1223" s="165">
        <v>17349</v>
      </c>
      <c r="B1223" s="166" t="s">
        <v>419</v>
      </c>
      <c r="C1223" s="165" t="s">
        <v>173</v>
      </c>
    </row>
    <row r="1224" spans="1:3" ht="15" hidden="1">
      <c r="A1224" s="165">
        <v>17350</v>
      </c>
      <c r="B1224" s="166" t="s">
        <v>419</v>
      </c>
      <c r="C1224" s="165" t="s">
        <v>173</v>
      </c>
    </row>
    <row r="1225" spans="1:3" ht="15" hidden="1">
      <c r="A1225" s="165">
        <v>17352</v>
      </c>
      <c r="B1225" s="166" t="s">
        <v>419</v>
      </c>
      <c r="C1225" s="165" t="s">
        <v>173</v>
      </c>
    </row>
    <row r="1226" spans="1:3" ht="15" hidden="1">
      <c r="A1226" s="165">
        <v>17353</v>
      </c>
      <c r="B1226" s="166" t="s">
        <v>419</v>
      </c>
      <c r="C1226" s="165" t="s">
        <v>173</v>
      </c>
    </row>
    <row r="1227" spans="1:3" ht="15" hidden="1">
      <c r="A1227" s="165">
        <v>17354</v>
      </c>
      <c r="B1227" s="166" t="s">
        <v>419</v>
      </c>
      <c r="C1227" s="165" t="s">
        <v>173</v>
      </c>
    </row>
    <row r="1228" spans="1:3" ht="15" hidden="1">
      <c r="A1228" s="165">
        <v>17355</v>
      </c>
      <c r="B1228" s="166" t="s">
        <v>419</v>
      </c>
      <c r="C1228" s="165" t="s">
        <v>173</v>
      </c>
    </row>
    <row r="1229" spans="1:3" ht="15" hidden="1">
      <c r="A1229" s="165">
        <v>17356</v>
      </c>
      <c r="B1229" s="166" t="s">
        <v>419</v>
      </c>
      <c r="C1229" s="165" t="s">
        <v>173</v>
      </c>
    </row>
    <row r="1230" spans="1:3" ht="15" hidden="1">
      <c r="A1230" s="165">
        <v>17358</v>
      </c>
      <c r="B1230" s="166" t="s">
        <v>419</v>
      </c>
      <c r="C1230" s="165" t="s">
        <v>173</v>
      </c>
    </row>
    <row r="1231" spans="1:3" ht="15" hidden="1">
      <c r="A1231" s="165">
        <v>17360</v>
      </c>
      <c r="B1231" s="166" t="s">
        <v>419</v>
      </c>
      <c r="C1231" s="165" t="s">
        <v>173</v>
      </c>
    </row>
    <row r="1232" spans="1:3" ht="15" hidden="1">
      <c r="A1232" s="165">
        <v>17361</v>
      </c>
      <c r="B1232" s="166" t="s">
        <v>419</v>
      </c>
      <c r="C1232" s="165" t="s">
        <v>173</v>
      </c>
    </row>
    <row r="1233" spans="1:3" ht="15" hidden="1">
      <c r="A1233" s="165">
        <v>17362</v>
      </c>
      <c r="B1233" s="166" t="s">
        <v>419</v>
      </c>
      <c r="C1233" s="165" t="s">
        <v>173</v>
      </c>
    </row>
    <row r="1234" spans="1:3" ht="15" hidden="1">
      <c r="A1234" s="165">
        <v>17363</v>
      </c>
      <c r="B1234" s="166" t="s">
        <v>419</v>
      </c>
      <c r="C1234" s="165" t="s">
        <v>173</v>
      </c>
    </row>
    <row r="1235" spans="1:3" ht="15" hidden="1">
      <c r="A1235" s="165">
        <v>17364</v>
      </c>
      <c r="B1235" s="166" t="s">
        <v>419</v>
      </c>
      <c r="C1235" s="165" t="s">
        <v>173</v>
      </c>
    </row>
    <row r="1236" spans="1:3" ht="15" hidden="1">
      <c r="A1236" s="165">
        <v>17365</v>
      </c>
      <c r="B1236" s="166" t="s">
        <v>419</v>
      </c>
      <c r="C1236" s="165" t="s">
        <v>173</v>
      </c>
    </row>
    <row r="1237" spans="1:3" ht="15" hidden="1">
      <c r="A1237" s="165">
        <v>17366</v>
      </c>
      <c r="B1237" s="166" t="s">
        <v>419</v>
      </c>
      <c r="C1237" s="165" t="s">
        <v>173</v>
      </c>
    </row>
    <row r="1238" spans="1:3" ht="15" hidden="1">
      <c r="A1238" s="165">
        <v>17368</v>
      </c>
      <c r="B1238" s="166" t="s">
        <v>419</v>
      </c>
      <c r="C1238" s="165" t="s">
        <v>173</v>
      </c>
    </row>
    <row r="1239" spans="1:3" ht="15" hidden="1">
      <c r="A1239" s="165">
        <v>17370</v>
      </c>
      <c r="B1239" s="166" t="s">
        <v>419</v>
      </c>
      <c r="C1239" s="165" t="s">
        <v>173</v>
      </c>
    </row>
    <row r="1240" spans="1:3" ht="15" hidden="1">
      <c r="A1240" s="165">
        <v>17371</v>
      </c>
      <c r="B1240" s="166" t="s">
        <v>419</v>
      </c>
      <c r="C1240" s="165" t="s">
        <v>173</v>
      </c>
    </row>
    <row r="1241" spans="1:3" ht="15" hidden="1">
      <c r="A1241" s="165">
        <v>17372</v>
      </c>
      <c r="B1241" s="166" t="s">
        <v>419</v>
      </c>
      <c r="C1241" s="165" t="s">
        <v>173</v>
      </c>
    </row>
    <row r="1242" spans="1:3" ht="15" hidden="1">
      <c r="A1242" s="165">
        <v>17375</v>
      </c>
      <c r="B1242" s="166" t="s">
        <v>419</v>
      </c>
      <c r="C1242" s="165" t="s">
        <v>173</v>
      </c>
    </row>
    <row r="1243" spans="1:3" ht="15" hidden="1">
      <c r="A1243" s="165">
        <v>17401</v>
      </c>
      <c r="B1243" s="166" t="s">
        <v>419</v>
      </c>
      <c r="C1243" s="165" t="s">
        <v>173</v>
      </c>
    </row>
    <row r="1244" spans="1:3" ht="15" hidden="1">
      <c r="A1244" s="165">
        <v>17402</v>
      </c>
      <c r="B1244" s="166" t="s">
        <v>419</v>
      </c>
      <c r="C1244" s="165" t="s">
        <v>173</v>
      </c>
    </row>
    <row r="1245" spans="1:3" ht="15" hidden="1">
      <c r="A1245" s="165">
        <v>17403</v>
      </c>
      <c r="B1245" s="166" t="s">
        <v>419</v>
      </c>
      <c r="C1245" s="165" t="s">
        <v>173</v>
      </c>
    </row>
    <row r="1246" spans="1:3" ht="15" hidden="1">
      <c r="A1246" s="165">
        <v>17404</v>
      </c>
      <c r="B1246" s="166" t="s">
        <v>419</v>
      </c>
      <c r="C1246" s="165" t="s">
        <v>173</v>
      </c>
    </row>
    <row r="1247" spans="1:3" ht="15" hidden="1">
      <c r="A1247" s="165">
        <v>17405</v>
      </c>
      <c r="B1247" s="166" t="s">
        <v>419</v>
      </c>
      <c r="C1247" s="165" t="s">
        <v>173</v>
      </c>
    </row>
    <row r="1248" spans="1:3" ht="15" hidden="1">
      <c r="A1248" s="165">
        <v>17406</v>
      </c>
      <c r="B1248" s="166" t="s">
        <v>419</v>
      </c>
      <c r="C1248" s="165" t="s">
        <v>173</v>
      </c>
    </row>
    <row r="1249" spans="1:3" ht="15" hidden="1">
      <c r="A1249" s="165">
        <v>17407</v>
      </c>
      <c r="B1249" s="166" t="s">
        <v>419</v>
      </c>
      <c r="C1249" s="165" t="s">
        <v>173</v>
      </c>
    </row>
    <row r="1250" spans="1:3" ht="15" hidden="1">
      <c r="A1250" s="165">
        <v>17408</v>
      </c>
      <c r="B1250" s="166" t="s">
        <v>419</v>
      </c>
      <c r="C1250" s="165" t="s">
        <v>173</v>
      </c>
    </row>
    <row r="1251" spans="1:3" ht="15" hidden="1">
      <c r="A1251" s="165">
        <v>17415</v>
      </c>
      <c r="B1251" s="166" t="s">
        <v>419</v>
      </c>
      <c r="C1251" s="165" t="s">
        <v>173</v>
      </c>
    </row>
    <row r="1252" spans="1:3" ht="15" hidden="1">
      <c r="A1252" s="165">
        <v>17501</v>
      </c>
      <c r="B1252" s="166" t="s">
        <v>424</v>
      </c>
      <c r="C1252" s="165" t="s">
        <v>177</v>
      </c>
    </row>
    <row r="1253" spans="1:3" ht="15" hidden="1">
      <c r="A1253" s="165">
        <v>17502</v>
      </c>
      <c r="B1253" s="166" t="s">
        <v>424</v>
      </c>
      <c r="C1253" s="165" t="s">
        <v>177</v>
      </c>
    </row>
    <row r="1254" spans="1:3" ht="15" hidden="1">
      <c r="A1254" s="165">
        <v>17503</v>
      </c>
      <c r="B1254" s="166" t="s">
        <v>424</v>
      </c>
      <c r="C1254" s="165" t="s">
        <v>177</v>
      </c>
    </row>
    <row r="1255" spans="1:3" ht="15" hidden="1">
      <c r="A1255" s="165">
        <v>17504</v>
      </c>
      <c r="B1255" s="166" t="s">
        <v>424</v>
      </c>
      <c r="C1255" s="165" t="s">
        <v>177</v>
      </c>
    </row>
    <row r="1256" spans="1:3" ht="15" hidden="1">
      <c r="A1256" s="165">
        <v>17505</v>
      </c>
      <c r="B1256" s="166" t="s">
        <v>424</v>
      </c>
      <c r="C1256" s="165" t="s">
        <v>177</v>
      </c>
    </row>
    <row r="1257" spans="1:3" ht="15" hidden="1">
      <c r="A1257" s="165">
        <v>17506</v>
      </c>
      <c r="B1257" s="166" t="s">
        <v>424</v>
      </c>
      <c r="C1257" s="165" t="s">
        <v>177</v>
      </c>
    </row>
    <row r="1258" spans="1:3" ht="15" hidden="1">
      <c r="A1258" s="165">
        <v>17507</v>
      </c>
      <c r="B1258" s="166" t="s">
        <v>424</v>
      </c>
      <c r="C1258" s="165" t="s">
        <v>177</v>
      </c>
    </row>
    <row r="1259" spans="1:3" ht="15" hidden="1">
      <c r="A1259" s="165">
        <v>17508</v>
      </c>
      <c r="B1259" s="166" t="s">
        <v>424</v>
      </c>
      <c r="C1259" s="165" t="s">
        <v>177</v>
      </c>
    </row>
    <row r="1260" spans="1:3" ht="15" hidden="1">
      <c r="A1260" s="165">
        <v>17509</v>
      </c>
      <c r="B1260" s="166" t="s">
        <v>424</v>
      </c>
      <c r="C1260" s="165" t="s">
        <v>177</v>
      </c>
    </row>
    <row r="1261" spans="1:3" ht="15" hidden="1">
      <c r="A1261" s="165">
        <v>17512</v>
      </c>
      <c r="B1261" s="166" t="s">
        <v>424</v>
      </c>
      <c r="C1261" s="165" t="s">
        <v>177</v>
      </c>
    </row>
    <row r="1262" spans="1:3" ht="15" hidden="1">
      <c r="A1262" s="165">
        <v>17516</v>
      </c>
      <c r="B1262" s="166" t="s">
        <v>424</v>
      </c>
      <c r="C1262" s="165" t="s">
        <v>177</v>
      </c>
    </row>
    <row r="1263" spans="1:3" ht="15" hidden="1">
      <c r="A1263" s="165">
        <v>17517</v>
      </c>
      <c r="B1263" s="166" t="s">
        <v>424</v>
      </c>
      <c r="C1263" s="165" t="s">
        <v>177</v>
      </c>
    </row>
    <row r="1264" spans="1:3" ht="15" hidden="1">
      <c r="A1264" s="165">
        <v>17518</v>
      </c>
      <c r="B1264" s="166" t="s">
        <v>424</v>
      </c>
      <c r="C1264" s="165" t="s">
        <v>177</v>
      </c>
    </row>
    <row r="1265" spans="1:3" ht="15" hidden="1">
      <c r="A1265" s="165">
        <v>17519</v>
      </c>
      <c r="B1265" s="166" t="s">
        <v>424</v>
      </c>
      <c r="C1265" s="165" t="s">
        <v>177</v>
      </c>
    </row>
    <row r="1266" spans="1:3" ht="15" hidden="1">
      <c r="A1266" s="165">
        <v>17520</v>
      </c>
      <c r="B1266" s="166" t="s">
        <v>424</v>
      </c>
      <c r="C1266" s="165" t="s">
        <v>177</v>
      </c>
    </row>
    <row r="1267" spans="1:3" ht="15" hidden="1">
      <c r="A1267" s="165">
        <v>17521</v>
      </c>
      <c r="B1267" s="166" t="s">
        <v>424</v>
      </c>
      <c r="C1267" s="165" t="s">
        <v>177</v>
      </c>
    </row>
    <row r="1268" spans="1:3" ht="15" hidden="1">
      <c r="A1268" s="165">
        <v>17522</v>
      </c>
      <c r="B1268" s="166" t="s">
        <v>424</v>
      </c>
      <c r="C1268" s="165" t="s">
        <v>177</v>
      </c>
    </row>
    <row r="1269" spans="1:3" ht="15" hidden="1">
      <c r="A1269" s="165">
        <v>17527</v>
      </c>
      <c r="B1269" s="166" t="s">
        <v>424</v>
      </c>
      <c r="C1269" s="165" t="s">
        <v>177</v>
      </c>
    </row>
    <row r="1270" spans="1:3" ht="15" hidden="1">
      <c r="A1270" s="165">
        <v>17528</v>
      </c>
      <c r="B1270" s="166" t="s">
        <v>424</v>
      </c>
      <c r="C1270" s="165" t="s">
        <v>177</v>
      </c>
    </row>
    <row r="1271" spans="1:3" ht="15" hidden="1">
      <c r="A1271" s="165">
        <v>17529</v>
      </c>
      <c r="B1271" s="166" t="s">
        <v>424</v>
      </c>
      <c r="C1271" s="165" t="s">
        <v>177</v>
      </c>
    </row>
    <row r="1272" spans="1:3" ht="15" hidden="1">
      <c r="A1272" s="165">
        <v>17532</v>
      </c>
      <c r="B1272" s="166" t="s">
        <v>424</v>
      </c>
      <c r="C1272" s="165" t="s">
        <v>177</v>
      </c>
    </row>
    <row r="1273" spans="1:3" ht="15" hidden="1">
      <c r="A1273" s="165">
        <v>17533</v>
      </c>
      <c r="B1273" s="166" t="s">
        <v>424</v>
      </c>
      <c r="C1273" s="165" t="s">
        <v>177</v>
      </c>
    </row>
    <row r="1274" spans="1:3" ht="15" hidden="1">
      <c r="A1274" s="165">
        <v>17534</v>
      </c>
      <c r="B1274" s="166" t="s">
        <v>424</v>
      </c>
      <c r="C1274" s="165" t="s">
        <v>177</v>
      </c>
    </row>
    <row r="1275" spans="1:3" ht="15" hidden="1">
      <c r="A1275" s="165">
        <v>17535</v>
      </c>
      <c r="B1275" s="166" t="s">
        <v>424</v>
      </c>
      <c r="C1275" s="165" t="s">
        <v>177</v>
      </c>
    </row>
    <row r="1276" spans="1:3" ht="15" hidden="1">
      <c r="A1276" s="165">
        <v>17536</v>
      </c>
      <c r="B1276" s="166" t="s">
        <v>424</v>
      </c>
      <c r="C1276" s="165" t="s">
        <v>177</v>
      </c>
    </row>
    <row r="1277" spans="1:3" ht="15" hidden="1">
      <c r="A1277" s="165">
        <v>17537</v>
      </c>
      <c r="B1277" s="166" t="s">
        <v>424</v>
      </c>
      <c r="C1277" s="165" t="s">
        <v>177</v>
      </c>
    </row>
    <row r="1278" spans="1:3" ht="15" hidden="1">
      <c r="A1278" s="165">
        <v>17538</v>
      </c>
      <c r="B1278" s="166" t="s">
        <v>424</v>
      </c>
      <c r="C1278" s="165" t="s">
        <v>177</v>
      </c>
    </row>
    <row r="1279" spans="1:3" ht="15" hidden="1">
      <c r="A1279" s="165">
        <v>17540</v>
      </c>
      <c r="B1279" s="166" t="s">
        <v>424</v>
      </c>
      <c r="C1279" s="165" t="s">
        <v>177</v>
      </c>
    </row>
    <row r="1280" spans="1:3" ht="15" hidden="1">
      <c r="A1280" s="165">
        <v>17543</v>
      </c>
      <c r="B1280" s="166" t="s">
        <v>424</v>
      </c>
      <c r="C1280" s="165" t="s">
        <v>177</v>
      </c>
    </row>
    <row r="1281" spans="1:3" ht="15" hidden="1">
      <c r="A1281" s="165">
        <v>17545</v>
      </c>
      <c r="B1281" s="166" t="s">
        <v>424</v>
      </c>
      <c r="C1281" s="165" t="s">
        <v>177</v>
      </c>
    </row>
    <row r="1282" spans="1:3" ht="15" hidden="1">
      <c r="A1282" s="165">
        <v>17547</v>
      </c>
      <c r="B1282" s="166" t="s">
        <v>424</v>
      </c>
      <c r="C1282" s="165" t="s">
        <v>177</v>
      </c>
    </row>
    <row r="1283" spans="1:3" ht="15" hidden="1">
      <c r="A1283" s="165">
        <v>17549</v>
      </c>
      <c r="B1283" s="166" t="s">
        <v>424</v>
      </c>
      <c r="C1283" s="165" t="s">
        <v>177</v>
      </c>
    </row>
    <row r="1284" spans="1:3" ht="15" hidden="1">
      <c r="A1284" s="165">
        <v>17550</v>
      </c>
      <c r="B1284" s="166" t="s">
        <v>424</v>
      </c>
      <c r="C1284" s="165" t="s">
        <v>177</v>
      </c>
    </row>
    <row r="1285" spans="1:3" ht="15" hidden="1">
      <c r="A1285" s="165">
        <v>17551</v>
      </c>
      <c r="B1285" s="166" t="s">
        <v>424</v>
      </c>
      <c r="C1285" s="165" t="s">
        <v>177</v>
      </c>
    </row>
    <row r="1286" spans="1:3" ht="15" hidden="1">
      <c r="A1286" s="165">
        <v>17552</v>
      </c>
      <c r="B1286" s="166" t="s">
        <v>424</v>
      </c>
      <c r="C1286" s="165" t="s">
        <v>177</v>
      </c>
    </row>
    <row r="1287" spans="1:3" ht="15" hidden="1">
      <c r="A1287" s="165">
        <v>17554</v>
      </c>
      <c r="B1287" s="166" t="s">
        <v>424</v>
      </c>
      <c r="C1287" s="165" t="s">
        <v>177</v>
      </c>
    </row>
    <row r="1288" spans="1:3" ht="15" hidden="1">
      <c r="A1288" s="165">
        <v>17555</v>
      </c>
      <c r="B1288" s="166" t="s">
        <v>424</v>
      </c>
      <c r="C1288" s="165" t="s">
        <v>177</v>
      </c>
    </row>
    <row r="1289" spans="1:3" ht="15" hidden="1">
      <c r="A1289" s="165">
        <v>17557</v>
      </c>
      <c r="B1289" s="166" t="s">
        <v>424</v>
      </c>
      <c r="C1289" s="165" t="s">
        <v>177</v>
      </c>
    </row>
    <row r="1290" spans="1:3" ht="15" hidden="1">
      <c r="A1290" s="165">
        <v>17560</v>
      </c>
      <c r="B1290" s="166" t="s">
        <v>424</v>
      </c>
      <c r="C1290" s="165" t="s">
        <v>177</v>
      </c>
    </row>
    <row r="1291" spans="1:3" ht="15" hidden="1">
      <c r="A1291" s="165">
        <v>17562</v>
      </c>
      <c r="B1291" s="166" t="s">
        <v>424</v>
      </c>
      <c r="C1291" s="165" t="s">
        <v>177</v>
      </c>
    </row>
    <row r="1292" spans="1:3" ht="15" hidden="1">
      <c r="A1292" s="165">
        <v>17563</v>
      </c>
      <c r="B1292" s="166" t="s">
        <v>424</v>
      </c>
      <c r="C1292" s="165" t="s">
        <v>177</v>
      </c>
    </row>
    <row r="1293" spans="1:3" ht="15" hidden="1">
      <c r="A1293" s="165">
        <v>17564</v>
      </c>
      <c r="B1293" s="166" t="s">
        <v>424</v>
      </c>
      <c r="C1293" s="165" t="s">
        <v>177</v>
      </c>
    </row>
    <row r="1294" spans="1:3" ht="15" hidden="1">
      <c r="A1294" s="165">
        <v>17565</v>
      </c>
      <c r="B1294" s="166" t="s">
        <v>424</v>
      </c>
      <c r="C1294" s="165" t="s">
        <v>177</v>
      </c>
    </row>
    <row r="1295" spans="1:3" ht="15" hidden="1">
      <c r="A1295" s="165">
        <v>17566</v>
      </c>
      <c r="B1295" s="166" t="s">
        <v>424</v>
      </c>
      <c r="C1295" s="165" t="s">
        <v>177</v>
      </c>
    </row>
    <row r="1296" spans="1:3" ht="15" hidden="1">
      <c r="A1296" s="165">
        <v>17567</v>
      </c>
      <c r="B1296" s="166" t="s">
        <v>424</v>
      </c>
      <c r="C1296" s="165" t="s">
        <v>177</v>
      </c>
    </row>
    <row r="1297" spans="1:3" ht="15" hidden="1">
      <c r="A1297" s="165">
        <v>17568</v>
      </c>
      <c r="B1297" s="166" t="s">
        <v>424</v>
      </c>
      <c r="C1297" s="165" t="s">
        <v>177</v>
      </c>
    </row>
    <row r="1298" spans="1:3" ht="15" hidden="1">
      <c r="A1298" s="165">
        <v>17569</v>
      </c>
      <c r="B1298" s="166" t="s">
        <v>424</v>
      </c>
      <c r="C1298" s="165" t="s">
        <v>177</v>
      </c>
    </row>
    <row r="1299" spans="1:3" ht="15" hidden="1">
      <c r="A1299" s="165">
        <v>17570</v>
      </c>
      <c r="B1299" s="166" t="s">
        <v>424</v>
      </c>
      <c r="C1299" s="165" t="s">
        <v>177</v>
      </c>
    </row>
    <row r="1300" spans="1:3" ht="15" hidden="1">
      <c r="A1300" s="165">
        <v>17572</v>
      </c>
      <c r="B1300" s="166" t="s">
        <v>424</v>
      </c>
      <c r="C1300" s="165" t="s">
        <v>177</v>
      </c>
    </row>
    <row r="1301" spans="1:3" ht="15" hidden="1">
      <c r="A1301" s="165">
        <v>17573</v>
      </c>
      <c r="B1301" s="166" t="s">
        <v>424</v>
      </c>
      <c r="C1301" s="165" t="s">
        <v>177</v>
      </c>
    </row>
    <row r="1302" spans="1:3" ht="15" hidden="1">
      <c r="A1302" s="165">
        <v>17575</v>
      </c>
      <c r="B1302" s="166" t="s">
        <v>424</v>
      </c>
      <c r="C1302" s="165" t="s">
        <v>177</v>
      </c>
    </row>
    <row r="1303" spans="1:3" ht="15" hidden="1">
      <c r="A1303" s="165">
        <v>17576</v>
      </c>
      <c r="B1303" s="166" t="s">
        <v>424</v>
      </c>
      <c r="C1303" s="165" t="s">
        <v>177</v>
      </c>
    </row>
    <row r="1304" spans="1:3" ht="15" hidden="1">
      <c r="A1304" s="165">
        <v>17577</v>
      </c>
      <c r="B1304" s="166" t="s">
        <v>424</v>
      </c>
      <c r="C1304" s="165" t="s">
        <v>177</v>
      </c>
    </row>
    <row r="1305" spans="1:3" ht="15" hidden="1">
      <c r="A1305" s="165">
        <v>17578</v>
      </c>
      <c r="B1305" s="166" t="s">
        <v>424</v>
      </c>
      <c r="C1305" s="165" t="s">
        <v>177</v>
      </c>
    </row>
    <row r="1306" spans="1:3" ht="15" hidden="1">
      <c r="A1306" s="165">
        <v>17579</v>
      </c>
      <c r="B1306" s="166" t="s">
        <v>424</v>
      </c>
      <c r="C1306" s="165" t="s">
        <v>177</v>
      </c>
    </row>
    <row r="1307" spans="1:3" ht="15" hidden="1">
      <c r="A1307" s="165">
        <v>17580</v>
      </c>
      <c r="B1307" s="166" t="s">
        <v>424</v>
      </c>
      <c r="C1307" s="165" t="s">
        <v>177</v>
      </c>
    </row>
    <row r="1308" spans="1:3" ht="15" hidden="1">
      <c r="A1308" s="165">
        <v>17581</v>
      </c>
      <c r="B1308" s="166" t="s">
        <v>424</v>
      </c>
      <c r="C1308" s="165" t="s">
        <v>177</v>
      </c>
    </row>
    <row r="1309" spans="1:3" ht="15" hidden="1">
      <c r="A1309" s="165">
        <v>17582</v>
      </c>
      <c r="B1309" s="166" t="s">
        <v>424</v>
      </c>
      <c r="C1309" s="165" t="s">
        <v>177</v>
      </c>
    </row>
    <row r="1310" spans="1:3" ht="15" hidden="1">
      <c r="A1310" s="165">
        <v>17583</v>
      </c>
      <c r="B1310" s="166" t="s">
        <v>424</v>
      </c>
      <c r="C1310" s="165" t="s">
        <v>177</v>
      </c>
    </row>
    <row r="1311" spans="1:3" ht="15" hidden="1">
      <c r="A1311" s="165">
        <v>17584</v>
      </c>
      <c r="B1311" s="166" t="s">
        <v>424</v>
      </c>
      <c r="C1311" s="165" t="s">
        <v>177</v>
      </c>
    </row>
    <row r="1312" spans="1:3" ht="15" hidden="1">
      <c r="A1312" s="165">
        <v>17585</v>
      </c>
      <c r="B1312" s="166" t="s">
        <v>424</v>
      </c>
      <c r="C1312" s="165" t="s">
        <v>177</v>
      </c>
    </row>
    <row r="1313" spans="1:3" ht="15" hidden="1">
      <c r="A1313" s="165">
        <v>17601</v>
      </c>
      <c r="B1313" s="166" t="s">
        <v>424</v>
      </c>
      <c r="C1313" s="165" t="s">
        <v>177</v>
      </c>
    </row>
    <row r="1314" spans="1:3" ht="15" hidden="1">
      <c r="A1314" s="165">
        <v>17602</v>
      </c>
      <c r="B1314" s="166" t="s">
        <v>424</v>
      </c>
      <c r="C1314" s="165" t="s">
        <v>177</v>
      </c>
    </row>
    <row r="1315" spans="1:3" ht="15" hidden="1">
      <c r="A1315" s="165">
        <v>17603</v>
      </c>
      <c r="B1315" s="166" t="s">
        <v>424</v>
      </c>
      <c r="C1315" s="165" t="s">
        <v>177</v>
      </c>
    </row>
    <row r="1316" spans="1:3" ht="15" hidden="1">
      <c r="A1316" s="165">
        <v>17604</v>
      </c>
      <c r="B1316" s="166" t="s">
        <v>424</v>
      </c>
      <c r="C1316" s="165" t="s">
        <v>177</v>
      </c>
    </row>
    <row r="1317" spans="1:3" ht="15" hidden="1">
      <c r="A1317" s="165">
        <v>17605</v>
      </c>
      <c r="B1317" s="166" t="s">
        <v>424</v>
      </c>
      <c r="C1317" s="165" t="s">
        <v>177</v>
      </c>
    </row>
    <row r="1318" spans="1:3" ht="15" hidden="1">
      <c r="A1318" s="165">
        <v>17606</v>
      </c>
      <c r="B1318" s="166" t="s">
        <v>424</v>
      </c>
      <c r="C1318" s="165" t="s">
        <v>177</v>
      </c>
    </row>
    <row r="1319" spans="1:3" ht="15" hidden="1">
      <c r="A1319" s="165">
        <v>17607</v>
      </c>
      <c r="B1319" s="166" t="s">
        <v>424</v>
      </c>
      <c r="C1319" s="165" t="s">
        <v>177</v>
      </c>
    </row>
    <row r="1320" spans="1:3" ht="15" hidden="1">
      <c r="A1320" s="165">
        <v>17608</v>
      </c>
      <c r="B1320" s="166" t="s">
        <v>424</v>
      </c>
      <c r="C1320" s="165" t="s">
        <v>177</v>
      </c>
    </row>
    <row r="1321" spans="1:3" ht="15" hidden="1">
      <c r="A1321" s="165">
        <v>17611</v>
      </c>
      <c r="B1321" s="166" t="s">
        <v>424</v>
      </c>
      <c r="C1321" s="165" t="s">
        <v>177</v>
      </c>
    </row>
    <row r="1322" spans="1:3" ht="15" hidden="1">
      <c r="A1322" s="165">
        <v>17622</v>
      </c>
      <c r="B1322" s="166" t="s">
        <v>424</v>
      </c>
      <c r="C1322" s="165" t="s">
        <v>177</v>
      </c>
    </row>
    <row r="1323" spans="1:3" ht="15" hidden="1">
      <c r="A1323" s="165">
        <v>17699</v>
      </c>
      <c r="B1323" s="166" t="s">
        <v>424</v>
      </c>
      <c r="C1323" s="165" t="s">
        <v>177</v>
      </c>
    </row>
    <row r="1324" spans="1:3" ht="15">
      <c r="A1324" s="165">
        <v>17701</v>
      </c>
      <c r="B1324" s="166" t="s">
        <v>422</v>
      </c>
      <c r="C1324" s="165" t="s">
        <v>185</v>
      </c>
    </row>
    <row r="1325" spans="1:3" ht="15">
      <c r="A1325" s="165">
        <v>17702</v>
      </c>
      <c r="B1325" s="166" t="s">
        <v>422</v>
      </c>
      <c r="C1325" s="165" t="s">
        <v>185</v>
      </c>
    </row>
    <row r="1326" spans="1:3" ht="15">
      <c r="A1326" s="165">
        <v>17703</v>
      </c>
      <c r="B1326" s="166" t="s">
        <v>422</v>
      </c>
      <c r="C1326" s="165" t="s">
        <v>185</v>
      </c>
    </row>
    <row r="1327" spans="1:3" ht="15">
      <c r="A1327" s="165">
        <v>17705</v>
      </c>
      <c r="B1327" s="166" t="s">
        <v>422</v>
      </c>
      <c r="C1327" s="165" t="s">
        <v>185</v>
      </c>
    </row>
    <row r="1328" spans="1:3" ht="15">
      <c r="A1328" s="165">
        <v>17720</v>
      </c>
      <c r="B1328" s="166" t="s">
        <v>422</v>
      </c>
      <c r="C1328" s="165" t="s">
        <v>185</v>
      </c>
    </row>
    <row r="1329" spans="1:3" ht="15">
      <c r="A1329" s="165">
        <v>17721</v>
      </c>
      <c r="B1329" s="166" t="s">
        <v>422</v>
      </c>
      <c r="C1329" s="165" t="s">
        <v>185</v>
      </c>
    </row>
    <row r="1330" spans="1:3" ht="15">
      <c r="A1330" s="165">
        <v>17722</v>
      </c>
      <c r="B1330" s="166" t="s">
        <v>422</v>
      </c>
      <c r="C1330" s="165" t="s">
        <v>185</v>
      </c>
    </row>
    <row r="1331" spans="1:3" ht="15">
      <c r="A1331" s="165">
        <v>17723</v>
      </c>
      <c r="B1331" s="166" t="s">
        <v>422</v>
      </c>
      <c r="C1331" s="165" t="s">
        <v>185</v>
      </c>
    </row>
    <row r="1332" spans="1:3" ht="15" hidden="1">
      <c r="A1332" s="165">
        <v>17724</v>
      </c>
      <c r="B1332" s="166" t="s">
        <v>423</v>
      </c>
      <c r="C1332" s="165" t="s">
        <v>183</v>
      </c>
    </row>
    <row r="1333" spans="1:3" ht="15">
      <c r="A1333" s="165">
        <v>17726</v>
      </c>
      <c r="B1333" s="166" t="s">
        <v>422</v>
      </c>
      <c r="C1333" s="165" t="s">
        <v>185</v>
      </c>
    </row>
    <row r="1334" spans="1:3" ht="15">
      <c r="A1334" s="165">
        <v>17727</v>
      </c>
      <c r="B1334" s="166" t="s">
        <v>422</v>
      </c>
      <c r="C1334" s="165" t="s">
        <v>185</v>
      </c>
    </row>
    <row r="1335" spans="1:3" ht="15">
      <c r="A1335" s="165">
        <v>17728</v>
      </c>
      <c r="B1335" s="166" t="s">
        <v>422</v>
      </c>
      <c r="C1335" s="165" t="s">
        <v>185</v>
      </c>
    </row>
    <row r="1336" spans="1:3" ht="15">
      <c r="A1336" s="165">
        <v>17729</v>
      </c>
      <c r="B1336" s="166" t="s">
        <v>422</v>
      </c>
      <c r="C1336" s="165" t="s">
        <v>185</v>
      </c>
    </row>
    <row r="1337" spans="1:3" ht="15">
      <c r="A1337" s="165">
        <v>17730</v>
      </c>
      <c r="B1337" s="166" t="s">
        <v>422</v>
      </c>
      <c r="C1337" s="165" t="s">
        <v>185</v>
      </c>
    </row>
    <row r="1338" spans="1:3" ht="15" hidden="1">
      <c r="A1338" s="165">
        <v>17731</v>
      </c>
      <c r="B1338" s="166" t="s">
        <v>423</v>
      </c>
      <c r="C1338" s="165" t="s">
        <v>183</v>
      </c>
    </row>
    <row r="1339" spans="1:3" ht="15" hidden="1">
      <c r="A1339" s="165">
        <v>17735</v>
      </c>
      <c r="B1339" s="166" t="s">
        <v>423</v>
      </c>
      <c r="C1339" s="165" t="s">
        <v>183</v>
      </c>
    </row>
    <row r="1340" spans="1:3" ht="15">
      <c r="A1340" s="165">
        <v>17737</v>
      </c>
      <c r="B1340" s="166" t="s">
        <v>422</v>
      </c>
      <c r="C1340" s="165" t="s">
        <v>185</v>
      </c>
    </row>
    <row r="1341" spans="1:3" ht="15">
      <c r="A1341" s="165">
        <v>17738</v>
      </c>
      <c r="B1341" s="166" t="s">
        <v>422</v>
      </c>
      <c r="C1341" s="165" t="s">
        <v>185</v>
      </c>
    </row>
    <row r="1342" spans="1:3" ht="15">
      <c r="A1342" s="165">
        <v>17739</v>
      </c>
      <c r="B1342" s="166" t="s">
        <v>422</v>
      </c>
      <c r="C1342" s="165" t="s">
        <v>185</v>
      </c>
    </row>
    <row r="1343" spans="1:3" ht="15">
      <c r="A1343" s="165">
        <v>17740</v>
      </c>
      <c r="B1343" s="166" t="s">
        <v>422</v>
      </c>
      <c r="C1343" s="165" t="s">
        <v>185</v>
      </c>
    </row>
    <row r="1344" spans="1:3" ht="15">
      <c r="A1344" s="165">
        <v>17742</v>
      </c>
      <c r="B1344" s="166" t="s">
        <v>422</v>
      </c>
      <c r="C1344" s="165" t="s">
        <v>185</v>
      </c>
    </row>
    <row r="1345" spans="1:3" ht="15">
      <c r="A1345" s="165">
        <v>17744</v>
      </c>
      <c r="B1345" s="166" t="s">
        <v>422</v>
      </c>
      <c r="C1345" s="165" t="s">
        <v>185</v>
      </c>
    </row>
    <row r="1346" spans="1:3" ht="15">
      <c r="A1346" s="165">
        <v>17745</v>
      </c>
      <c r="B1346" s="166" t="s">
        <v>422</v>
      </c>
      <c r="C1346" s="165" t="s">
        <v>185</v>
      </c>
    </row>
    <row r="1347" spans="1:3" ht="15">
      <c r="A1347" s="165">
        <v>17747</v>
      </c>
      <c r="B1347" s="166" t="s">
        <v>422</v>
      </c>
      <c r="C1347" s="165" t="s">
        <v>185</v>
      </c>
    </row>
    <row r="1348" spans="1:3" ht="15">
      <c r="A1348" s="165">
        <v>17748</v>
      </c>
      <c r="B1348" s="166" t="s">
        <v>422</v>
      </c>
      <c r="C1348" s="165" t="s">
        <v>185</v>
      </c>
    </row>
    <row r="1349" spans="1:3" ht="15">
      <c r="A1349" s="165">
        <v>17749</v>
      </c>
      <c r="B1349" s="166" t="s">
        <v>422</v>
      </c>
      <c r="C1349" s="165" t="s">
        <v>185</v>
      </c>
    </row>
    <row r="1350" spans="1:3" ht="15">
      <c r="A1350" s="165">
        <v>17750</v>
      </c>
      <c r="B1350" s="166" t="s">
        <v>422</v>
      </c>
      <c r="C1350" s="165" t="s">
        <v>185</v>
      </c>
    </row>
    <row r="1351" spans="1:3" ht="15">
      <c r="A1351" s="165">
        <v>17751</v>
      </c>
      <c r="B1351" s="166" t="s">
        <v>422</v>
      </c>
      <c r="C1351" s="165" t="s">
        <v>185</v>
      </c>
    </row>
    <row r="1352" spans="1:3" ht="15">
      <c r="A1352" s="165">
        <v>17752</v>
      </c>
      <c r="B1352" s="166" t="s">
        <v>422</v>
      </c>
      <c r="C1352" s="165" t="s">
        <v>185</v>
      </c>
    </row>
    <row r="1353" spans="1:3" ht="15">
      <c r="A1353" s="165">
        <v>17754</v>
      </c>
      <c r="B1353" s="166" t="s">
        <v>422</v>
      </c>
      <c r="C1353" s="165" t="s">
        <v>185</v>
      </c>
    </row>
    <row r="1354" spans="1:3" ht="15">
      <c r="A1354" s="165">
        <v>17756</v>
      </c>
      <c r="B1354" s="166" t="s">
        <v>422</v>
      </c>
      <c r="C1354" s="165" t="s">
        <v>185</v>
      </c>
    </row>
    <row r="1355" spans="1:3" ht="15" hidden="1">
      <c r="A1355" s="165">
        <v>17758</v>
      </c>
      <c r="B1355" s="166" t="s">
        <v>423</v>
      </c>
      <c r="C1355" s="165" t="s">
        <v>183</v>
      </c>
    </row>
    <row r="1356" spans="1:3" ht="15">
      <c r="A1356" s="165">
        <v>17759</v>
      </c>
      <c r="B1356" s="166" t="s">
        <v>422</v>
      </c>
      <c r="C1356" s="165" t="s">
        <v>185</v>
      </c>
    </row>
    <row r="1357" spans="1:3" ht="15">
      <c r="A1357" s="165">
        <v>17760</v>
      </c>
      <c r="B1357" s="166" t="s">
        <v>422</v>
      </c>
      <c r="C1357" s="165" t="s">
        <v>185</v>
      </c>
    </row>
    <row r="1358" spans="1:3" ht="15">
      <c r="A1358" s="165">
        <v>17762</v>
      </c>
      <c r="B1358" s="166" t="s">
        <v>422</v>
      </c>
      <c r="C1358" s="165" t="s">
        <v>185</v>
      </c>
    </row>
    <row r="1359" spans="1:3" ht="15">
      <c r="A1359" s="165">
        <v>17763</v>
      </c>
      <c r="B1359" s="166" t="s">
        <v>422</v>
      </c>
      <c r="C1359" s="165" t="s">
        <v>185</v>
      </c>
    </row>
    <row r="1360" spans="1:3" ht="15">
      <c r="A1360" s="165">
        <v>17764</v>
      </c>
      <c r="B1360" s="166" t="s">
        <v>422</v>
      </c>
      <c r="C1360" s="165" t="s">
        <v>185</v>
      </c>
    </row>
    <row r="1361" spans="1:3" ht="15" hidden="1">
      <c r="A1361" s="165">
        <v>17765</v>
      </c>
      <c r="B1361" s="166" t="s">
        <v>421</v>
      </c>
      <c r="C1361" s="165" t="s">
        <v>167</v>
      </c>
    </row>
    <row r="1362" spans="1:3" ht="15">
      <c r="A1362" s="165">
        <v>17767</v>
      </c>
      <c r="B1362" s="166" t="s">
        <v>422</v>
      </c>
      <c r="C1362" s="165" t="s">
        <v>185</v>
      </c>
    </row>
    <row r="1363" spans="1:3" ht="15" hidden="1">
      <c r="A1363" s="165">
        <v>17768</v>
      </c>
      <c r="B1363" s="166" t="s">
        <v>423</v>
      </c>
      <c r="C1363" s="165" t="s">
        <v>183</v>
      </c>
    </row>
    <row r="1364" spans="1:3" ht="15">
      <c r="A1364" s="165">
        <v>17769</v>
      </c>
      <c r="B1364" s="166" t="s">
        <v>422</v>
      </c>
      <c r="C1364" s="165" t="s">
        <v>185</v>
      </c>
    </row>
    <row r="1365" spans="1:3" ht="15">
      <c r="A1365" s="165">
        <v>17771</v>
      </c>
      <c r="B1365" s="166" t="s">
        <v>422</v>
      </c>
      <c r="C1365" s="165" t="s">
        <v>185</v>
      </c>
    </row>
    <row r="1366" spans="1:3" ht="15">
      <c r="A1366" s="165">
        <v>17772</v>
      </c>
      <c r="B1366" s="166" t="s">
        <v>422</v>
      </c>
      <c r="C1366" s="165" t="s">
        <v>185</v>
      </c>
    </row>
    <row r="1367" spans="1:3" ht="15">
      <c r="A1367" s="165">
        <v>17773</v>
      </c>
      <c r="B1367" s="166" t="s">
        <v>422</v>
      </c>
      <c r="C1367" s="165" t="s">
        <v>185</v>
      </c>
    </row>
    <row r="1368" spans="1:3" ht="15">
      <c r="A1368" s="165">
        <v>17774</v>
      </c>
      <c r="B1368" s="166" t="s">
        <v>422</v>
      </c>
      <c r="C1368" s="165" t="s">
        <v>185</v>
      </c>
    </row>
    <row r="1369" spans="1:3" ht="15">
      <c r="A1369" s="165">
        <v>17776</v>
      </c>
      <c r="B1369" s="166" t="s">
        <v>422</v>
      </c>
      <c r="C1369" s="165" t="s">
        <v>185</v>
      </c>
    </row>
    <row r="1370" spans="1:3" ht="15">
      <c r="A1370" s="165">
        <v>17777</v>
      </c>
      <c r="B1370" s="166" t="s">
        <v>422</v>
      </c>
      <c r="C1370" s="165" t="s">
        <v>185</v>
      </c>
    </row>
    <row r="1371" spans="1:3" ht="15">
      <c r="A1371" s="165">
        <v>17778</v>
      </c>
      <c r="B1371" s="166" t="s">
        <v>422</v>
      </c>
      <c r="C1371" s="165" t="s">
        <v>185</v>
      </c>
    </row>
    <row r="1372" spans="1:3" ht="15">
      <c r="A1372" s="165">
        <v>17779</v>
      </c>
      <c r="B1372" s="166" t="s">
        <v>422</v>
      </c>
      <c r="C1372" s="165" t="s">
        <v>185</v>
      </c>
    </row>
    <row r="1373" spans="1:3" ht="15">
      <c r="A1373" s="165">
        <v>17801</v>
      </c>
      <c r="B1373" s="166" t="s">
        <v>422</v>
      </c>
      <c r="C1373" s="165" t="s">
        <v>185</v>
      </c>
    </row>
    <row r="1374" spans="1:3" ht="15">
      <c r="A1374" s="165">
        <v>17810</v>
      </c>
      <c r="B1374" s="166" t="s">
        <v>422</v>
      </c>
      <c r="C1374" s="165" t="s">
        <v>185</v>
      </c>
    </row>
    <row r="1375" spans="1:3" ht="15">
      <c r="A1375" s="165">
        <v>17812</v>
      </c>
      <c r="B1375" s="166" t="s">
        <v>422</v>
      </c>
      <c r="C1375" s="165" t="s">
        <v>185</v>
      </c>
    </row>
    <row r="1376" spans="1:3" ht="15">
      <c r="A1376" s="165">
        <v>17813</v>
      </c>
      <c r="B1376" s="166" t="s">
        <v>422</v>
      </c>
      <c r="C1376" s="165" t="s">
        <v>185</v>
      </c>
    </row>
    <row r="1377" spans="1:3" ht="15">
      <c r="A1377" s="165">
        <v>17814</v>
      </c>
      <c r="B1377" s="166" t="s">
        <v>422</v>
      </c>
      <c r="C1377" s="165" t="s">
        <v>185</v>
      </c>
    </row>
    <row r="1378" spans="1:3" ht="15">
      <c r="A1378" s="165">
        <v>17815</v>
      </c>
      <c r="B1378" s="166" t="s">
        <v>422</v>
      </c>
      <c r="C1378" s="165" t="s">
        <v>185</v>
      </c>
    </row>
    <row r="1379" spans="1:3" ht="15">
      <c r="A1379" s="165">
        <v>17820</v>
      </c>
      <c r="B1379" s="166" t="s">
        <v>422</v>
      </c>
      <c r="C1379" s="165" t="s">
        <v>185</v>
      </c>
    </row>
    <row r="1380" spans="1:3" ht="15">
      <c r="A1380" s="165">
        <v>17821</v>
      </c>
      <c r="B1380" s="166" t="s">
        <v>422</v>
      </c>
      <c r="C1380" s="165" t="s">
        <v>185</v>
      </c>
    </row>
    <row r="1381" spans="1:3" ht="15">
      <c r="A1381" s="165">
        <v>17822</v>
      </c>
      <c r="B1381" s="166" t="s">
        <v>422</v>
      </c>
      <c r="C1381" s="165" t="s">
        <v>185</v>
      </c>
    </row>
    <row r="1382" spans="1:3" ht="15">
      <c r="A1382" s="165">
        <v>17823</v>
      </c>
      <c r="B1382" s="166" t="s">
        <v>422</v>
      </c>
      <c r="C1382" s="165" t="s">
        <v>185</v>
      </c>
    </row>
    <row r="1383" spans="1:3" ht="15">
      <c r="A1383" s="165">
        <v>17824</v>
      </c>
      <c r="B1383" s="166" t="s">
        <v>422</v>
      </c>
      <c r="C1383" s="165" t="s">
        <v>185</v>
      </c>
    </row>
    <row r="1384" spans="1:3" ht="15">
      <c r="A1384" s="165">
        <v>17827</v>
      </c>
      <c r="B1384" s="166" t="s">
        <v>422</v>
      </c>
      <c r="C1384" s="165" t="s">
        <v>185</v>
      </c>
    </row>
    <row r="1385" spans="1:3" ht="15">
      <c r="A1385" s="165">
        <v>17829</v>
      </c>
      <c r="B1385" s="166" t="s">
        <v>422</v>
      </c>
      <c r="C1385" s="165" t="s">
        <v>185</v>
      </c>
    </row>
    <row r="1386" spans="1:3" ht="15">
      <c r="A1386" s="165">
        <v>17830</v>
      </c>
      <c r="B1386" s="166" t="s">
        <v>422</v>
      </c>
      <c r="C1386" s="165" t="s">
        <v>185</v>
      </c>
    </row>
    <row r="1387" spans="1:3" ht="15">
      <c r="A1387" s="165">
        <v>17831</v>
      </c>
      <c r="B1387" s="166" t="s">
        <v>422</v>
      </c>
      <c r="C1387" s="165" t="s">
        <v>185</v>
      </c>
    </row>
    <row r="1388" spans="1:3" ht="15">
      <c r="A1388" s="165">
        <v>17832</v>
      </c>
      <c r="B1388" s="166" t="s">
        <v>422</v>
      </c>
      <c r="C1388" s="165" t="s">
        <v>185</v>
      </c>
    </row>
    <row r="1389" spans="1:3" ht="15">
      <c r="A1389" s="165">
        <v>17833</v>
      </c>
      <c r="B1389" s="166" t="s">
        <v>422</v>
      </c>
      <c r="C1389" s="165" t="s">
        <v>185</v>
      </c>
    </row>
    <row r="1390" spans="1:3" ht="15">
      <c r="A1390" s="165">
        <v>17834</v>
      </c>
      <c r="B1390" s="166" t="s">
        <v>422</v>
      </c>
      <c r="C1390" s="165" t="s">
        <v>185</v>
      </c>
    </row>
    <row r="1391" spans="1:3" ht="15">
      <c r="A1391" s="165">
        <v>17835</v>
      </c>
      <c r="B1391" s="166" t="s">
        <v>422</v>
      </c>
      <c r="C1391" s="165" t="s">
        <v>185</v>
      </c>
    </row>
    <row r="1392" spans="1:3" ht="15">
      <c r="A1392" s="165">
        <v>17836</v>
      </c>
      <c r="B1392" s="166" t="s">
        <v>422</v>
      </c>
      <c r="C1392" s="165" t="s">
        <v>185</v>
      </c>
    </row>
    <row r="1393" spans="1:3" ht="15">
      <c r="A1393" s="165">
        <v>17837</v>
      </c>
      <c r="B1393" s="166" t="s">
        <v>422</v>
      </c>
      <c r="C1393" s="165" t="s">
        <v>185</v>
      </c>
    </row>
    <row r="1394" spans="1:3" ht="15">
      <c r="A1394" s="165">
        <v>17839</v>
      </c>
      <c r="B1394" s="166" t="s">
        <v>422</v>
      </c>
      <c r="C1394" s="165" t="s">
        <v>185</v>
      </c>
    </row>
    <row r="1395" spans="1:3" ht="15">
      <c r="A1395" s="165">
        <v>17840</v>
      </c>
      <c r="B1395" s="166" t="s">
        <v>422</v>
      </c>
      <c r="C1395" s="165" t="s">
        <v>185</v>
      </c>
    </row>
    <row r="1396" spans="1:3" ht="15">
      <c r="A1396" s="165">
        <v>17841</v>
      </c>
      <c r="B1396" s="166" t="s">
        <v>422</v>
      </c>
      <c r="C1396" s="165" t="s">
        <v>185</v>
      </c>
    </row>
    <row r="1397" spans="1:3" ht="15">
      <c r="A1397" s="165">
        <v>17842</v>
      </c>
      <c r="B1397" s="166" t="s">
        <v>422</v>
      </c>
      <c r="C1397" s="165" t="s">
        <v>185</v>
      </c>
    </row>
    <row r="1398" spans="1:3" ht="15">
      <c r="A1398" s="165">
        <v>17843</v>
      </c>
      <c r="B1398" s="166" t="s">
        <v>422</v>
      </c>
      <c r="C1398" s="165" t="s">
        <v>185</v>
      </c>
    </row>
    <row r="1399" spans="1:3" ht="15">
      <c r="A1399" s="165">
        <v>17844</v>
      </c>
      <c r="B1399" s="166" t="s">
        <v>422</v>
      </c>
      <c r="C1399" s="165" t="s">
        <v>185</v>
      </c>
    </row>
    <row r="1400" spans="1:3" ht="15">
      <c r="A1400" s="165">
        <v>17845</v>
      </c>
      <c r="B1400" s="166" t="s">
        <v>422</v>
      </c>
      <c r="C1400" s="165" t="s">
        <v>185</v>
      </c>
    </row>
    <row r="1401" spans="1:3" ht="15">
      <c r="A1401" s="165">
        <v>17846</v>
      </c>
      <c r="B1401" s="166" t="s">
        <v>422</v>
      </c>
      <c r="C1401" s="165" t="s">
        <v>185</v>
      </c>
    </row>
    <row r="1402" spans="1:3" ht="15">
      <c r="A1402" s="165">
        <v>17847</v>
      </c>
      <c r="B1402" s="166" t="s">
        <v>422</v>
      </c>
      <c r="C1402" s="165" t="s">
        <v>185</v>
      </c>
    </row>
    <row r="1403" spans="1:3" ht="15">
      <c r="A1403" s="165">
        <v>17850</v>
      </c>
      <c r="B1403" s="166" t="s">
        <v>422</v>
      </c>
      <c r="C1403" s="165" t="s">
        <v>185</v>
      </c>
    </row>
    <row r="1404" spans="1:3" ht="15">
      <c r="A1404" s="165">
        <v>17851</v>
      </c>
      <c r="B1404" s="166" t="s">
        <v>422</v>
      </c>
      <c r="C1404" s="165" t="s">
        <v>185</v>
      </c>
    </row>
    <row r="1405" spans="1:3" ht="15">
      <c r="A1405" s="165">
        <v>17853</v>
      </c>
      <c r="B1405" s="166" t="s">
        <v>422</v>
      </c>
      <c r="C1405" s="165" t="s">
        <v>185</v>
      </c>
    </row>
    <row r="1406" spans="1:3" ht="15">
      <c r="A1406" s="165">
        <v>17855</v>
      </c>
      <c r="B1406" s="166" t="s">
        <v>422</v>
      </c>
      <c r="C1406" s="165" t="s">
        <v>185</v>
      </c>
    </row>
    <row r="1407" spans="1:3" ht="15">
      <c r="A1407" s="165">
        <v>17856</v>
      </c>
      <c r="B1407" s="166" t="s">
        <v>422</v>
      </c>
      <c r="C1407" s="165" t="s">
        <v>185</v>
      </c>
    </row>
    <row r="1408" spans="1:3" ht="15">
      <c r="A1408" s="165">
        <v>17857</v>
      </c>
      <c r="B1408" s="166" t="s">
        <v>422</v>
      </c>
      <c r="C1408" s="165" t="s">
        <v>185</v>
      </c>
    </row>
    <row r="1409" spans="1:3" ht="15">
      <c r="A1409" s="165">
        <v>17858</v>
      </c>
      <c r="B1409" s="166" t="s">
        <v>422</v>
      </c>
      <c r="C1409" s="165" t="s">
        <v>185</v>
      </c>
    </row>
    <row r="1410" spans="1:3" ht="15">
      <c r="A1410" s="165">
        <v>17859</v>
      </c>
      <c r="B1410" s="166" t="s">
        <v>422</v>
      </c>
      <c r="C1410" s="165" t="s">
        <v>185</v>
      </c>
    </row>
    <row r="1411" spans="1:3" ht="15">
      <c r="A1411" s="165">
        <v>17860</v>
      </c>
      <c r="B1411" s="166" t="s">
        <v>422</v>
      </c>
      <c r="C1411" s="165" t="s">
        <v>185</v>
      </c>
    </row>
    <row r="1412" spans="1:3" ht="15">
      <c r="A1412" s="165">
        <v>17861</v>
      </c>
      <c r="B1412" s="166" t="s">
        <v>422</v>
      </c>
      <c r="C1412" s="165" t="s">
        <v>185</v>
      </c>
    </row>
    <row r="1413" spans="1:3" ht="15">
      <c r="A1413" s="165">
        <v>17862</v>
      </c>
      <c r="B1413" s="166" t="s">
        <v>422</v>
      </c>
      <c r="C1413" s="165" t="s">
        <v>185</v>
      </c>
    </row>
    <row r="1414" spans="1:3" ht="15">
      <c r="A1414" s="165">
        <v>17864</v>
      </c>
      <c r="B1414" s="166" t="s">
        <v>422</v>
      </c>
      <c r="C1414" s="165" t="s">
        <v>185</v>
      </c>
    </row>
    <row r="1415" spans="1:3" ht="15">
      <c r="A1415" s="165">
        <v>17865</v>
      </c>
      <c r="B1415" s="166" t="s">
        <v>422</v>
      </c>
      <c r="C1415" s="165" t="s">
        <v>185</v>
      </c>
    </row>
    <row r="1416" spans="1:3" ht="15">
      <c r="A1416" s="165">
        <v>17866</v>
      </c>
      <c r="B1416" s="166" t="s">
        <v>422</v>
      </c>
      <c r="C1416" s="165" t="s">
        <v>185</v>
      </c>
    </row>
    <row r="1417" spans="1:3" ht="15">
      <c r="A1417" s="165">
        <v>17867</v>
      </c>
      <c r="B1417" s="166" t="s">
        <v>422</v>
      </c>
      <c r="C1417" s="165" t="s">
        <v>185</v>
      </c>
    </row>
    <row r="1418" spans="1:3" ht="15">
      <c r="A1418" s="165">
        <v>17868</v>
      </c>
      <c r="B1418" s="166" t="s">
        <v>422</v>
      </c>
      <c r="C1418" s="165" t="s">
        <v>185</v>
      </c>
    </row>
    <row r="1419" spans="1:3" ht="15">
      <c r="A1419" s="165">
        <v>17870</v>
      </c>
      <c r="B1419" s="166" t="s">
        <v>422</v>
      </c>
      <c r="C1419" s="165" t="s">
        <v>185</v>
      </c>
    </row>
    <row r="1420" spans="1:3" ht="15">
      <c r="A1420" s="165">
        <v>17872</v>
      </c>
      <c r="B1420" s="166" t="s">
        <v>422</v>
      </c>
      <c r="C1420" s="165" t="s">
        <v>185</v>
      </c>
    </row>
    <row r="1421" spans="1:3" ht="15">
      <c r="A1421" s="165">
        <v>17876</v>
      </c>
      <c r="B1421" s="166" t="s">
        <v>422</v>
      </c>
      <c r="C1421" s="165" t="s">
        <v>185</v>
      </c>
    </row>
    <row r="1422" spans="1:3" ht="15">
      <c r="A1422" s="165">
        <v>17877</v>
      </c>
      <c r="B1422" s="166" t="s">
        <v>422</v>
      </c>
      <c r="C1422" s="165" t="s">
        <v>185</v>
      </c>
    </row>
    <row r="1423" spans="1:3" ht="15">
      <c r="A1423" s="165">
        <v>17878</v>
      </c>
      <c r="B1423" s="166" t="s">
        <v>422</v>
      </c>
      <c r="C1423" s="165" t="s">
        <v>185</v>
      </c>
    </row>
    <row r="1424" spans="1:3" ht="15">
      <c r="A1424" s="165">
        <v>17880</v>
      </c>
      <c r="B1424" s="166" t="s">
        <v>422</v>
      </c>
      <c r="C1424" s="165" t="s">
        <v>185</v>
      </c>
    </row>
    <row r="1425" spans="1:3" ht="15">
      <c r="A1425" s="165">
        <v>17881</v>
      </c>
      <c r="B1425" s="166" t="s">
        <v>422</v>
      </c>
      <c r="C1425" s="165" t="s">
        <v>185</v>
      </c>
    </row>
    <row r="1426" spans="1:3" ht="15">
      <c r="A1426" s="165">
        <v>17882</v>
      </c>
      <c r="B1426" s="166" t="s">
        <v>422</v>
      </c>
      <c r="C1426" s="165" t="s">
        <v>185</v>
      </c>
    </row>
    <row r="1427" spans="1:3" ht="15">
      <c r="A1427" s="165">
        <v>17883</v>
      </c>
      <c r="B1427" s="166" t="s">
        <v>422</v>
      </c>
      <c r="C1427" s="165" t="s">
        <v>185</v>
      </c>
    </row>
    <row r="1428" spans="1:3" ht="15">
      <c r="A1428" s="165">
        <v>17884</v>
      </c>
      <c r="B1428" s="166" t="s">
        <v>422</v>
      </c>
      <c r="C1428" s="165" t="s">
        <v>185</v>
      </c>
    </row>
    <row r="1429" spans="1:3" ht="15">
      <c r="A1429" s="165">
        <v>17885</v>
      </c>
      <c r="B1429" s="166" t="s">
        <v>422</v>
      </c>
      <c r="C1429" s="165" t="s">
        <v>185</v>
      </c>
    </row>
    <row r="1430" spans="1:3" ht="15">
      <c r="A1430" s="165">
        <v>17886</v>
      </c>
      <c r="B1430" s="166" t="s">
        <v>422</v>
      </c>
      <c r="C1430" s="165" t="s">
        <v>185</v>
      </c>
    </row>
    <row r="1431" spans="1:3" ht="15">
      <c r="A1431" s="165">
        <v>17887</v>
      </c>
      <c r="B1431" s="166" t="s">
        <v>422</v>
      </c>
      <c r="C1431" s="165" t="s">
        <v>185</v>
      </c>
    </row>
    <row r="1432" spans="1:3" ht="15">
      <c r="A1432" s="165">
        <v>17888</v>
      </c>
      <c r="B1432" s="166" t="s">
        <v>422</v>
      </c>
      <c r="C1432" s="165" t="s">
        <v>185</v>
      </c>
    </row>
    <row r="1433" spans="1:3" ht="15">
      <c r="A1433" s="165">
        <v>17889</v>
      </c>
      <c r="B1433" s="166" t="s">
        <v>422</v>
      </c>
      <c r="C1433" s="165" t="s">
        <v>185</v>
      </c>
    </row>
    <row r="1434" spans="1:3" ht="15" hidden="1">
      <c r="A1434" s="165">
        <v>17901</v>
      </c>
      <c r="B1434" s="166" t="s">
        <v>425</v>
      </c>
      <c r="C1434" s="165" t="s">
        <v>161</v>
      </c>
    </row>
    <row r="1435" spans="1:3" ht="15">
      <c r="A1435" s="165">
        <v>17920</v>
      </c>
      <c r="B1435" s="166" t="s">
        <v>422</v>
      </c>
      <c r="C1435" s="165" t="s">
        <v>185</v>
      </c>
    </row>
    <row r="1436" spans="1:3" ht="15" hidden="1">
      <c r="A1436" s="165">
        <v>17921</v>
      </c>
      <c r="B1436" s="166" t="s">
        <v>425</v>
      </c>
      <c r="C1436" s="165" t="s">
        <v>161</v>
      </c>
    </row>
    <row r="1437" spans="1:3" ht="15" hidden="1">
      <c r="A1437" s="165">
        <v>17922</v>
      </c>
      <c r="B1437" s="166" t="s">
        <v>425</v>
      </c>
      <c r="C1437" s="165" t="s">
        <v>161</v>
      </c>
    </row>
    <row r="1438" spans="1:3" ht="15" hidden="1">
      <c r="A1438" s="165">
        <v>17923</v>
      </c>
      <c r="B1438" s="166" t="s">
        <v>425</v>
      </c>
      <c r="C1438" s="165" t="s">
        <v>161</v>
      </c>
    </row>
    <row r="1439" spans="1:3" ht="15" hidden="1">
      <c r="A1439" s="165">
        <v>17925</v>
      </c>
      <c r="B1439" s="166" t="s">
        <v>425</v>
      </c>
      <c r="C1439" s="165" t="s">
        <v>161</v>
      </c>
    </row>
    <row r="1440" spans="1:3" ht="15" hidden="1">
      <c r="A1440" s="165">
        <v>17929</v>
      </c>
      <c r="B1440" s="166" t="s">
        <v>425</v>
      </c>
      <c r="C1440" s="165" t="s">
        <v>161</v>
      </c>
    </row>
    <row r="1441" spans="1:3" ht="15" hidden="1">
      <c r="A1441" s="165">
        <v>17930</v>
      </c>
      <c r="B1441" s="166" t="s">
        <v>425</v>
      </c>
      <c r="C1441" s="165" t="s">
        <v>161</v>
      </c>
    </row>
    <row r="1442" spans="1:3" ht="15" hidden="1">
      <c r="A1442" s="165">
        <v>17931</v>
      </c>
      <c r="B1442" s="166" t="s">
        <v>425</v>
      </c>
      <c r="C1442" s="165" t="s">
        <v>161</v>
      </c>
    </row>
    <row r="1443" spans="1:3" ht="15" hidden="1">
      <c r="A1443" s="165">
        <v>17932</v>
      </c>
      <c r="B1443" s="166" t="s">
        <v>425</v>
      </c>
      <c r="C1443" s="165" t="s">
        <v>161</v>
      </c>
    </row>
    <row r="1444" spans="1:3" ht="15" hidden="1">
      <c r="A1444" s="165">
        <v>17933</v>
      </c>
      <c r="B1444" s="166" t="s">
        <v>425</v>
      </c>
      <c r="C1444" s="165" t="s">
        <v>161</v>
      </c>
    </row>
    <row r="1445" spans="1:3" ht="15" hidden="1">
      <c r="A1445" s="165">
        <v>17934</v>
      </c>
      <c r="B1445" s="166" t="s">
        <v>425</v>
      </c>
      <c r="C1445" s="165" t="s">
        <v>161</v>
      </c>
    </row>
    <row r="1446" spans="1:3" ht="15" hidden="1">
      <c r="A1446" s="165">
        <v>17935</v>
      </c>
      <c r="B1446" s="166" t="s">
        <v>425</v>
      </c>
      <c r="C1446" s="165" t="s">
        <v>161</v>
      </c>
    </row>
    <row r="1447" spans="1:3" ht="15" hidden="1">
      <c r="A1447" s="165">
        <v>17936</v>
      </c>
      <c r="B1447" s="166" t="s">
        <v>425</v>
      </c>
      <c r="C1447" s="165" t="s">
        <v>161</v>
      </c>
    </row>
    <row r="1448" spans="1:3" ht="15" hidden="1">
      <c r="A1448" s="165">
        <v>17938</v>
      </c>
      <c r="B1448" s="166" t="s">
        <v>425</v>
      </c>
      <c r="C1448" s="165" t="s">
        <v>161</v>
      </c>
    </row>
    <row r="1449" spans="1:3" ht="15" hidden="1">
      <c r="A1449" s="165">
        <v>17941</v>
      </c>
      <c r="B1449" s="166" t="s">
        <v>425</v>
      </c>
      <c r="C1449" s="165" t="s">
        <v>161</v>
      </c>
    </row>
    <row r="1450" spans="1:3" ht="15" hidden="1">
      <c r="A1450" s="165">
        <v>17942</v>
      </c>
      <c r="B1450" s="166" t="s">
        <v>425</v>
      </c>
      <c r="C1450" s="165" t="s">
        <v>161</v>
      </c>
    </row>
    <row r="1451" spans="1:3" ht="15" hidden="1">
      <c r="A1451" s="165">
        <v>17943</v>
      </c>
      <c r="B1451" s="166" t="s">
        <v>425</v>
      </c>
      <c r="C1451" s="165" t="s">
        <v>161</v>
      </c>
    </row>
    <row r="1452" spans="1:3" ht="15" hidden="1">
      <c r="A1452" s="165">
        <v>17944</v>
      </c>
      <c r="B1452" s="166" t="s">
        <v>425</v>
      </c>
      <c r="C1452" s="165" t="s">
        <v>161</v>
      </c>
    </row>
    <row r="1453" spans="1:3" ht="15">
      <c r="A1453" s="165">
        <v>17945</v>
      </c>
      <c r="B1453" s="166" t="s">
        <v>422</v>
      </c>
      <c r="C1453" s="165" t="s">
        <v>185</v>
      </c>
    </row>
    <row r="1454" spans="1:3" ht="15" hidden="1">
      <c r="A1454" s="165">
        <v>17946</v>
      </c>
      <c r="B1454" s="166" t="s">
        <v>425</v>
      </c>
      <c r="C1454" s="165" t="s">
        <v>161</v>
      </c>
    </row>
    <row r="1455" spans="1:3" ht="15" hidden="1">
      <c r="A1455" s="165">
        <v>17948</v>
      </c>
      <c r="B1455" s="166" t="s">
        <v>425</v>
      </c>
      <c r="C1455" s="165" t="s">
        <v>161</v>
      </c>
    </row>
    <row r="1456" spans="1:3" ht="15" hidden="1">
      <c r="A1456" s="165">
        <v>17949</v>
      </c>
      <c r="B1456" s="166" t="s">
        <v>425</v>
      </c>
      <c r="C1456" s="165" t="s">
        <v>161</v>
      </c>
    </row>
    <row r="1457" spans="1:3" ht="15" hidden="1">
      <c r="A1457" s="165">
        <v>17951</v>
      </c>
      <c r="B1457" s="166" t="s">
        <v>425</v>
      </c>
      <c r="C1457" s="165" t="s">
        <v>161</v>
      </c>
    </row>
    <row r="1458" spans="1:3" ht="15" hidden="1">
      <c r="A1458" s="165">
        <v>17952</v>
      </c>
      <c r="B1458" s="166" t="s">
        <v>425</v>
      </c>
      <c r="C1458" s="165" t="s">
        <v>161</v>
      </c>
    </row>
    <row r="1459" spans="1:3" ht="15" hidden="1">
      <c r="A1459" s="165">
        <v>17953</v>
      </c>
      <c r="B1459" s="166" t="s">
        <v>425</v>
      </c>
      <c r="C1459" s="165" t="s">
        <v>161</v>
      </c>
    </row>
    <row r="1460" spans="1:3" ht="15" hidden="1">
      <c r="A1460" s="165">
        <v>17954</v>
      </c>
      <c r="B1460" s="166" t="s">
        <v>425</v>
      </c>
      <c r="C1460" s="165" t="s">
        <v>161</v>
      </c>
    </row>
    <row r="1461" spans="1:3" ht="15" hidden="1">
      <c r="A1461" s="165">
        <v>17957</v>
      </c>
      <c r="B1461" s="166" t="s">
        <v>425</v>
      </c>
      <c r="C1461" s="165" t="s">
        <v>161</v>
      </c>
    </row>
    <row r="1462" spans="1:3" ht="15" hidden="1">
      <c r="A1462" s="165">
        <v>17959</v>
      </c>
      <c r="B1462" s="166" t="s">
        <v>425</v>
      </c>
      <c r="C1462" s="165" t="s">
        <v>161</v>
      </c>
    </row>
    <row r="1463" spans="1:3" ht="15" hidden="1">
      <c r="A1463" s="165">
        <v>17960</v>
      </c>
      <c r="B1463" s="166" t="s">
        <v>425</v>
      </c>
      <c r="C1463" s="165" t="s">
        <v>161</v>
      </c>
    </row>
    <row r="1464" spans="1:3" ht="15" hidden="1">
      <c r="A1464" s="165">
        <v>17961</v>
      </c>
      <c r="B1464" s="166" t="s">
        <v>425</v>
      </c>
      <c r="C1464" s="165" t="s">
        <v>161</v>
      </c>
    </row>
    <row r="1465" spans="1:3" ht="15" hidden="1">
      <c r="A1465" s="165">
        <v>17963</v>
      </c>
      <c r="B1465" s="166" t="s">
        <v>425</v>
      </c>
      <c r="C1465" s="165" t="s">
        <v>161</v>
      </c>
    </row>
    <row r="1466" spans="1:3" ht="15" hidden="1">
      <c r="A1466" s="165">
        <v>17964</v>
      </c>
      <c r="B1466" s="166" t="s">
        <v>425</v>
      </c>
      <c r="C1466" s="165" t="s">
        <v>161</v>
      </c>
    </row>
    <row r="1467" spans="1:3" ht="15" hidden="1">
      <c r="A1467" s="165">
        <v>17965</v>
      </c>
      <c r="B1467" s="166" t="s">
        <v>425</v>
      </c>
      <c r="C1467" s="165" t="s">
        <v>161</v>
      </c>
    </row>
    <row r="1468" spans="1:3" ht="15" hidden="1">
      <c r="A1468" s="165">
        <v>17966</v>
      </c>
      <c r="B1468" s="166" t="s">
        <v>425</v>
      </c>
      <c r="C1468" s="165" t="s">
        <v>161</v>
      </c>
    </row>
    <row r="1469" spans="1:3" ht="15" hidden="1">
      <c r="A1469" s="165">
        <v>17967</v>
      </c>
      <c r="B1469" s="166" t="s">
        <v>425</v>
      </c>
      <c r="C1469" s="165" t="s">
        <v>161</v>
      </c>
    </row>
    <row r="1470" spans="1:3" ht="15" hidden="1">
      <c r="A1470" s="165">
        <v>17968</v>
      </c>
      <c r="B1470" s="166" t="s">
        <v>425</v>
      </c>
      <c r="C1470" s="165" t="s">
        <v>161</v>
      </c>
    </row>
    <row r="1471" spans="1:3" ht="15" hidden="1">
      <c r="A1471" s="165">
        <v>17970</v>
      </c>
      <c r="B1471" s="166" t="s">
        <v>425</v>
      </c>
      <c r="C1471" s="165" t="s">
        <v>161</v>
      </c>
    </row>
    <row r="1472" spans="1:3" ht="15" hidden="1">
      <c r="A1472" s="165">
        <v>17972</v>
      </c>
      <c r="B1472" s="166" t="s">
        <v>425</v>
      </c>
      <c r="C1472" s="165" t="s">
        <v>161</v>
      </c>
    </row>
    <row r="1473" spans="1:3" ht="15" hidden="1">
      <c r="A1473" s="165">
        <v>17974</v>
      </c>
      <c r="B1473" s="166" t="s">
        <v>425</v>
      </c>
      <c r="C1473" s="165" t="s">
        <v>161</v>
      </c>
    </row>
    <row r="1474" spans="1:3" ht="15" hidden="1">
      <c r="A1474" s="165">
        <v>17976</v>
      </c>
      <c r="B1474" s="166" t="s">
        <v>425</v>
      </c>
      <c r="C1474" s="165" t="s">
        <v>161</v>
      </c>
    </row>
    <row r="1475" spans="1:3" ht="15" hidden="1">
      <c r="A1475" s="165">
        <v>17978</v>
      </c>
      <c r="B1475" s="166" t="s">
        <v>425</v>
      </c>
      <c r="C1475" s="165" t="s">
        <v>161</v>
      </c>
    </row>
    <row r="1476" spans="1:3" ht="15" hidden="1">
      <c r="A1476" s="165">
        <v>17979</v>
      </c>
      <c r="B1476" s="166" t="s">
        <v>425</v>
      </c>
      <c r="C1476" s="165" t="s">
        <v>161</v>
      </c>
    </row>
    <row r="1477" spans="1:3" ht="15" hidden="1">
      <c r="A1477" s="165">
        <v>17980</v>
      </c>
      <c r="B1477" s="166" t="s">
        <v>425</v>
      </c>
      <c r="C1477" s="165" t="s">
        <v>161</v>
      </c>
    </row>
    <row r="1478" spans="1:3" ht="15" hidden="1">
      <c r="A1478" s="165">
        <v>17981</v>
      </c>
      <c r="B1478" s="166" t="s">
        <v>425</v>
      </c>
      <c r="C1478" s="165" t="s">
        <v>161</v>
      </c>
    </row>
    <row r="1479" spans="1:3" ht="15" hidden="1">
      <c r="A1479" s="165">
        <v>17982</v>
      </c>
      <c r="B1479" s="166" t="s">
        <v>425</v>
      </c>
      <c r="C1479" s="165" t="s">
        <v>161</v>
      </c>
    </row>
    <row r="1480" spans="1:3" ht="15" hidden="1">
      <c r="A1480" s="165">
        <v>17983</v>
      </c>
      <c r="B1480" s="166" t="s">
        <v>425</v>
      </c>
      <c r="C1480" s="165" t="s">
        <v>161</v>
      </c>
    </row>
    <row r="1481" spans="1:3" ht="15" hidden="1">
      <c r="A1481" s="165">
        <v>17985</v>
      </c>
      <c r="B1481" s="166" t="s">
        <v>425</v>
      </c>
      <c r="C1481" s="165" t="s">
        <v>161</v>
      </c>
    </row>
    <row r="1482" spans="1:3" ht="15" hidden="1">
      <c r="A1482" s="165">
        <v>18001</v>
      </c>
      <c r="B1482" s="166" t="s">
        <v>425</v>
      </c>
      <c r="C1482" s="165" t="s">
        <v>161</v>
      </c>
    </row>
    <row r="1483" spans="1:3" ht="15" hidden="1">
      <c r="A1483" s="165">
        <v>18002</v>
      </c>
      <c r="B1483" s="166" t="s">
        <v>425</v>
      </c>
      <c r="C1483" s="165" t="s">
        <v>161</v>
      </c>
    </row>
    <row r="1484" spans="1:3" ht="15" hidden="1">
      <c r="A1484" s="165">
        <v>18003</v>
      </c>
      <c r="B1484" s="166" t="s">
        <v>425</v>
      </c>
      <c r="C1484" s="165" t="s">
        <v>161</v>
      </c>
    </row>
    <row r="1485" spans="1:3" ht="15" hidden="1">
      <c r="A1485" s="165">
        <v>18010</v>
      </c>
      <c r="B1485" s="166" t="s">
        <v>425</v>
      </c>
      <c r="C1485" s="165" t="s">
        <v>161</v>
      </c>
    </row>
    <row r="1486" spans="1:3" ht="15" hidden="1">
      <c r="A1486" s="165">
        <v>18011</v>
      </c>
      <c r="B1486" s="166" t="s">
        <v>425</v>
      </c>
      <c r="C1486" s="165" t="s">
        <v>161</v>
      </c>
    </row>
    <row r="1487" spans="1:3" ht="15" hidden="1">
      <c r="A1487" s="165">
        <v>18012</v>
      </c>
      <c r="B1487" s="166" t="s">
        <v>425</v>
      </c>
      <c r="C1487" s="165" t="s">
        <v>161</v>
      </c>
    </row>
    <row r="1488" spans="1:3" ht="15" hidden="1">
      <c r="A1488" s="165">
        <v>18013</v>
      </c>
      <c r="B1488" s="166" t="s">
        <v>425</v>
      </c>
      <c r="C1488" s="165" t="s">
        <v>161</v>
      </c>
    </row>
    <row r="1489" spans="1:3" ht="15" hidden="1">
      <c r="A1489" s="165">
        <v>18014</v>
      </c>
      <c r="B1489" s="166" t="s">
        <v>425</v>
      </c>
      <c r="C1489" s="165" t="s">
        <v>161</v>
      </c>
    </row>
    <row r="1490" spans="1:3" ht="15" hidden="1">
      <c r="A1490" s="165">
        <v>18015</v>
      </c>
      <c r="B1490" s="166" t="s">
        <v>425</v>
      </c>
      <c r="C1490" s="165" t="s">
        <v>161</v>
      </c>
    </row>
    <row r="1491" spans="1:3" ht="15" hidden="1">
      <c r="A1491" s="165">
        <v>18016</v>
      </c>
      <c r="B1491" s="166" t="s">
        <v>425</v>
      </c>
      <c r="C1491" s="165" t="s">
        <v>161</v>
      </c>
    </row>
    <row r="1492" spans="1:3" ht="15" hidden="1">
      <c r="A1492" s="165">
        <v>18017</v>
      </c>
      <c r="B1492" s="166" t="s">
        <v>425</v>
      </c>
      <c r="C1492" s="165" t="s">
        <v>161</v>
      </c>
    </row>
    <row r="1493" spans="1:3" ht="15" hidden="1">
      <c r="A1493" s="165">
        <v>18018</v>
      </c>
      <c r="B1493" s="166" t="s">
        <v>425</v>
      </c>
      <c r="C1493" s="165" t="s">
        <v>161</v>
      </c>
    </row>
    <row r="1494" spans="1:3" ht="15" hidden="1">
      <c r="A1494" s="165">
        <v>18020</v>
      </c>
      <c r="B1494" s="166" t="s">
        <v>425</v>
      </c>
      <c r="C1494" s="165" t="s">
        <v>161</v>
      </c>
    </row>
    <row r="1495" spans="1:3" ht="15" hidden="1">
      <c r="A1495" s="165">
        <v>18025</v>
      </c>
      <c r="B1495" s="166" t="s">
        <v>425</v>
      </c>
      <c r="C1495" s="165" t="s">
        <v>161</v>
      </c>
    </row>
    <row r="1496" spans="1:3" ht="15" hidden="1">
      <c r="A1496" s="165">
        <v>18030</v>
      </c>
      <c r="B1496" s="166" t="s">
        <v>425</v>
      </c>
      <c r="C1496" s="165" t="s">
        <v>161</v>
      </c>
    </row>
    <row r="1497" spans="1:3" ht="15" hidden="1">
      <c r="A1497" s="165">
        <v>18031</v>
      </c>
      <c r="B1497" s="166" t="s">
        <v>425</v>
      </c>
      <c r="C1497" s="165" t="s">
        <v>161</v>
      </c>
    </row>
    <row r="1498" spans="1:3" ht="15" hidden="1">
      <c r="A1498" s="165">
        <v>18032</v>
      </c>
      <c r="B1498" s="166" t="s">
        <v>425</v>
      </c>
      <c r="C1498" s="165" t="s">
        <v>161</v>
      </c>
    </row>
    <row r="1499" spans="1:3" ht="15" hidden="1">
      <c r="A1499" s="165">
        <v>18034</v>
      </c>
      <c r="B1499" s="166" t="s">
        <v>425</v>
      </c>
      <c r="C1499" s="165" t="s">
        <v>161</v>
      </c>
    </row>
    <row r="1500" spans="1:3" ht="15" hidden="1">
      <c r="A1500" s="165">
        <v>18035</v>
      </c>
      <c r="B1500" s="166" t="s">
        <v>425</v>
      </c>
      <c r="C1500" s="165" t="s">
        <v>161</v>
      </c>
    </row>
    <row r="1501" spans="1:3" ht="15" hidden="1">
      <c r="A1501" s="165">
        <v>18036</v>
      </c>
      <c r="B1501" s="166" t="s">
        <v>425</v>
      </c>
      <c r="C1501" s="165" t="s">
        <v>161</v>
      </c>
    </row>
    <row r="1502" spans="1:3" ht="15" hidden="1">
      <c r="A1502" s="165">
        <v>18037</v>
      </c>
      <c r="B1502" s="166" t="s">
        <v>425</v>
      </c>
      <c r="C1502" s="165" t="s">
        <v>161</v>
      </c>
    </row>
    <row r="1503" spans="1:3" ht="15" hidden="1">
      <c r="A1503" s="165">
        <v>18038</v>
      </c>
      <c r="B1503" s="166" t="s">
        <v>425</v>
      </c>
      <c r="C1503" s="165" t="s">
        <v>161</v>
      </c>
    </row>
    <row r="1504" spans="1:3" ht="15" hidden="1">
      <c r="A1504" s="165">
        <v>18039</v>
      </c>
      <c r="B1504" s="166" t="s">
        <v>424</v>
      </c>
      <c r="C1504" s="165" t="s">
        <v>177</v>
      </c>
    </row>
    <row r="1505" spans="1:3" ht="15" hidden="1">
      <c r="A1505" s="165">
        <v>18040</v>
      </c>
      <c r="B1505" s="166" t="s">
        <v>425</v>
      </c>
      <c r="C1505" s="165" t="s">
        <v>161</v>
      </c>
    </row>
    <row r="1506" spans="1:3" ht="15" hidden="1">
      <c r="A1506" s="165">
        <v>18041</v>
      </c>
      <c r="B1506" s="166" t="s">
        <v>424</v>
      </c>
      <c r="C1506" s="165" t="s">
        <v>177</v>
      </c>
    </row>
    <row r="1507" spans="1:3" ht="15" hidden="1">
      <c r="A1507" s="165">
        <v>18042</v>
      </c>
      <c r="B1507" s="166" t="s">
        <v>425</v>
      </c>
      <c r="C1507" s="165" t="s">
        <v>161</v>
      </c>
    </row>
    <row r="1508" spans="1:3" ht="15" hidden="1">
      <c r="A1508" s="165">
        <v>18043</v>
      </c>
      <c r="B1508" s="166" t="s">
        <v>425</v>
      </c>
      <c r="C1508" s="165" t="s">
        <v>161</v>
      </c>
    </row>
    <row r="1509" spans="1:3" ht="15" hidden="1">
      <c r="A1509" s="165">
        <v>18044</v>
      </c>
      <c r="B1509" s="166" t="s">
        <v>425</v>
      </c>
      <c r="C1509" s="165" t="s">
        <v>161</v>
      </c>
    </row>
    <row r="1510" spans="1:3" ht="15" hidden="1">
      <c r="A1510" s="165">
        <v>18045</v>
      </c>
      <c r="B1510" s="166" t="s">
        <v>425</v>
      </c>
      <c r="C1510" s="165" t="s">
        <v>161</v>
      </c>
    </row>
    <row r="1511" spans="1:3" ht="15" hidden="1">
      <c r="A1511" s="165">
        <v>18046</v>
      </c>
      <c r="B1511" s="166" t="s">
        <v>425</v>
      </c>
      <c r="C1511" s="165" t="s">
        <v>161</v>
      </c>
    </row>
    <row r="1512" spans="1:3" ht="15" hidden="1">
      <c r="A1512" s="165">
        <v>18049</v>
      </c>
      <c r="B1512" s="166" t="s">
        <v>425</v>
      </c>
      <c r="C1512" s="165" t="s">
        <v>161</v>
      </c>
    </row>
    <row r="1513" spans="1:3" ht="15" hidden="1">
      <c r="A1513" s="165">
        <v>18050</v>
      </c>
      <c r="B1513" s="166" t="s">
        <v>425</v>
      </c>
      <c r="C1513" s="165" t="s">
        <v>161</v>
      </c>
    </row>
    <row r="1514" spans="1:3" ht="15" hidden="1">
      <c r="A1514" s="165">
        <v>18051</v>
      </c>
      <c r="B1514" s="166" t="s">
        <v>425</v>
      </c>
      <c r="C1514" s="165" t="s">
        <v>161</v>
      </c>
    </row>
    <row r="1515" spans="1:3" ht="15" hidden="1">
      <c r="A1515" s="165">
        <v>18052</v>
      </c>
      <c r="B1515" s="166" t="s">
        <v>425</v>
      </c>
      <c r="C1515" s="165" t="s">
        <v>161</v>
      </c>
    </row>
    <row r="1516" spans="1:3" ht="15" hidden="1">
      <c r="A1516" s="165">
        <v>18053</v>
      </c>
      <c r="B1516" s="166" t="s">
        <v>425</v>
      </c>
      <c r="C1516" s="165" t="s">
        <v>161</v>
      </c>
    </row>
    <row r="1517" spans="1:3" ht="15" hidden="1">
      <c r="A1517" s="165">
        <v>18054</v>
      </c>
      <c r="B1517" s="166" t="s">
        <v>424</v>
      </c>
      <c r="C1517" s="165" t="s">
        <v>177</v>
      </c>
    </row>
    <row r="1518" spans="1:3" ht="15" hidden="1">
      <c r="A1518" s="165">
        <v>18055</v>
      </c>
      <c r="B1518" s="166" t="s">
        <v>425</v>
      </c>
      <c r="C1518" s="165" t="s">
        <v>161</v>
      </c>
    </row>
    <row r="1519" spans="1:3" ht="15" hidden="1">
      <c r="A1519" s="165">
        <v>18056</v>
      </c>
      <c r="B1519" s="166" t="s">
        <v>424</v>
      </c>
      <c r="C1519" s="165" t="s">
        <v>177</v>
      </c>
    </row>
    <row r="1520" spans="1:3" ht="15" hidden="1">
      <c r="A1520" s="165">
        <v>18058</v>
      </c>
      <c r="B1520" s="166" t="s">
        <v>423</v>
      </c>
      <c r="C1520" s="165" t="s">
        <v>183</v>
      </c>
    </row>
    <row r="1521" spans="1:3" ht="15" hidden="1">
      <c r="A1521" s="165">
        <v>18059</v>
      </c>
      <c r="B1521" s="166" t="s">
        <v>425</v>
      </c>
      <c r="C1521" s="165" t="s">
        <v>161</v>
      </c>
    </row>
    <row r="1522" spans="1:3" ht="15" hidden="1">
      <c r="A1522" s="165">
        <v>18060</v>
      </c>
      <c r="B1522" s="166" t="s">
        <v>425</v>
      </c>
      <c r="C1522" s="165" t="s">
        <v>161</v>
      </c>
    </row>
    <row r="1523" spans="1:3" ht="15" hidden="1">
      <c r="A1523" s="165">
        <v>18062</v>
      </c>
      <c r="B1523" s="166" t="s">
        <v>425</v>
      </c>
      <c r="C1523" s="165" t="s">
        <v>161</v>
      </c>
    </row>
    <row r="1524" spans="1:3" ht="15" hidden="1">
      <c r="A1524" s="165">
        <v>18063</v>
      </c>
      <c r="B1524" s="166" t="s">
        <v>425</v>
      </c>
      <c r="C1524" s="165" t="s">
        <v>161</v>
      </c>
    </row>
    <row r="1525" spans="1:3" ht="15" hidden="1">
      <c r="A1525" s="165">
        <v>18064</v>
      </c>
      <c r="B1525" s="166" t="s">
        <v>425</v>
      </c>
      <c r="C1525" s="165" t="s">
        <v>161</v>
      </c>
    </row>
    <row r="1526" spans="1:3" ht="15" hidden="1">
      <c r="A1526" s="165">
        <v>18065</v>
      </c>
      <c r="B1526" s="166" t="s">
        <v>425</v>
      </c>
      <c r="C1526" s="165" t="s">
        <v>161</v>
      </c>
    </row>
    <row r="1527" spans="1:3" ht="15" hidden="1">
      <c r="A1527" s="165">
        <v>18066</v>
      </c>
      <c r="B1527" s="166" t="s">
        <v>425</v>
      </c>
      <c r="C1527" s="165" t="s">
        <v>161</v>
      </c>
    </row>
    <row r="1528" spans="1:3" ht="15" hidden="1">
      <c r="A1528" s="165">
        <v>18067</v>
      </c>
      <c r="B1528" s="166" t="s">
        <v>425</v>
      </c>
      <c r="C1528" s="165" t="s">
        <v>161</v>
      </c>
    </row>
    <row r="1529" spans="1:3" ht="15" hidden="1">
      <c r="A1529" s="165">
        <v>18068</v>
      </c>
      <c r="B1529" s="166" t="s">
        <v>425</v>
      </c>
      <c r="C1529" s="165" t="s">
        <v>161</v>
      </c>
    </row>
    <row r="1530" spans="1:3" ht="15" hidden="1">
      <c r="A1530" s="165">
        <v>18069</v>
      </c>
      <c r="B1530" s="166" t="s">
        <v>425</v>
      </c>
      <c r="C1530" s="165" t="s">
        <v>161</v>
      </c>
    </row>
    <row r="1531" spans="1:3" ht="15" hidden="1">
      <c r="A1531" s="165">
        <v>18070</v>
      </c>
      <c r="B1531" s="166" t="s">
        <v>424</v>
      </c>
      <c r="C1531" s="165" t="s">
        <v>177</v>
      </c>
    </row>
    <row r="1532" spans="1:3" ht="15" hidden="1">
      <c r="A1532" s="165">
        <v>18071</v>
      </c>
      <c r="B1532" s="166" t="s">
        <v>425</v>
      </c>
      <c r="C1532" s="165" t="s">
        <v>161</v>
      </c>
    </row>
    <row r="1533" spans="1:3" ht="15" hidden="1">
      <c r="A1533" s="165">
        <v>18072</v>
      </c>
      <c r="B1533" s="166" t="s">
        <v>425</v>
      </c>
      <c r="C1533" s="165" t="s">
        <v>161</v>
      </c>
    </row>
    <row r="1534" spans="1:3" ht="15" hidden="1">
      <c r="A1534" s="165">
        <v>18073</v>
      </c>
      <c r="B1534" s="166" t="s">
        <v>424</v>
      </c>
      <c r="C1534" s="165" t="s">
        <v>177</v>
      </c>
    </row>
    <row r="1535" spans="1:3" ht="15" hidden="1">
      <c r="A1535" s="165">
        <v>18074</v>
      </c>
      <c r="B1535" s="166" t="s">
        <v>424</v>
      </c>
      <c r="C1535" s="165" t="s">
        <v>177</v>
      </c>
    </row>
    <row r="1536" spans="1:3" ht="15" hidden="1">
      <c r="A1536" s="165">
        <v>18076</v>
      </c>
      <c r="B1536" s="166" t="s">
        <v>424</v>
      </c>
      <c r="C1536" s="165" t="s">
        <v>177</v>
      </c>
    </row>
    <row r="1537" spans="1:3" ht="15" hidden="1">
      <c r="A1537" s="165">
        <v>18077</v>
      </c>
      <c r="B1537" s="166" t="s">
        <v>424</v>
      </c>
      <c r="C1537" s="165" t="s">
        <v>177</v>
      </c>
    </row>
    <row r="1538" spans="1:3" ht="15" hidden="1">
      <c r="A1538" s="165">
        <v>18078</v>
      </c>
      <c r="B1538" s="166" t="s">
        <v>425</v>
      </c>
      <c r="C1538" s="165" t="s">
        <v>161</v>
      </c>
    </row>
    <row r="1539" spans="1:3" ht="15" hidden="1">
      <c r="A1539" s="165">
        <v>18079</v>
      </c>
      <c r="B1539" s="166" t="s">
        <v>425</v>
      </c>
      <c r="C1539" s="165" t="s">
        <v>161</v>
      </c>
    </row>
    <row r="1540" spans="1:3" ht="15" hidden="1">
      <c r="A1540" s="165">
        <v>18080</v>
      </c>
      <c r="B1540" s="166" t="s">
        <v>425</v>
      </c>
      <c r="C1540" s="165" t="s">
        <v>161</v>
      </c>
    </row>
    <row r="1541" spans="1:3" ht="15" hidden="1">
      <c r="A1541" s="165">
        <v>18081</v>
      </c>
      <c r="B1541" s="166" t="s">
        <v>424</v>
      </c>
      <c r="C1541" s="165" t="s">
        <v>177</v>
      </c>
    </row>
    <row r="1542" spans="1:3" ht="15" hidden="1">
      <c r="A1542" s="165">
        <v>18083</v>
      </c>
      <c r="B1542" s="166" t="s">
        <v>425</v>
      </c>
      <c r="C1542" s="165" t="s">
        <v>161</v>
      </c>
    </row>
    <row r="1543" spans="1:3" ht="15" hidden="1">
      <c r="A1543" s="165">
        <v>18084</v>
      </c>
      <c r="B1543" s="166" t="s">
        <v>424</v>
      </c>
      <c r="C1543" s="165" t="s">
        <v>177</v>
      </c>
    </row>
    <row r="1544" spans="1:3" ht="15" hidden="1">
      <c r="A1544" s="165">
        <v>18085</v>
      </c>
      <c r="B1544" s="166" t="s">
        <v>425</v>
      </c>
      <c r="C1544" s="165" t="s">
        <v>161</v>
      </c>
    </row>
    <row r="1545" spans="1:3" ht="15" hidden="1">
      <c r="A1545" s="165">
        <v>18086</v>
      </c>
      <c r="B1545" s="166" t="s">
        <v>425</v>
      </c>
      <c r="C1545" s="165" t="s">
        <v>161</v>
      </c>
    </row>
    <row r="1546" spans="1:3" ht="15" hidden="1">
      <c r="A1546" s="165">
        <v>18087</v>
      </c>
      <c r="B1546" s="166" t="s">
        <v>425</v>
      </c>
      <c r="C1546" s="165" t="s">
        <v>161</v>
      </c>
    </row>
    <row r="1547" spans="1:3" ht="15" hidden="1">
      <c r="A1547" s="165">
        <v>18088</v>
      </c>
      <c r="B1547" s="166" t="s">
        <v>425</v>
      </c>
      <c r="C1547" s="165" t="s">
        <v>161</v>
      </c>
    </row>
    <row r="1548" spans="1:3" ht="15" hidden="1">
      <c r="A1548" s="165">
        <v>18091</v>
      </c>
      <c r="B1548" s="166" t="s">
        <v>425</v>
      </c>
      <c r="C1548" s="165" t="s">
        <v>161</v>
      </c>
    </row>
    <row r="1549" spans="1:3" ht="15" hidden="1">
      <c r="A1549" s="165">
        <v>18092</v>
      </c>
      <c r="B1549" s="166" t="s">
        <v>425</v>
      </c>
      <c r="C1549" s="165" t="s">
        <v>161</v>
      </c>
    </row>
    <row r="1550" spans="1:3" ht="15" hidden="1">
      <c r="A1550" s="165">
        <v>18098</v>
      </c>
      <c r="B1550" s="166" t="s">
        <v>425</v>
      </c>
      <c r="C1550" s="165" t="s">
        <v>161</v>
      </c>
    </row>
    <row r="1551" spans="1:3" ht="15" hidden="1">
      <c r="A1551" s="165">
        <v>18099</v>
      </c>
      <c r="B1551" s="166" t="s">
        <v>425</v>
      </c>
      <c r="C1551" s="165" t="s">
        <v>161</v>
      </c>
    </row>
    <row r="1552" spans="1:3" ht="15" hidden="1">
      <c r="A1552" s="165">
        <v>18101</v>
      </c>
      <c r="B1552" s="166" t="s">
        <v>425</v>
      </c>
      <c r="C1552" s="165" t="s">
        <v>161</v>
      </c>
    </row>
    <row r="1553" spans="1:3" ht="15" hidden="1">
      <c r="A1553" s="165">
        <v>18102</v>
      </c>
      <c r="B1553" s="166" t="s">
        <v>425</v>
      </c>
      <c r="C1553" s="165" t="s">
        <v>161</v>
      </c>
    </row>
    <row r="1554" spans="1:3" ht="15" hidden="1">
      <c r="A1554" s="165">
        <v>18103</v>
      </c>
      <c r="B1554" s="166" t="s">
        <v>425</v>
      </c>
      <c r="C1554" s="165" t="s">
        <v>161</v>
      </c>
    </row>
    <row r="1555" spans="1:3" ht="15" hidden="1">
      <c r="A1555" s="165">
        <v>18104</v>
      </c>
      <c r="B1555" s="166" t="s">
        <v>425</v>
      </c>
      <c r="C1555" s="165" t="s">
        <v>161</v>
      </c>
    </row>
    <row r="1556" spans="1:3" ht="15" hidden="1">
      <c r="A1556" s="165">
        <v>18105</v>
      </c>
      <c r="B1556" s="166" t="s">
        <v>425</v>
      </c>
      <c r="C1556" s="165" t="s">
        <v>161</v>
      </c>
    </row>
    <row r="1557" spans="1:3" ht="15" hidden="1">
      <c r="A1557" s="165">
        <v>18106</v>
      </c>
      <c r="B1557" s="166" t="s">
        <v>425</v>
      </c>
      <c r="C1557" s="165" t="s">
        <v>161</v>
      </c>
    </row>
    <row r="1558" spans="1:3" ht="15" hidden="1">
      <c r="A1558" s="165">
        <v>18109</v>
      </c>
      <c r="B1558" s="166" t="s">
        <v>425</v>
      </c>
      <c r="C1558" s="165" t="s">
        <v>161</v>
      </c>
    </row>
    <row r="1559" spans="1:3" ht="15" hidden="1">
      <c r="A1559" s="165">
        <v>18175</v>
      </c>
      <c r="B1559" s="166" t="s">
        <v>425</v>
      </c>
      <c r="C1559" s="165" t="s">
        <v>161</v>
      </c>
    </row>
    <row r="1560" spans="1:3" ht="15" hidden="1">
      <c r="A1560" s="165">
        <v>18195</v>
      </c>
      <c r="B1560" s="166" t="s">
        <v>425</v>
      </c>
      <c r="C1560" s="165" t="s">
        <v>161</v>
      </c>
    </row>
    <row r="1561" spans="1:3" ht="15" hidden="1">
      <c r="A1561" s="165">
        <v>18201</v>
      </c>
      <c r="B1561" s="166" t="s">
        <v>423</v>
      </c>
      <c r="C1561" s="165" t="s">
        <v>183</v>
      </c>
    </row>
    <row r="1562" spans="1:3" ht="15" hidden="1">
      <c r="A1562" s="165">
        <v>18202</v>
      </c>
      <c r="B1562" s="166" t="s">
        <v>423</v>
      </c>
      <c r="C1562" s="165" t="s">
        <v>183</v>
      </c>
    </row>
    <row r="1563" spans="1:3" ht="15" hidden="1">
      <c r="A1563" s="165">
        <v>18210</v>
      </c>
      <c r="B1563" s="166" t="s">
        <v>425</v>
      </c>
      <c r="C1563" s="165" t="s">
        <v>161</v>
      </c>
    </row>
    <row r="1564" spans="1:3" ht="15" hidden="1">
      <c r="A1564" s="165">
        <v>18211</v>
      </c>
      <c r="B1564" s="166" t="s">
        <v>425</v>
      </c>
      <c r="C1564" s="165" t="s">
        <v>161</v>
      </c>
    </row>
    <row r="1565" spans="1:3" ht="15" hidden="1">
      <c r="A1565" s="165">
        <v>18212</v>
      </c>
      <c r="B1565" s="166" t="s">
        <v>425</v>
      </c>
      <c r="C1565" s="165" t="s">
        <v>161</v>
      </c>
    </row>
    <row r="1566" spans="1:3" ht="15" hidden="1">
      <c r="A1566" s="165">
        <v>18214</v>
      </c>
      <c r="B1566" s="166" t="s">
        <v>425</v>
      </c>
      <c r="C1566" s="165" t="s">
        <v>161</v>
      </c>
    </row>
    <row r="1567" spans="1:3" ht="15" hidden="1">
      <c r="A1567" s="165">
        <v>18216</v>
      </c>
      <c r="B1567" s="166" t="s">
        <v>425</v>
      </c>
      <c r="C1567" s="165" t="s">
        <v>161</v>
      </c>
    </row>
    <row r="1568" spans="1:3" ht="15" hidden="1">
      <c r="A1568" s="165">
        <v>18218</v>
      </c>
      <c r="B1568" s="166" t="s">
        <v>425</v>
      </c>
      <c r="C1568" s="165" t="s">
        <v>161</v>
      </c>
    </row>
    <row r="1569" spans="1:3" ht="15" hidden="1">
      <c r="A1569" s="165">
        <v>18219</v>
      </c>
      <c r="B1569" s="166" t="s">
        <v>423</v>
      </c>
      <c r="C1569" s="165" t="s">
        <v>183</v>
      </c>
    </row>
    <row r="1570" spans="1:3" ht="15" hidden="1">
      <c r="A1570" s="165">
        <v>18220</v>
      </c>
      <c r="B1570" s="166" t="s">
        <v>425</v>
      </c>
      <c r="C1570" s="165" t="s">
        <v>161</v>
      </c>
    </row>
    <row r="1571" spans="1:3" ht="15" hidden="1">
      <c r="A1571" s="165">
        <v>18221</v>
      </c>
      <c r="B1571" s="166" t="s">
        <v>423</v>
      </c>
      <c r="C1571" s="165" t="s">
        <v>183</v>
      </c>
    </row>
    <row r="1572" spans="1:3" ht="15" hidden="1">
      <c r="A1572" s="165">
        <v>18222</v>
      </c>
      <c r="B1572" s="166" t="s">
        <v>423</v>
      </c>
      <c r="C1572" s="165" t="s">
        <v>183</v>
      </c>
    </row>
    <row r="1573" spans="1:3" ht="15" hidden="1">
      <c r="A1573" s="165">
        <v>18223</v>
      </c>
      <c r="B1573" s="166" t="s">
        <v>423</v>
      </c>
      <c r="C1573" s="165" t="s">
        <v>183</v>
      </c>
    </row>
    <row r="1574" spans="1:3" ht="15" hidden="1">
      <c r="A1574" s="165">
        <v>18224</v>
      </c>
      <c r="B1574" s="166" t="s">
        <v>423</v>
      </c>
      <c r="C1574" s="165" t="s">
        <v>183</v>
      </c>
    </row>
    <row r="1575" spans="1:3" ht="15" hidden="1">
      <c r="A1575" s="165">
        <v>18225</v>
      </c>
      <c r="B1575" s="166" t="s">
        <v>423</v>
      </c>
      <c r="C1575" s="165" t="s">
        <v>183</v>
      </c>
    </row>
    <row r="1576" spans="1:3" ht="15" hidden="1">
      <c r="A1576" s="165">
        <v>18229</v>
      </c>
      <c r="B1576" s="166" t="s">
        <v>425</v>
      </c>
      <c r="C1576" s="165" t="s">
        <v>161</v>
      </c>
    </row>
    <row r="1577" spans="1:3" ht="15" hidden="1">
      <c r="A1577" s="165">
        <v>18230</v>
      </c>
      <c r="B1577" s="166" t="s">
        <v>425</v>
      </c>
      <c r="C1577" s="165" t="s">
        <v>161</v>
      </c>
    </row>
    <row r="1578" spans="1:3" ht="15" hidden="1">
      <c r="A1578" s="165">
        <v>18231</v>
      </c>
      <c r="B1578" s="166" t="s">
        <v>425</v>
      </c>
      <c r="C1578" s="165" t="s">
        <v>161</v>
      </c>
    </row>
    <row r="1579" spans="1:3" ht="15" hidden="1">
      <c r="A1579" s="165">
        <v>18232</v>
      </c>
      <c r="B1579" s="166" t="s">
        <v>425</v>
      </c>
      <c r="C1579" s="165" t="s">
        <v>161</v>
      </c>
    </row>
    <row r="1580" spans="1:3" ht="15" hidden="1">
      <c r="A1580" s="165">
        <v>18234</v>
      </c>
      <c r="B1580" s="166" t="s">
        <v>423</v>
      </c>
      <c r="C1580" s="165" t="s">
        <v>183</v>
      </c>
    </row>
    <row r="1581" spans="1:3" ht="15" hidden="1">
      <c r="A1581" s="165">
        <v>18235</v>
      </c>
      <c r="B1581" s="166" t="s">
        <v>425</v>
      </c>
      <c r="C1581" s="165" t="s">
        <v>161</v>
      </c>
    </row>
    <row r="1582" spans="1:3" ht="15" hidden="1">
      <c r="A1582" s="165">
        <v>18237</v>
      </c>
      <c r="B1582" s="166" t="s">
        <v>425</v>
      </c>
      <c r="C1582" s="165" t="s">
        <v>161</v>
      </c>
    </row>
    <row r="1583" spans="1:3" ht="15" hidden="1">
      <c r="A1583" s="165">
        <v>18239</v>
      </c>
      <c r="B1583" s="166" t="s">
        <v>423</v>
      </c>
      <c r="C1583" s="165" t="s">
        <v>183</v>
      </c>
    </row>
    <row r="1584" spans="1:3" ht="15" hidden="1">
      <c r="A1584" s="165">
        <v>18240</v>
      </c>
      <c r="B1584" s="166" t="s">
        <v>425</v>
      </c>
      <c r="C1584" s="165" t="s">
        <v>161</v>
      </c>
    </row>
    <row r="1585" spans="1:3" ht="15" hidden="1">
      <c r="A1585" s="165">
        <v>18241</v>
      </c>
      <c r="B1585" s="166" t="s">
        <v>425</v>
      </c>
      <c r="C1585" s="165" t="s">
        <v>161</v>
      </c>
    </row>
    <row r="1586" spans="1:3" ht="15" hidden="1">
      <c r="A1586" s="165">
        <v>18242</v>
      </c>
      <c r="B1586" s="166" t="s">
        <v>425</v>
      </c>
      <c r="C1586" s="165" t="s">
        <v>161</v>
      </c>
    </row>
    <row r="1587" spans="1:3" ht="15" hidden="1">
      <c r="A1587" s="165">
        <v>18244</v>
      </c>
      <c r="B1587" s="166" t="s">
        <v>425</v>
      </c>
      <c r="C1587" s="165" t="s">
        <v>161</v>
      </c>
    </row>
    <row r="1588" spans="1:3" ht="15" hidden="1">
      <c r="A1588" s="165">
        <v>18245</v>
      </c>
      <c r="B1588" s="166" t="s">
        <v>425</v>
      </c>
      <c r="C1588" s="165" t="s">
        <v>161</v>
      </c>
    </row>
    <row r="1589" spans="1:3" ht="15" hidden="1">
      <c r="A1589" s="165">
        <v>18246</v>
      </c>
      <c r="B1589" s="166" t="s">
        <v>423</v>
      </c>
      <c r="C1589" s="165" t="s">
        <v>183</v>
      </c>
    </row>
    <row r="1590" spans="1:3" ht="15" hidden="1">
      <c r="A1590" s="165">
        <v>18247</v>
      </c>
      <c r="B1590" s="166" t="s">
        <v>423</v>
      </c>
      <c r="C1590" s="165" t="s">
        <v>183</v>
      </c>
    </row>
    <row r="1591" spans="1:3" ht="15" hidden="1">
      <c r="A1591" s="165">
        <v>18248</v>
      </c>
      <c r="B1591" s="166" t="s">
        <v>425</v>
      </c>
      <c r="C1591" s="165" t="s">
        <v>161</v>
      </c>
    </row>
    <row r="1592" spans="1:3" ht="15" hidden="1">
      <c r="A1592" s="165">
        <v>18249</v>
      </c>
      <c r="B1592" s="166" t="s">
        <v>423</v>
      </c>
      <c r="C1592" s="165" t="s">
        <v>183</v>
      </c>
    </row>
    <row r="1593" spans="1:3" ht="15" hidden="1">
      <c r="A1593" s="165">
        <v>18250</v>
      </c>
      <c r="B1593" s="166" t="s">
        <v>425</v>
      </c>
      <c r="C1593" s="165" t="s">
        <v>161</v>
      </c>
    </row>
    <row r="1594" spans="1:3" ht="15" hidden="1">
      <c r="A1594" s="165">
        <v>18251</v>
      </c>
      <c r="B1594" s="166" t="s">
        <v>423</v>
      </c>
      <c r="C1594" s="165" t="s">
        <v>183</v>
      </c>
    </row>
    <row r="1595" spans="1:3" ht="15" hidden="1">
      <c r="A1595" s="165">
        <v>18252</v>
      </c>
      <c r="B1595" s="166" t="s">
        <v>425</v>
      </c>
      <c r="C1595" s="165" t="s">
        <v>161</v>
      </c>
    </row>
    <row r="1596" spans="1:3" ht="15" hidden="1">
      <c r="A1596" s="165">
        <v>18254</v>
      </c>
      <c r="B1596" s="166" t="s">
        <v>425</v>
      </c>
      <c r="C1596" s="165" t="s">
        <v>161</v>
      </c>
    </row>
    <row r="1597" spans="1:3" ht="15" hidden="1">
      <c r="A1597" s="165">
        <v>18255</v>
      </c>
      <c r="B1597" s="166" t="s">
        <v>425</v>
      </c>
      <c r="C1597" s="165" t="s">
        <v>161</v>
      </c>
    </row>
    <row r="1598" spans="1:3" ht="15" hidden="1">
      <c r="A1598" s="165">
        <v>18256</v>
      </c>
      <c r="B1598" s="166" t="s">
        <v>423</v>
      </c>
      <c r="C1598" s="165" t="s">
        <v>183</v>
      </c>
    </row>
    <row r="1599" spans="1:3" ht="15" hidden="1">
      <c r="A1599" s="165">
        <v>18301</v>
      </c>
      <c r="B1599" s="166" t="s">
        <v>423</v>
      </c>
      <c r="C1599" s="165" t="s">
        <v>183</v>
      </c>
    </row>
    <row r="1600" spans="1:3" ht="15" hidden="1">
      <c r="A1600" s="165">
        <v>18302</v>
      </c>
      <c r="B1600" s="166" t="s">
        <v>423</v>
      </c>
      <c r="C1600" s="165" t="s">
        <v>183</v>
      </c>
    </row>
    <row r="1601" spans="1:3" ht="15" hidden="1">
      <c r="A1601" s="165">
        <v>18320</v>
      </c>
      <c r="B1601" s="166" t="s">
        <v>423</v>
      </c>
      <c r="C1601" s="165" t="s">
        <v>183</v>
      </c>
    </row>
    <row r="1602" spans="1:3" ht="15" hidden="1">
      <c r="A1602" s="165">
        <v>18321</v>
      </c>
      <c r="B1602" s="166" t="s">
        <v>423</v>
      </c>
      <c r="C1602" s="165" t="s">
        <v>183</v>
      </c>
    </row>
    <row r="1603" spans="1:3" ht="15" hidden="1">
      <c r="A1603" s="165">
        <v>18322</v>
      </c>
      <c r="B1603" s="166" t="s">
        <v>423</v>
      </c>
      <c r="C1603" s="165" t="s">
        <v>183</v>
      </c>
    </row>
    <row r="1604" spans="1:3" ht="15" hidden="1">
      <c r="A1604" s="165">
        <v>18323</v>
      </c>
      <c r="B1604" s="166" t="s">
        <v>423</v>
      </c>
      <c r="C1604" s="165" t="s">
        <v>183</v>
      </c>
    </row>
    <row r="1605" spans="1:3" ht="15" hidden="1">
      <c r="A1605" s="165">
        <v>18324</v>
      </c>
      <c r="B1605" s="166" t="s">
        <v>423</v>
      </c>
      <c r="C1605" s="165" t="s">
        <v>183</v>
      </c>
    </row>
    <row r="1606" spans="1:3" ht="15" hidden="1">
      <c r="A1606" s="165">
        <v>18325</v>
      </c>
      <c r="B1606" s="166" t="s">
        <v>423</v>
      </c>
      <c r="C1606" s="165" t="s">
        <v>183</v>
      </c>
    </row>
    <row r="1607" spans="1:3" ht="15" hidden="1">
      <c r="A1607" s="165">
        <v>18326</v>
      </c>
      <c r="B1607" s="166" t="s">
        <v>423</v>
      </c>
      <c r="C1607" s="165" t="s">
        <v>183</v>
      </c>
    </row>
    <row r="1608" spans="1:3" ht="15" hidden="1">
      <c r="A1608" s="165">
        <v>18327</v>
      </c>
      <c r="B1608" s="166" t="s">
        <v>423</v>
      </c>
      <c r="C1608" s="165" t="s">
        <v>183</v>
      </c>
    </row>
    <row r="1609" spans="1:3" ht="15" hidden="1">
      <c r="A1609" s="165">
        <v>18328</v>
      </c>
      <c r="B1609" s="166" t="s">
        <v>423</v>
      </c>
      <c r="C1609" s="165" t="s">
        <v>183</v>
      </c>
    </row>
    <row r="1610" spans="1:3" ht="15" hidden="1">
      <c r="A1610" s="165">
        <v>18330</v>
      </c>
      <c r="B1610" s="166" t="s">
        <v>423</v>
      </c>
      <c r="C1610" s="165" t="s">
        <v>183</v>
      </c>
    </row>
    <row r="1611" spans="1:3" ht="15" hidden="1">
      <c r="A1611" s="165">
        <v>18331</v>
      </c>
      <c r="B1611" s="166" t="s">
        <v>423</v>
      </c>
      <c r="C1611" s="165" t="s">
        <v>183</v>
      </c>
    </row>
    <row r="1612" spans="1:3" ht="15" hidden="1">
      <c r="A1612" s="165">
        <v>18332</v>
      </c>
      <c r="B1612" s="166" t="s">
        <v>423</v>
      </c>
      <c r="C1612" s="165" t="s">
        <v>183</v>
      </c>
    </row>
    <row r="1613" spans="1:3" ht="15" hidden="1">
      <c r="A1613" s="165">
        <v>18333</v>
      </c>
      <c r="B1613" s="166" t="s">
        <v>423</v>
      </c>
      <c r="C1613" s="165" t="s">
        <v>183</v>
      </c>
    </row>
    <row r="1614" spans="1:3" ht="15" hidden="1">
      <c r="A1614" s="165">
        <v>18334</v>
      </c>
      <c r="B1614" s="166" t="s">
        <v>423</v>
      </c>
      <c r="C1614" s="165" t="s">
        <v>183</v>
      </c>
    </row>
    <row r="1615" spans="1:3" ht="15" hidden="1">
      <c r="A1615" s="165">
        <v>18335</v>
      </c>
      <c r="B1615" s="166" t="s">
        <v>423</v>
      </c>
      <c r="C1615" s="165" t="s">
        <v>183</v>
      </c>
    </row>
    <row r="1616" spans="1:3" ht="15" hidden="1">
      <c r="A1616" s="165">
        <v>18336</v>
      </c>
      <c r="B1616" s="166" t="s">
        <v>423</v>
      </c>
      <c r="C1616" s="165" t="s">
        <v>183</v>
      </c>
    </row>
    <row r="1617" spans="1:3" ht="15" hidden="1">
      <c r="A1617" s="165">
        <v>18337</v>
      </c>
      <c r="B1617" s="166" t="s">
        <v>423</v>
      </c>
      <c r="C1617" s="165" t="s">
        <v>183</v>
      </c>
    </row>
    <row r="1618" spans="1:3" ht="15" hidden="1">
      <c r="A1618" s="165">
        <v>18340</v>
      </c>
      <c r="B1618" s="166" t="s">
        <v>423</v>
      </c>
      <c r="C1618" s="165" t="s">
        <v>183</v>
      </c>
    </row>
    <row r="1619" spans="1:3" ht="15" hidden="1">
      <c r="A1619" s="165">
        <v>18341</v>
      </c>
      <c r="B1619" s="166" t="s">
        <v>423</v>
      </c>
      <c r="C1619" s="165" t="s">
        <v>183</v>
      </c>
    </row>
    <row r="1620" spans="1:3" ht="15" hidden="1">
      <c r="A1620" s="165">
        <v>18342</v>
      </c>
      <c r="B1620" s="166" t="s">
        <v>423</v>
      </c>
      <c r="C1620" s="165" t="s">
        <v>183</v>
      </c>
    </row>
    <row r="1621" spans="1:3" ht="15" hidden="1">
      <c r="A1621" s="165">
        <v>18343</v>
      </c>
      <c r="B1621" s="166" t="s">
        <v>425</v>
      </c>
      <c r="C1621" s="165" t="s">
        <v>161</v>
      </c>
    </row>
    <row r="1622" spans="1:3" ht="15" hidden="1">
      <c r="A1622" s="165">
        <v>18344</v>
      </c>
      <c r="B1622" s="166" t="s">
        <v>423</v>
      </c>
      <c r="C1622" s="165" t="s">
        <v>183</v>
      </c>
    </row>
    <row r="1623" spans="1:3" ht="15" hidden="1">
      <c r="A1623" s="165">
        <v>18346</v>
      </c>
      <c r="B1623" s="166" t="s">
        <v>423</v>
      </c>
      <c r="C1623" s="165" t="s">
        <v>183</v>
      </c>
    </row>
    <row r="1624" spans="1:3" ht="15" hidden="1">
      <c r="A1624" s="165">
        <v>18347</v>
      </c>
      <c r="B1624" s="166" t="s">
        <v>423</v>
      </c>
      <c r="C1624" s="165" t="s">
        <v>183</v>
      </c>
    </row>
    <row r="1625" spans="1:3" ht="15" hidden="1">
      <c r="A1625" s="165">
        <v>18348</v>
      </c>
      <c r="B1625" s="166" t="s">
        <v>423</v>
      </c>
      <c r="C1625" s="165" t="s">
        <v>183</v>
      </c>
    </row>
    <row r="1626" spans="1:3" ht="15" hidden="1">
      <c r="A1626" s="165">
        <v>18349</v>
      </c>
      <c r="B1626" s="166" t="s">
        <v>423</v>
      </c>
      <c r="C1626" s="165" t="s">
        <v>183</v>
      </c>
    </row>
    <row r="1627" spans="1:3" ht="15" hidden="1">
      <c r="A1627" s="165">
        <v>18350</v>
      </c>
      <c r="B1627" s="166" t="s">
        <v>423</v>
      </c>
      <c r="C1627" s="165" t="s">
        <v>183</v>
      </c>
    </row>
    <row r="1628" spans="1:3" ht="15" hidden="1">
      <c r="A1628" s="165">
        <v>18351</v>
      </c>
      <c r="B1628" s="166" t="s">
        <v>425</v>
      </c>
      <c r="C1628" s="165" t="s">
        <v>161</v>
      </c>
    </row>
    <row r="1629" spans="1:3" ht="15" hidden="1">
      <c r="A1629" s="165">
        <v>18352</v>
      </c>
      <c r="B1629" s="166" t="s">
        <v>423</v>
      </c>
      <c r="C1629" s="165" t="s">
        <v>183</v>
      </c>
    </row>
    <row r="1630" spans="1:3" ht="15" hidden="1">
      <c r="A1630" s="165">
        <v>18353</v>
      </c>
      <c r="B1630" s="166" t="s">
        <v>423</v>
      </c>
      <c r="C1630" s="165" t="s">
        <v>183</v>
      </c>
    </row>
    <row r="1631" spans="1:3" ht="15" hidden="1">
      <c r="A1631" s="165">
        <v>18354</v>
      </c>
      <c r="B1631" s="166" t="s">
        <v>423</v>
      </c>
      <c r="C1631" s="165" t="s">
        <v>183</v>
      </c>
    </row>
    <row r="1632" spans="1:3" ht="15" hidden="1">
      <c r="A1632" s="165">
        <v>18355</v>
      </c>
      <c r="B1632" s="166" t="s">
        <v>423</v>
      </c>
      <c r="C1632" s="165" t="s">
        <v>183</v>
      </c>
    </row>
    <row r="1633" spans="1:3" ht="15" hidden="1">
      <c r="A1633" s="165">
        <v>18356</v>
      </c>
      <c r="B1633" s="166" t="s">
        <v>423</v>
      </c>
      <c r="C1633" s="165" t="s">
        <v>183</v>
      </c>
    </row>
    <row r="1634" spans="1:3" ht="15" hidden="1">
      <c r="A1634" s="165">
        <v>18357</v>
      </c>
      <c r="B1634" s="166" t="s">
        <v>423</v>
      </c>
      <c r="C1634" s="165" t="s">
        <v>183</v>
      </c>
    </row>
    <row r="1635" spans="1:3" ht="15" hidden="1">
      <c r="A1635" s="165">
        <v>18360</v>
      </c>
      <c r="B1635" s="166" t="s">
        <v>423</v>
      </c>
      <c r="C1635" s="165" t="s">
        <v>183</v>
      </c>
    </row>
    <row r="1636" spans="1:3" ht="15" hidden="1">
      <c r="A1636" s="165">
        <v>18370</v>
      </c>
      <c r="B1636" s="166" t="s">
        <v>423</v>
      </c>
      <c r="C1636" s="165" t="s">
        <v>183</v>
      </c>
    </row>
    <row r="1637" spans="1:3" ht="15" hidden="1">
      <c r="A1637" s="165">
        <v>18371</v>
      </c>
      <c r="B1637" s="166" t="s">
        <v>423</v>
      </c>
      <c r="C1637" s="165" t="s">
        <v>183</v>
      </c>
    </row>
    <row r="1638" spans="1:3" ht="15" hidden="1">
      <c r="A1638" s="165">
        <v>18372</v>
      </c>
      <c r="B1638" s="166" t="s">
        <v>423</v>
      </c>
      <c r="C1638" s="165" t="s">
        <v>183</v>
      </c>
    </row>
    <row r="1639" spans="1:3" ht="15" hidden="1">
      <c r="A1639" s="165">
        <v>18373</v>
      </c>
      <c r="B1639" s="166" t="s">
        <v>423</v>
      </c>
      <c r="C1639" s="165" t="s">
        <v>183</v>
      </c>
    </row>
    <row r="1640" spans="1:3" ht="15" hidden="1">
      <c r="A1640" s="165">
        <v>18401</v>
      </c>
      <c r="B1640" s="166" t="s">
        <v>426</v>
      </c>
      <c r="C1640" s="165" t="s">
        <v>164</v>
      </c>
    </row>
    <row r="1641" spans="1:3" ht="15" hidden="1">
      <c r="A1641" s="165">
        <v>18403</v>
      </c>
      <c r="B1641" s="166" t="s">
        <v>423</v>
      </c>
      <c r="C1641" s="165" t="s">
        <v>183</v>
      </c>
    </row>
    <row r="1642" spans="1:3" ht="15" hidden="1">
      <c r="A1642" s="165">
        <v>18405</v>
      </c>
      <c r="B1642" s="166" t="s">
        <v>426</v>
      </c>
      <c r="C1642" s="165" t="s">
        <v>164</v>
      </c>
    </row>
    <row r="1643" spans="1:3" ht="15" hidden="1">
      <c r="A1643" s="165">
        <v>18407</v>
      </c>
      <c r="B1643" s="166" t="s">
        <v>423</v>
      </c>
      <c r="C1643" s="165" t="s">
        <v>183</v>
      </c>
    </row>
    <row r="1644" spans="1:3" ht="15" hidden="1">
      <c r="A1644" s="165">
        <v>18410</v>
      </c>
      <c r="B1644" s="166" t="s">
        <v>423</v>
      </c>
      <c r="C1644" s="165" t="s">
        <v>183</v>
      </c>
    </row>
    <row r="1645" spans="1:3" ht="15" hidden="1">
      <c r="A1645" s="165">
        <v>18411</v>
      </c>
      <c r="B1645" s="166" t="s">
        <v>423</v>
      </c>
      <c r="C1645" s="165" t="s">
        <v>183</v>
      </c>
    </row>
    <row r="1646" spans="1:3" ht="15" hidden="1">
      <c r="A1646" s="165">
        <v>18413</v>
      </c>
      <c r="B1646" s="166" t="s">
        <v>426</v>
      </c>
      <c r="C1646" s="165" t="s">
        <v>164</v>
      </c>
    </row>
    <row r="1647" spans="1:3" ht="15" hidden="1">
      <c r="A1647" s="165">
        <v>18414</v>
      </c>
      <c r="B1647" s="166" t="s">
        <v>423</v>
      </c>
      <c r="C1647" s="165" t="s">
        <v>183</v>
      </c>
    </row>
    <row r="1648" spans="1:3" ht="15" hidden="1">
      <c r="A1648" s="165">
        <v>18415</v>
      </c>
      <c r="B1648" s="166" t="s">
        <v>426</v>
      </c>
      <c r="C1648" s="165" t="s">
        <v>164</v>
      </c>
    </row>
    <row r="1649" spans="1:3" ht="15" hidden="1">
      <c r="A1649" s="165">
        <v>18416</v>
      </c>
      <c r="B1649" s="166" t="s">
        <v>423</v>
      </c>
      <c r="C1649" s="165" t="s">
        <v>183</v>
      </c>
    </row>
    <row r="1650" spans="1:3" ht="15" hidden="1">
      <c r="A1650" s="165">
        <v>18417</v>
      </c>
      <c r="B1650" s="166" t="s">
        <v>426</v>
      </c>
      <c r="C1650" s="165" t="s">
        <v>164</v>
      </c>
    </row>
    <row r="1651" spans="1:3" ht="15" hidden="1">
      <c r="A1651" s="165">
        <v>18419</v>
      </c>
      <c r="B1651" s="166" t="s">
        <v>423</v>
      </c>
      <c r="C1651" s="165" t="s">
        <v>183</v>
      </c>
    </row>
    <row r="1652" spans="1:3" ht="15" hidden="1">
      <c r="A1652" s="165">
        <v>18420</v>
      </c>
      <c r="B1652" s="166" t="s">
        <v>423</v>
      </c>
      <c r="C1652" s="165" t="s">
        <v>183</v>
      </c>
    </row>
    <row r="1653" spans="1:3" ht="15" hidden="1">
      <c r="A1653" s="165">
        <v>18421</v>
      </c>
      <c r="B1653" s="166" t="s">
        <v>426</v>
      </c>
      <c r="C1653" s="165" t="s">
        <v>164</v>
      </c>
    </row>
    <row r="1654" spans="1:3" ht="15" hidden="1">
      <c r="A1654" s="165">
        <v>18424</v>
      </c>
      <c r="B1654" s="166" t="s">
        <v>423</v>
      </c>
      <c r="C1654" s="165" t="s">
        <v>183</v>
      </c>
    </row>
    <row r="1655" spans="1:3" ht="15" hidden="1">
      <c r="A1655" s="165">
        <v>18425</v>
      </c>
      <c r="B1655" s="166" t="s">
        <v>423</v>
      </c>
      <c r="C1655" s="165" t="s">
        <v>183</v>
      </c>
    </row>
    <row r="1656" spans="1:3" ht="15" hidden="1">
      <c r="A1656" s="165">
        <v>18426</v>
      </c>
      <c r="B1656" s="166" t="s">
        <v>423</v>
      </c>
      <c r="C1656" s="165" t="s">
        <v>183</v>
      </c>
    </row>
    <row r="1657" spans="1:3" ht="15" hidden="1">
      <c r="A1657" s="165">
        <v>18427</v>
      </c>
      <c r="B1657" s="166" t="s">
        <v>426</v>
      </c>
      <c r="C1657" s="165" t="s">
        <v>164</v>
      </c>
    </row>
    <row r="1658" spans="1:3" ht="15" hidden="1">
      <c r="A1658" s="165">
        <v>18428</v>
      </c>
      <c r="B1658" s="166" t="s">
        <v>423</v>
      </c>
      <c r="C1658" s="165" t="s">
        <v>183</v>
      </c>
    </row>
    <row r="1659" spans="1:3" ht="15" hidden="1">
      <c r="A1659" s="165">
        <v>18430</v>
      </c>
      <c r="B1659" s="166" t="s">
        <v>426</v>
      </c>
      <c r="C1659" s="165" t="s">
        <v>164</v>
      </c>
    </row>
    <row r="1660" spans="1:3" ht="15" hidden="1">
      <c r="A1660" s="165">
        <v>18431</v>
      </c>
      <c r="B1660" s="166" t="s">
        <v>426</v>
      </c>
      <c r="C1660" s="165" t="s">
        <v>164</v>
      </c>
    </row>
    <row r="1661" spans="1:3" ht="15" hidden="1">
      <c r="A1661" s="165">
        <v>18433</v>
      </c>
      <c r="B1661" s="166" t="s">
        <v>423</v>
      </c>
      <c r="C1661" s="165" t="s">
        <v>183</v>
      </c>
    </row>
    <row r="1662" spans="1:3" ht="15" hidden="1">
      <c r="A1662" s="165">
        <v>18434</v>
      </c>
      <c r="B1662" s="166" t="s">
        <v>423</v>
      </c>
      <c r="C1662" s="165" t="s">
        <v>183</v>
      </c>
    </row>
    <row r="1663" spans="1:3" ht="15" hidden="1">
      <c r="A1663" s="165">
        <v>18435</v>
      </c>
      <c r="B1663" s="166" t="s">
        <v>423</v>
      </c>
      <c r="C1663" s="165" t="s">
        <v>183</v>
      </c>
    </row>
    <row r="1664" spans="1:3" ht="15" hidden="1">
      <c r="A1664" s="165">
        <v>18436</v>
      </c>
      <c r="B1664" s="166" t="s">
        <v>426</v>
      </c>
      <c r="C1664" s="165" t="s">
        <v>164</v>
      </c>
    </row>
    <row r="1665" spans="1:3" ht="15" hidden="1">
      <c r="A1665" s="165">
        <v>18437</v>
      </c>
      <c r="B1665" s="166" t="s">
        <v>426</v>
      </c>
      <c r="C1665" s="165" t="s">
        <v>164</v>
      </c>
    </row>
    <row r="1666" spans="1:3" ht="15" hidden="1">
      <c r="A1666" s="165">
        <v>18438</v>
      </c>
      <c r="B1666" s="166" t="s">
        <v>426</v>
      </c>
      <c r="C1666" s="165" t="s">
        <v>164</v>
      </c>
    </row>
    <row r="1667" spans="1:3" ht="15" hidden="1">
      <c r="A1667" s="165">
        <v>18439</v>
      </c>
      <c r="B1667" s="166" t="s">
        <v>426</v>
      </c>
      <c r="C1667" s="165" t="s">
        <v>164</v>
      </c>
    </row>
    <row r="1668" spans="1:3" ht="15" hidden="1">
      <c r="A1668" s="165">
        <v>18440</v>
      </c>
      <c r="B1668" s="166" t="s">
        <v>423</v>
      </c>
      <c r="C1668" s="165" t="s">
        <v>183</v>
      </c>
    </row>
    <row r="1669" spans="1:3" ht="15" hidden="1">
      <c r="A1669" s="165">
        <v>18441</v>
      </c>
      <c r="B1669" s="166" t="s">
        <v>426</v>
      </c>
      <c r="C1669" s="165" t="s">
        <v>164</v>
      </c>
    </row>
    <row r="1670" spans="1:3" ht="15" hidden="1">
      <c r="A1670" s="165">
        <v>18443</v>
      </c>
      <c r="B1670" s="166" t="s">
        <v>426</v>
      </c>
      <c r="C1670" s="165" t="s">
        <v>164</v>
      </c>
    </row>
    <row r="1671" spans="1:3" ht="15" hidden="1">
      <c r="A1671" s="165">
        <v>18444</v>
      </c>
      <c r="B1671" s="166" t="s">
        <v>423</v>
      </c>
      <c r="C1671" s="165" t="s">
        <v>183</v>
      </c>
    </row>
    <row r="1672" spans="1:3" ht="15" hidden="1">
      <c r="A1672" s="165">
        <v>18445</v>
      </c>
      <c r="B1672" s="166" t="s">
        <v>426</v>
      </c>
      <c r="C1672" s="165" t="s">
        <v>164</v>
      </c>
    </row>
    <row r="1673" spans="1:3" ht="15" hidden="1">
      <c r="A1673" s="165">
        <v>18446</v>
      </c>
      <c r="B1673" s="166" t="s">
        <v>423</v>
      </c>
      <c r="C1673" s="165" t="s">
        <v>183</v>
      </c>
    </row>
    <row r="1674" spans="1:3" ht="15" hidden="1">
      <c r="A1674" s="165">
        <v>18447</v>
      </c>
      <c r="B1674" s="166" t="s">
        <v>423</v>
      </c>
      <c r="C1674" s="165" t="s">
        <v>183</v>
      </c>
    </row>
    <row r="1675" spans="1:3" ht="15" hidden="1">
      <c r="A1675" s="165">
        <v>18448</v>
      </c>
      <c r="B1675" s="166" t="s">
        <v>423</v>
      </c>
      <c r="C1675" s="165" t="s">
        <v>183</v>
      </c>
    </row>
    <row r="1676" spans="1:3" ht="15" hidden="1">
      <c r="A1676" s="165">
        <v>18449</v>
      </c>
      <c r="B1676" s="166" t="s">
        <v>426</v>
      </c>
      <c r="C1676" s="165" t="s">
        <v>164</v>
      </c>
    </row>
    <row r="1677" spans="1:3" ht="15" hidden="1">
      <c r="A1677" s="165">
        <v>18451</v>
      </c>
      <c r="B1677" s="166" t="s">
        <v>423</v>
      </c>
      <c r="C1677" s="165" t="s">
        <v>183</v>
      </c>
    </row>
    <row r="1678" spans="1:3" ht="15" hidden="1">
      <c r="A1678" s="165">
        <v>18452</v>
      </c>
      <c r="B1678" s="166" t="s">
        <v>423</v>
      </c>
      <c r="C1678" s="165" t="s">
        <v>183</v>
      </c>
    </row>
    <row r="1679" spans="1:3" ht="15" hidden="1">
      <c r="A1679" s="165">
        <v>18453</v>
      </c>
      <c r="B1679" s="166" t="s">
        <v>426</v>
      </c>
      <c r="C1679" s="165" t="s">
        <v>164</v>
      </c>
    </row>
    <row r="1680" spans="1:3" ht="15" hidden="1">
      <c r="A1680" s="165">
        <v>18454</v>
      </c>
      <c r="B1680" s="166" t="s">
        <v>426</v>
      </c>
      <c r="C1680" s="165" t="s">
        <v>164</v>
      </c>
    </row>
    <row r="1681" spans="1:3" ht="15" hidden="1">
      <c r="A1681" s="165">
        <v>18455</v>
      </c>
      <c r="B1681" s="166" t="s">
        <v>426</v>
      </c>
      <c r="C1681" s="165" t="s">
        <v>164</v>
      </c>
    </row>
    <row r="1682" spans="1:3" ht="15" hidden="1">
      <c r="A1682" s="165">
        <v>18456</v>
      </c>
      <c r="B1682" s="166" t="s">
        <v>426</v>
      </c>
      <c r="C1682" s="165" t="s">
        <v>164</v>
      </c>
    </row>
    <row r="1683" spans="1:3" ht="15" hidden="1">
      <c r="A1683" s="165">
        <v>18457</v>
      </c>
      <c r="B1683" s="166" t="s">
        <v>423</v>
      </c>
      <c r="C1683" s="165" t="s">
        <v>183</v>
      </c>
    </row>
    <row r="1684" spans="1:3" ht="15" hidden="1">
      <c r="A1684" s="165">
        <v>18458</v>
      </c>
      <c r="B1684" s="166" t="s">
        <v>423</v>
      </c>
      <c r="C1684" s="165" t="s">
        <v>183</v>
      </c>
    </row>
    <row r="1685" spans="1:3" ht="15" hidden="1">
      <c r="A1685" s="165">
        <v>18459</v>
      </c>
      <c r="B1685" s="166" t="s">
        <v>426</v>
      </c>
      <c r="C1685" s="165" t="s">
        <v>164</v>
      </c>
    </row>
    <row r="1686" spans="1:3" ht="15" hidden="1">
      <c r="A1686" s="165">
        <v>18460</v>
      </c>
      <c r="B1686" s="166" t="s">
        <v>426</v>
      </c>
      <c r="C1686" s="165" t="s">
        <v>164</v>
      </c>
    </row>
    <row r="1687" spans="1:3" ht="15" hidden="1">
      <c r="A1687" s="165">
        <v>18461</v>
      </c>
      <c r="B1687" s="166" t="s">
        <v>426</v>
      </c>
      <c r="C1687" s="165" t="s">
        <v>164</v>
      </c>
    </row>
    <row r="1688" spans="1:3" ht="15" hidden="1">
      <c r="A1688" s="165">
        <v>18462</v>
      </c>
      <c r="B1688" s="166" t="s">
        <v>426</v>
      </c>
      <c r="C1688" s="165" t="s">
        <v>164</v>
      </c>
    </row>
    <row r="1689" spans="1:3" ht="15" hidden="1">
      <c r="A1689" s="165">
        <v>18463</v>
      </c>
      <c r="B1689" s="166" t="s">
        <v>426</v>
      </c>
      <c r="C1689" s="165" t="s">
        <v>164</v>
      </c>
    </row>
    <row r="1690" spans="1:3" ht="15" hidden="1">
      <c r="A1690" s="165">
        <v>18464</v>
      </c>
      <c r="B1690" s="166" t="s">
        <v>423</v>
      </c>
      <c r="C1690" s="165" t="s">
        <v>183</v>
      </c>
    </row>
    <row r="1691" spans="1:3" ht="15" hidden="1">
      <c r="A1691" s="165">
        <v>18465</v>
      </c>
      <c r="B1691" s="166" t="s">
        <v>426</v>
      </c>
      <c r="C1691" s="165" t="s">
        <v>164</v>
      </c>
    </row>
    <row r="1692" spans="1:3" ht="15" hidden="1">
      <c r="A1692" s="165">
        <v>18466</v>
      </c>
      <c r="B1692" s="166" t="s">
        <v>423</v>
      </c>
      <c r="C1692" s="165" t="s">
        <v>183</v>
      </c>
    </row>
    <row r="1693" spans="1:3" ht="15" hidden="1">
      <c r="A1693" s="165">
        <v>18469</v>
      </c>
      <c r="B1693" s="166" t="s">
        <v>426</v>
      </c>
      <c r="C1693" s="165" t="s">
        <v>164</v>
      </c>
    </row>
    <row r="1694" spans="1:3" ht="15" hidden="1">
      <c r="A1694" s="165">
        <v>18470</v>
      </c>
      <c r="B1694" s="166" t="s">
        <v>426</v>
      </c>
      <c r="C1694" s="165" t="s">
        <v>164</v>
      </c>
    </row>
    <row r="1695" spans="1:3" ht="15" hidden="1">
      <c r="A1695" s="165">
        <v>18471</v>
      </c>
      <c r="B1695" s="166" t="s">
        <v>423</v>
      </c>
      <c r="C1695" s="165" t="s">
        <v>183</v>
      </c>
    </row>
    <row r="1696" spans="1:3" ht="15" hidden="1">
      <c r="A1696" s="165">
        <v>18472</v>
      </c>
      <c r="B1696" s="166" t="s">
        <v>426</v>
      </c>
      <c r="C1696" s="165" t="s">
        <v>164</v>
      </c>
    </row>
    <row r="1697" spans="1:3" ht="15" hidden="1">
      <c r="A1697" s="165">
        <v>18473</v>
      </c>
      <c r="B1697" s="166" t="s">
        <v>426</v>
      </c>
      <c r="C1697" s="165" t="s">
        <v>164</v>
      </c>
    </row>
    <row r="1698" spans="1:3" ht="15" hidden="1">
      <c r="A1698" s="165">
        <v>18501</v>
      </c>
      <c r="B1698" s="166" t="s">
        <v>423</v>
      </c>
      <c r="C1698" s="165" t="s">
        <v>183</v>
      </c>
    </row>
    <row r="1699" spans="1:3" ht="15" hidden="1">
      <c r="A1699" s="165">
        <v>18502</v>
      </c>
      <c r="B1699" s="166" t="s">
        <v>423</v>
      </c>
      <c r="C1699" s="165" t="s">
        <v>183</v>
      </c>
    </row>
    <row r="1700" spans="1:3" ht="15" hidden="1">
      <c r="A1700" s="165">
        <v>18503</v>
      </c>
      <c r="B1700" s="166" t="s">
        <v>423</v>
      </c>
      <c r="C1700" s="165" t="s">
        <v>183</v>
      </c>
    </row>
    <row r="1701" spans="1:3" ht="15" hidden="1">
      <c r="A1701" s="165">
        <v>18504</v>
      </c>
      <c r="B1701" s="166" t="s">
        <v>423</v>
      </c>
      <c r="C1701" s="165" t="s">
        <v>183</v>
      </c>
    </row>
    <row r="1702" spans="1:3" ht="15" hidden="1">
      <c r="A1702" s="165">
        <v>18505</v>
      </c>
      <c r="B1702" s="166" t="s">
        <v>423</v>
      </c>
      <c r="C1702" s="165" t="s">
        <v>183</v>
      </c>
    </row>
    <row r="1703" spans="1:3" ht="15" hidden="1">
      <c r="A1703" s="165">
        <v>18507</v>
      </c>
      <c r="B1703" s="166" t="s">
        <v>423</v>
      </c>
      <c r="C1703" s="165" t="s">
        <v>183</v>
      </c>
    </row>
    <row r="1704" spans="1:3" ht="15" hidden="1">
      <c r="A1704" s="165">
        <v>18508</v>
      </c>
      <c r="B1704" s="166" t="s">
        <v>423</v>
      </c>
      <c r="C1704" s="165" t="s">
        <v>183</v>
      </c>
    </row>
    <row r="1705" spans="1:3" ht="15" hidden="1">
      <c r="A1705" s="165">
        <v>18509</v>
      </c>
      <c r="B1705" s="166" t="s">
        <v>423</v>
      </c>
      <c r="C1705" s="165" t="s">
        <v>183</v>
      </c>
    </row>
    <row r="1706" spans="1:3" ht="15" hidden="1">
      <c r="A1706" s="165">
        <v>18510</v>
      </c>
      <c r="B1706" s="166" t="s">
        <v>423</v>
      </c>
      <c r="C1706" s="165" t="s">
        <v>183</v>
      </c>
    </row>
    <row r="1707" spans="1:3" ht="15" hidden="1">
      <c r="A1707" s="165">
        <v>18512</v>
      </c>
      <c r="B1707" s="166" t="s">
        <v>423</v>
      </c>
      <c r="C1707" s="165" t="s">
        <v>183</v>
      </c>
    </row>
    <row r="1708" spans="1:3" ht="15" hidden="1">
      <c r="A1708" s="165">
        <v>18514</v>
      </c>
      <c r="B1708" s="166" t="s">
        <v>423</v>
      </c>
      <c r="C1708" s="165" t="s">
        <v>183</v>
      </c>
    </row>
    <row r="1709" spans="1:3" ht="15" hidden="1">
      <c r="A1709" s="165">
        <v>18515</v>
      </c>
      <c r="B1709" s="166" t="s">
        <v>423</v>
      </c>
      <c r="C1709" s="165" t="s">
        <v>183</v>
      </c>
    </row>
    <row r="1710" spans="1:3" ht="15" hidden="1">
      <c r="A1710" s="165">
        <v>18517</v>
      </c>
      <c r="B1710" s="166" t="s">
        <v>423</v>
      </c>
      <c r="C1710" s="165" t="s">
        <v>183</v>
      </c>
    </row>
    <row r="1711" spans="1:3" ht="15" hidden="1">
      <c r="A1711" s="165">
        <v>18518</v>
      </c>
      <c r="B1711" s="166" t="s">
        <v>423</v>
      </c>
      <c r="C1711" s="165" t="s">
        <v>183</v>
      </c>
    </row>
    <row r="1712" spans="1:3" ht="15" hidden="1">
      <c r="A1712" s="165">
        <v>18519</v>
      </c>
      <c r="B1712" s="166" t="s">
        <v>423</v>
      </c>
      <c r="C1712" s="165" t="s">
        <v>183</v>
      </c>
    </row>
    <row r="1713" spans="1:3" ht="15" hidden="1">
      <c r="A1713" s="165">
        <v>18522</v>
      </c>
      <c r="B1713" s="166" t="s">
        <v>423</v>
      </c>
      <c r="C1713" s="165" t="s">
        <v>183</v>
      </c>
    </row>
    <row r="1714" spans="1:3" ht="15" hidden="1">
      <c r="A1714" s="165">
        <v>18540</v>
      </c>
      <c r="B1714" s="166" t="s">
        <v>423</v>
      </c>
      <c r="C1714" s="165" t="s">
        <v>183</v>
      </c>
    </row>
    <row r="1715" spans="1:3" ht="15" hidden="1">
      <c r="A1715" s="165">
        <v>18577</v>
      </c>
      <c r="B1715" s="166" t="s">
        <v>423</v>
      </c>
      <c r="C1715" s="165" t="s">
        <v>183</v>
      </c>
    </row>
    <row r="1716" spans="1:3" ht="15" hidden="1">
      <c r="A1716" s="165">
        <v>18601</v>
      </c>
      <c r="B1716" s="166" t="s">
        <v>423</v>
      </c>
      <c r="C1716" s="165" t="s">
        <v>183</v>
      </c>
    </row>
    <row r="1717" spans="1:3" ht="15" hidden="1">
      <c r="A1717" s="165">
        <v>18602</v>
      </c>
      <c r="B1717" s="166" t="s">
        <v>423</v>
      </c>
      <c r="C1717" s="165" t="s">
        <v>183</v>
      </c>
    </row>
    <row r="1718" spans="1:3" ht="15">
      <c r="A1718" s="165">
        <v>18603</v>
      </c>
      <c r="B1718" s="166" t="s">
        <v>422</v>
      </c>
      <c r="C1718" s="165" t="s">
        <v>185</v>
      </c>
    </row>
    <row r="1719" spans="1:3" ht="15" hidden="1">
      <c r="A1719" s="165">
        <v>18610</v>
      </c>
      <c r="B1719" s="166" t="s">
        <v>423</v>
      </c>
      <c r="C1719" s="165" t="s">
        <v>183</v>
      </c>
    </row>
    <row r="1720" spans="1:3" ht="15" hidden="1">
      <c r="A1720" s="165">
        <v>18611</v>
      </c>
      <c r="B1720" s="166" t="s">
        <v>423</v>
      </c>
      <c r="C1720" s="165" t="s">
        <v>183</v>
      </c>
    </row>
    <row r="1721" spans="1:3" ht="15" hidden="1">
      <c r="A1721" s="165">
        <v>18612</v>
      </c>
      <c r="B1721" s="166" t="s">
        <v>423</v>
      </c>
      <c r="C1721" s="165" t="s">
        <v>183</v>
      </c>
    </row>
    <row r="1722" spans="1:3" ht="15" hidden="1">
      <c r="A1722" s="165">
        <v>18614</v>
      </c>
      <c r="B1722" s="166" t="s">
        <v>423</v>
      </c>
      <c r="C1722" s="165" t="s">
        <v>183</v>
      </c>
    </row>
    <row r="1723" spans="1:3" ht="15" hidden="1">
      <c r="A1723" s="165">
        <v>18615</v>
      </c>
      <c r="B1723" s="166" t="s">
        <v>423</v>
      </c>
      <c r="C1723" s="165" t="s">
        <v>183</v>
      </c>
    </row>
    <row r="1724" spans="1:3" ht="15" hidden="1">
      <c r="A1724" s="165">
        <v>18616</v>
      </c>
      <c r="B1724" s="166" t="s">
        <v>423</v>
      </c>
      <c r="C1724" s="165" t="s">
        <v>183</v>
      </c>
    </row>
    <row r="1725" spans="1:3" ht="15" hidden="1">
      <c r="A1725" s="165">
        <v>18617</v>
      </c>
      <c r="B1725" s="166" t="s">
        <v>423</v>
      </c>
      <c r="C1725" s="165" t="s">
        <v>183</v>
      </c>
    </row>
    <row r="1726" spans="1:3" ht="15" hidden="1">
      <c r="A1726" s="165">
        <v>18618</v>
      </c>
      <c r="B1726" s="166" t="s">
        <v>423</v>
      </c>
      <c r="C1726" s="165" t="s">
        <v>183</v>
      </c>
    </row>
    <row r="1727" spans="1:3" ht="15" hidden="1">
      <c r="A1727" s="165">
        <v>18619</v>
      </c>
      <c r="B1727" s="166" t="s">
        <v>423</v>
      </c>
      <c r="C1727" s="165" t="s">
        <v>183</v>
      </c>
    </row>
    <row r="1728" spans="1:3" ht="15" hidden="1">
      <c r="A1728" s="165">
        <v>18621</v>
      </c>
      <c r="B1728" s="166" t="s">
        <v>423</v>
      </c>
      <c r="C1728" s="165" t="s">
        <v>183</v>
      </c>
    </row>
    <row r="1729" spans="1:3" ht="15" hidden="1">
      <c r="A1729" s="165">
        <v>18622</v>
      </c>
      <c r="B1729" s="166" t="s">
        <v>423</v>
      </c>
      <c r="C1729" s="165" t="s">
        <v>183</v>
      </c>
    </row>
    <row r="1730" spans="1:3" ht="15" hidden="1">
      <c r="A1730" s="165">
        <v>18623</v>
      </c>
      <c r="B1730" s="166" t="s">
        <v>423</v>
      </c>
      <c r="C1730" s="165" t="s">
        <v>183</v>
      </c>
    </row>
    <row r="1731" spans="1:3" ht="15" hidden="1">
      <c r="A1731" s="165">
        <v>18624</v>
      </c>
      <c r="B1731" s="166" t="s">
        <v>425</v>
      </c>
      <c r="C1731" s="165" t="s">
        <v>161</v>
      </c>
    </row>
    <row r="1732" spans="1:3" ht="15" hidden="1">
      <c r="A1732" s="165">
        <v>18625</v>
      </c>
      <c r="B1732" s="166" t="s">
        <v>423</v>
      </c>
      <c r="C1732" s="165" t="s">
        <v>183</v>
      </c>
    </row>
    <row r="1733" spans="1:3" ht="15" hidden="1">
      <c r="A1733" s="165">
        <v>18626</v>
      </c>
      <c r="B1733" s="166" t="s">
        <v>423</v>
      </c>
      <c r="C1733" s="165" t="s">
        <v>183</v>
      </c>
    </row>
    <row r="1734" spans="1:3" ht="15" hidden="1">
      <c r="A1734" s="165">
        <v>18627</v>
      </c>
      <c r="B1734" s="166" t="s">
        <v>423</v>
      </c>
      <c r="C1734" s="165" t="s">
        <v>183</v>
      </c>
    </row>
    <row r="1735" spans="1:3" ht="15" hidden="1">
      <c r="A1735" s="165">
        <v>18628</v>
      </c>
      <c r="B1735" s="166" t="s">
        <v>423</v>
      </c>
      <c r="C1735" s="165" t="s">
        <v>183</v>
      </c>
    </row>
    <row r="1736" spans="1:3" ht="15" hidden="1">
      <c r="A1736" s="165">
        <v>18629</v>
      </c>
      <c r="B1736" s="166" t="s">
        <v>423</v>
      </c>
      <c r="C1736" s="165" t="s">
        <v>183</v>
      </c>
    </row>
    <row r="1737" spans="1:3" ht="15" hidden="1">
      <c r="A1737" s="165">
        <v>18630</v>
      </c>
      <c r="B1737" s="166" t="s">
        <v>423</v>
      </c>
      <c r="C1737" s="165" t="s">
        <v>183</v>
      </c>
    </row>
    <row r="1738" spans="1:3" ht="15">
      <c r="A1738" s="165">
        <v>18631</v>
      </c>
      <c r="B1738" s="166" t="s">
        <v>422</v>
      </c>
      <c r="C1738" s="165" t="s">
        <v>185</v>
      </c>
    </row>
    <row r="1739" spans="1:3" ht="15" hidden="1">
      <c r="A1739" s="165">
        <v>18632</v>
      </c>
      <c r="B1739" s="166" t="s">
        <v>423</v>
      </c>
      <c r="C1739" s="165" t="s">
        <v>183</v>
      </c>
    </row>
    <row r="1740" spans="1:3" ht="15" hidden="1">
      <c r="A1740" s="165">
        <v>18634</v>
      </c>
      <c r="B1740" s="166" t="s">
        <v>423</v>
      </c>
      <c r="C1740" s="165" t="s">
        <v>183</v>
      </c>
    </row>
    <row r="1741" spans="1:3" ht="15" hidden="1">
      <c r="A1741" s="165">
        <v>18635</v>
      </c>
      <c r="B1741" s="166" t="s">
        <v>423</v>
      </c>
      <c r="C1741" s="165" t="s">
        <v>183</v>
      </c>
    </row>
    <row r="1742" spans="1:3" ht="15" hidden="1">
      <c r="A1742" s="165">
        <v>18636</v>
      </c>
      <c r="B1742" s="166" t="s">
        <v>423</v>
      </c>
      <c r="C1742" s="165" t="s">
        <v>183</v>
      </c>
    </row>
    <row r="1743" spans="1:3" ht="15" hidden="1">
      <c r="A1743" s="165">
        <v>18640</v>
      </c>
      <c r="B1743" s="166" t="s">
        <v>423</v>
      </c>
      <c r="C1743" s="165" t="s">
        <v>183</v>
      </c>
    </row>
    <row r="1744" spans="1:3" ht="15" hidden="1">
      <c r="A1744" s="165">
        <v>18641</v>
      </c>
      <c r="B1744" s="166" t="s">
        <v>423</v>
      </c>
      <c r="C1744" s="165" t="s">
        <v>183</v>
      </c>
    </row>
    <row r="1745" spans="1:3" ht="15" hidden="1">
      <c r="A1745" s="165">
        <v>18642</v>
      </c>
      <c r="B1745" s="166" t="s">
        <v>423</v>
      </c>
      <c r="C1745" s="165" t="s">
        <v>183</v>
      </c>
    </row>
    <row r="1746" spans="1:3" ht="15" hidden="1">
      <c r="A1746" s="165">
        <v>18643</v>
      </c>
      <c r="B1746" s="166" t="s">
        <v>423</v>
      </c>
      <c r="C1746" s="165" t="s">
        <v>183</v>
      </c>
    </row>
    <row r="1747" spans="1:3" ht="15" hidden="1">
      <c r="A1747" s="165">
        <v>18644</v>
      </c>
      <c r="B1747" s="166" t="s">
        <v>423</v>
      </c>
      <c r="C1747" s="165" t="s">
        <v>183</v>
      </c>
    </row>
    <row r="1748" spans="1:3" ht="15" hidden="1">
      <c r="A1748" s="165">
        <v>18651</v>
      </c>
      <c r="B1748" s="166" t="s">
        <v>423</v>
      </c>
      <c r="C1748" s="165" t="s">
        <v>183</v>
      </c>
    </row>
    <row r="1749" spans="1:3" ht="15" hidden="1">
      <c r="A1749" s="165">
        <v>18653</v>
      </c>
      <c r="B1749" s="166" t="s">
        <v>423</v>
      </c>
      <c r="C1749" s="165" t="s">
        <v>183</v>
      </c>
    </row>
    <row r="1750" spans="1:3" ht="15" hidden="1">
      <c r="A1750" s="165">
        <v>18654</v>
      </c>
      <c r="B1750" s="166" t="s">
        <v>423</v>
      </c>
      <c r="C1750" s="165" t="s">
        <v>183</v>
      </c>
    </row>
    <row r="1751" spans="1:3" ht="15" hidden="1">
      <c r="A1751" s="165">
        <v>18655</v>
      </c>
      <c r="B1751" s="166" t="s">
        <v>423</v>
      </c>
      <c r="C1751" s="165" t="s">
        <v>183</v>
      </c>
    </row>
    <row r="1752" spans="1:3" ht="15" hidden="1">
      <c r="A1752" s="165">
        <v>18656</v>
      </c>
      <c r="B1752" s="166" t="s">
        <v>423</v>
      </c>
      <c r="C1752" s="165" t="s">
        <v>183</v>
      </c>
    </row>
    <row r="1753" spans="1:3" ht="15" hidden="1">
      <c r="A1753" s="165">
        <v>18657</v>
      </c>
      <c r="B1753" s="166" t="s">
        <v>423</v>
      </c>
      <c r="C1753" s="165" t="s">
        <v>183</v>
      </c>
    </row>
    <row r="1754" spans="1:3" ht="15" hidden="1">
      <c r="A1754" s="165">
        <v>18660</v>
      </c>
      <c r="B1754" s="166" t="s">
        <v>423</v>
      </c>
      <c r="C1754" s="165" t="s">
        <v>183</v>
      </c>
    </row>
    <row r="1755" spans="1:3" ht="15" hidden="1">
      <c r="A1755" s="165">
        <v>18661</v>
      </c>
      <c r="B1755" s="166" t="s">
        <v>423</v>
      </c>
      <c r="C1755" s="165" t="s">
        <v>183</v>
      </c>
    </row>
    <row r="1756" spans="1:3" ht="15" hidden="1">
      <c r="A1756" s="165">
        <v>18690</v>
      </c>
      <c r="B1756" s="166" t="s">
        <v>423</v>
      </c>
      <c r="C1756" s="165" t="s">
        <v>183</v>
      </c>
    </row>
    <row r="1757" spans="1:3" ht="15" hidden="1">
      <c r="A1757" s="165">
        <v>18701</v>
      </c>
      <c r="B1757" s="166" t="s">
        <v>423</v>
      </c>
      <c r="C1757" s="165" t="s">
        <v>183</v>
      </c>
    </row>
    <row r="1758" spans="1:3" ht="15" hidden="1">
      <c r="A1758" s="165">
        <v>18702</v>
      </c>
      <c r="B1758" s="166" t="s">
        <v>423</v>
      </c>
      <c r="C1758" s="165" t="s">
        <v>183</v>
      </c>
    </row>
    <row r="1759" spans="1:3" ht="15" hidden="1">
      <c r="A1759" s="165">
        <v>18703</v>
      </c>
      <c r="B1759" s="166" t="s">
        <v>423</v>
      </c>
      <c r="C1759" s="165" t="s">
        <v>183</v>
      </c>
    </row>
    <row r="1760" spans="1:3" ht="15" hidden="1">
      <c r="A1760" s="165">
        <v>18704</v>
      </c>
      <c r="B1760" s="166" t="s">
        <v>423</v>
      </c>
      <c r="C1760" s="165" t="s">
        <v>183</v>
      </c>
    </row>
    <row r="1761" spans="1:3" ht="15" hidden="1">
      <c r="A1761" s="165">
        <v>18705</v>
      </c>
      <c r="B1761" s="166" t="s">
        <v>423</v>
      </c>
      <c r="C1761" s="165" t="s">
        <v>183</v>
      </c>
    </row>
    <row r="1762" spans="1:3" ht="15" hidden="1">
      <c r="A1762" s="165">
        <v>18706</v>
      </c>
      <c r="B1762" s="166" t="s">
        <v>423</v>
      </c>
      <c r="C1762" s="165" t="s">
        <v>183</v>
      </c>
    </row>
    <row r="1763" spans="1:3" ht="15" hidden="1">
      <c r="A1763" s="165">
        <v>18707</v>
      </c>
      <c r="B1763" s="166" t="s">
        <v>423</v>
      </c>
      <c r="C1763" s="165" t="s">
        <v>183</v>
      </c>
    </row>
    <row r="1764" spans="1:3" ht="15" hidden="1">
      <c r="A1764" s="165">
        <v>18708</v>
      </c>
      <c r="B1764" s="166" t="s">
        <v>423</v>
      </c>
      <c r="C1764" s="165" t="s">
        <v>183</v>
      </c>
    </row>
    <row r="1765" spans="1:3" ht="15" hidden="1">
      <c r="A1765" s="165">
        <v>18709</v>
      </c>
      <c r="B1765" s="166" t="s">
        <v>423</v>
      </c>
      <c r="C1765" s="165" t="s">
        <v>183</v>
      </c>
    </row>
    <row r="1766" spans="1:3" ht="15" hidden="1">
      <c r="A1766" s="165">
        <v>18710</v>
      </c>
      <c r="B1766" s="166" t="s">
        <v>423</v>
      </c>
      <c r="C1766" s="165" t="s">
        <v>183</v>
      </c>
    </row>
    <row r="1767" spans="1:3" ht="15" hidden="1">
      <c r="A1767" s="165">
        <v>18711</v>
      </c>
      <c r="B1767" s="166" t="s">
        <v>423</v>
      </c>
      <c r="C1767" s="165" t="s">
        <v>183</v>
      </c>
    </row>
    <row r="1768" spans="1:3" ht="15" hidden="1">
      <c r="A1768" s="165">
        <v>18761</v>
      </c>
      <c r="B1768" s="166" t="s">
        <v>423</v>
      </c>
      <c r="C1768" s="165" t="s">
        <v>183</v>
      </c>
    </row>
    <row r="1769" spans="1:3" ht="15" hidden="1">
      <c r="A1769" s="165">
        <v>18762</v>
      </c>
      <c r="B1769" s="166" t="s">
        <v>423</v>
      </c>
      <c r="C1769" s="165" t="s">
        <v>183</v>
      </c>
    </row>
    <row r="1770" spans="1:3" ht="15" hidden="1">
      <c r="A1770" s="165">
        <v>18763</v>
      </c>
      <c r="B1770" s="166" t="s">
        <v>423</v>
      </c>
      <c r="C1770" s="165" t="s">
        <v>183</v>
      </c>
    </row>
    <row r="1771" spans="1:3" ht="15" hidden="1">
      <c r="A1771" s="165">
        <v>18764</v>
      </c>
      <c r="B1771" s="166" t="s">
        <v>423</v>
      </c>
      <c r="C1771" s="165" t="s">
        <v>183</v>
      </c>
    </row>
    <row r="1772" spans="1:3" ht="15" hidden="1">
      <c r="A1772" s="165">
        <v>18765</v>
      </c>
      <c r="B1772" s="166" t="s">
        <v>423</v>
      </c>
      <c r="C1772" s="165" t="s">
        <v>183</v>
      </c>
    </row>
    <row r="1773" spans="1:3" ht="15" hidden="1">
      <c r="A1773" s="165">
        <v>18766</v>
      </c>
      <c r="B1773" s="166" t="s">
        <v>423</v>
      </c>
      <c r="C1773" s="165" t="s">
        <v>183</v>
      </c>
    </row>
    <row r="1774" spans="1:3" ht="15" hidden="1">
      <c r="A1774" s="165">
        <v>18767</v>
      </c>
      <c r="B1774" s="166" t="s">
        <v>423</v>
      </c>
      <c r="C1774" s="165" t="s">
        <v>183</v>
      </c>
    </row>
    <row r="1775" spans="1:3" ht="15" hidden="1">
      <c r="A1775" s="165">
        <v>18768</v>
      </c>
      <c r="B1775" s="166" t="s">
        <v>423</v>
      </c>
      <c r="C1775" s="165" t="s">
        <v>183</v>
      </c>
    </row>
    <row r="1776" spans="1:3" ht="15" hidden="1">
      <c r="A1776" s="165">
        <v>18769</v>
      </c>
      <c r="B1776" s="166" t="s">
        <v>423</v>
      </c>
      <c r="C1776" s="165" t="s">
        <v>183</v>
      </c>
    </row>
    <row r="1777" spans="1:3" ht="15" hidden="1">
      <c r="A1777" s="165">
        <v>18773</v>
      </c>
      <c r="B1777" s="166" t="s">
        <v>423</v>
      </c>
      <c r="C1777" s="165" t="s">
        <v>183</v>
      </c>
    </row>
    <row r="1778" spans="1:3" ht="15" hidden="1">
      <c r="A1778" s="165">
        <v>18774</v>
      </c>
      <c r="B1778" s="166" t="s">
        <v>423</v>
      </c>
      <c r="C1778" s="165" t="s">
        <v>183</v>
      </c>
    </row>
    <row r="1779" spans="1:3" ht="15" hidden="1">
      <c r="A1779" s="165">
        <v>18801</v>
      </c>
      <c r="B1779" s="166" t="s">
        <v>426</v>
      </c>
      <c r="C1779" s="165" t="s">
        <v>164</v>
      </c>
    </row>
    <row r="1780" spans="1:3" ht="15" hidden="1">
      <c r="A1780" s="165">
        <v>18810</v>
      </c>
      <c r="B1780" s="166" t="s">
        <v>423</v>
      </c>
      <c r="C1780" s="165" t="s">
        <v>183</v>
      </c>
    </row>
    <row r="1781" spans="1:3" ht="15" hidden="1">
      <c r="A1781" s="165">
        <v>18812</v>
      </c>
      <c r="B1781" s="166" t="s">
        <v>426</v>
      </c>
      <c r="C1781" s="165" t="s">
        <v>164</v>
      </c>
    </row>
    <row r="1782" spans="1:3" ht="15" hidden="1">
      <c r="A1782" s="165">
        <v>18813</v>
      </c>
      <c r="B1782" s="166" t="s">
        <v>426</v>
      </c>
      <c r="C1782" s="165" t="s">
        <v>164</v>
      </c>
    </row>
    <row r="1783" spans="1:3" ht="15" hidden="1">
      <c r="A1783" s="165">
        <v>18814</v>
      </c>
      <c r="B1783" s="166" t="s">
        <v>423</v>
      </c>
      <c r="C1783" s="165" t="s">
        <v>183</v>
      </c>
    </row>
    <row r="1784" spans="1:3" ht="15" hidden="1">
      <c r="A1784" s="165">
        <v>18815</v>
      </c>
      <c r="B1784" s="166" t="s">
        <v>423</v>
      </c>
      <c r="C1784" s="165" t="s">
        <v>183</v>
      </c>
    </row>
    <row r="1785" spans="1:3" ht="15" hidden="1">
      <c r="A1785" s="165">
        <v>18816</v>
      </c>
      <c r="B1785" s="166" t="s">
        <v>426</v>
      </c>
      <c r="C1785" s="165" t="s">
        <v>164</v>
      </c>
    </row>
    <row r="1786" spans="1:3" ht="15" hidden="1">
      <c r="A1786" s="165">
        <v>18817</v>
      </c>
      <c r="B1786" s="166" t="s">
        <v>423</v>
      </c>
      <c r="C1786" s="165" t="s">
        <v>183</v>
      </c>
    </row>
    <row r="1787" spans="1:3" ht="15" hidden="1">
      <c r="A1787" s="165">
        <v>18818</v>
      </c>
      <c r="B1787" s="166" t="s">
        <v>426</v>
      </c>
      <c r="C1787" s="165" t="s">
        <v>164</v>
      </c>
    </row>
    <row r="1788" spans="1:3" ht="15" hidden="1">
      <c r="A1788" s="165">
        <v>18820</v>
      </c>
      <c r="B1788" s="166" t="s">
        <v>426</v>
      </c>
      <c r="C1788" s="165" t="s">
        <v>164</v>
      </c>
    </row>
    <row r="1789" spans="1:3" ht="15" hidden="1">
      <c r="A1789" s="165">
        <v>18821</v>
      </c>
      <c r="B1789" s="166" t="s">
        <v>426</v>
      </c>
      <c r="C1789" s="165" t="s">
        <v>164</v>
      </c>
    </row>
    <row r="1790" spans="1:3" ht="15" hidden="1">
      <c r="A1790" s="165">
        <v>18822</v>
      </c>
      <c r="B1790" s="166" t="s">
        <v>426</v>
      </c>
      <c r="C1790" s="165" t="s">
        <v>164</v>
      </c>
    </row>
    <row r="1791" spans="1:3" ht="15" hidden="1">
      <c r="A1791" s="165">
        <v>18823</v>
      </c>
      <c r="B1791" s="166" t="s">
        <v>426</v>
      </c>
      <c r="C1791" s="165" t="s">
        <v>164</v>
      </c>
    </row>
    <row r="1792" spans="1:3" ht="15" hidden="1">
      <c r="A1792" s="165">
        <v>18824</v>
      </c>
      <c r="B1792" s="166" t="s">
        <v>426</v>
      </c>
      <c r="C1792" s="165" t="s">
        <v>164</v>
      </c>
    </row>
    <row r="1793" spans="1:3" ht="15" hidden="1">
      <c r="A1793" s="165">
        <v>18825</v>
      </c>
      <c r="B1793" s="166" t="s">
        <v>426</v>
      </c>
      <c r="C1793" s="165" t="s">
        <v>164</v>
      </c>
    </row>
    <row r="1794" spans="1:3" ht="15" hidden="1">
      <c r="A1794" s="165">
        <v>18826</v>
      </c>
      <c r="B1794" s="166" t="s">
        <v>426</v>
      </c>
      <c r="C1794" s="165" t="s">
        <v>164</v>
      </c>
    </row>
    <row r="1795" spans="1:3" ht="15" hidden="1">
      <c r="A1795" s="165">
        <v>18827</v>
      </c>
      <c r="B1795" s="166" t="s">
        <v>426</v>
      </c>
      <c r="C1795" s="165" t="s">
        <v>164</v>
      </c>
    </row>
    <row r="1796" spans="1:3" ht="15" hidden="1">
      <c r="A1796" s="165">
        <v>18828</v>
      </c>
      <c r="B1796" s="166" t="s">
        <v>426</v>
      </c>
      <c r="C1796" s="165" t="s">
        <v>164</v>
      </c>
    </row>
    <row r="1797" spans="1:3" ht="15" hidden="1">
      <c r="A1797" s="165">
        <v>18829</v>
      </c>
      <c r="B1797" s="166" t="s">
        <v>423</v>
      </c>
      <c r="C1797" s="165" t="s">
        <v>183</v>
      </c>
    </row>
    <row r="1798" spans="1:3" ht="15" hidden="1">
      <c r="A1798" s="165">
        <v>18830</v>
      </c>
      <c r="B1798" s="166" t="s">
        <v>426</v>
      </c>
      <c r="C1798" s="165" t="s">
        <v>164</v>
      </c>
    </row>
    <row r="1799" spans="1:3" ht="15" hidden="1">
      <c r="A1799" s="165">
        <v>18831</v>
      </c>
      <c r="B1799" s="166" t="s">
        <v>423</v>
      </c>
      <c r="C1799" s="165" t="s">
        <v>183</v>
      </c>
    </row>
    <row r="1800" spans="1:3" ht="15" hidden="1">
      <c r="A1800" s="165">
        <v>18832</v>
      </c>
      <c r="B1800" s="166" t="s">
        <v>423</v>
      </c>
      <c r="C1800" s="165" t="s">
        <v>183</v>
      </c>
    </row>
    <row r="1801" spans="1:3" ht="15" hidden="1">
      <c r="A1801" s="165">
        <v>18833</v>
      </c>
      <c r="B1801" s="166" t="s">
        <v>423</v>
      </c>
      <c r="C1801" s="165" t="s">
        <v>183</v>
      </c>
    </row>
    <row r="1802" spans="1:3" ht="15" hidden="1">
      <c r="A1802" s="165">
        <v>18834</v>
      </c>
      <c r="B1802" s="166" t="s">
        <v>426</v>
      </c>
      <c r="C1802" s="165" t="s">
        <v>164</v>
      </c>
    </row>
    <row r="1803" spans="1:3" ht="15" hidden="1">
      <c r="A1803" s="165">
        <v>18837</v>
      </c>
      <c r="B1803" s="166" t="s">
        <v>423</v>
      </c>
      <c r="C1803" s="165" t="s">
        <v>183</v>
      </c>
    </row>
    <row r="1804" spans="1:3" ht="15" hidden="1">
      <c r="A1804" s="165">
        <v>18840</v>
      </c>
      <c r="B1804" s="166" t="s">
        <v>423</v>
      </c>
      <c r="C1804" s="165" t="s">
        <v>183</v>
      </c>
    </row>
    <row r="1805" spans="1:3" ht="15" hidden="1">
      <c r="A1805" s="165">
        <v>18842</v>
      </c>
      <c r="B1805" s="166" t="s">
        <v>426</v>
      </c>
      <c r="C1805" s="165" t="s">
        <v>164</v>
      </c>
    </row>
    <row r="1806" spans="1:3" ht="15" hidden="1">
      <c r="A1806" s="165">
        <v>18843</v>
      </c>
      <c r="B1806" s="166" t="s">
        <v>426</v>
      </c>
      <c r="C1806" s="165" t="s">
        <v>164</v>
      </c>
    </row>
    <row r="1807" spans="1:3" ht="15" hidden="1">
      <c r="A1807" s="165">
        <v>18844</v>
      </c>
      <c r="B1807" s="166" t="s">
        <v>426</v>
      </c>
      <c r="C1807" s="165" t="s">
        <v>164</v>
      </c>
    </row>
    <row r="1808" spans="1:3" ht="15" hidden="1">
      <c r="A1808" s="165">
        <v>18845</v>
      </c>
      <c r="B1808" s="166" t="s">
        <v>423</v>
      </c>
      <c r="C1808" s="165" t="s">
        <v>183</v>
      </c>
    </row>
    <row r="1809" spans="1:3" ht="15" hidden="1">
      <c r="A1809" s="165">
        <v>18846</v>
      </c>
      <c r="B1809" s="166" t="s">
        <v>423</v>
      </c>
      <c r="C1809" s="165" t="s">
        <v>183</v>
      </c>
    </row>
    <row r="1810" spans="1:3" ht="15" hidden="1">
      <c r="A1810" s="165">
        <v>18847</v>
      </c>
      <c r="B1810" s="166" t="s">
        <v>426</v>
      </c>
      <c r="C1810" s="165" t="s">
        <v>164</v>
      </c>
    </row>
    <row r="1811" spans="1:3" ht="15" hidden="1">
      <c r="A1811" s="165">
        <v>18848</v>
      </c>
      <c r="B1811" s="166" t="s">
        <v>423</v>
      </c>
      <c r="C1811" s="165" t="s">
        <v>183</v>
      </c>
    </row>
    <row r="1812" spans="1:3" ht="15" hidden="1">
      <c r="A1812" s="165">
        <v>18850</v>
      </c>
      <c r="B1812" s="166" t="s">
        <v>423</v>
      </c>
      <c r="C1812" s="165" t="s">
        <v>183</v>
      </c>
    </row>
    <row r="1813" spans="1:3" ht="15" hidden="1">
      <c r="A1813" s="165">
        <v>18851</v>
      </c>
      <c r="B1813" s="166" t="s">
        <v>423</v>
      </c>
      <c r="C1813" s="165" t="s">
        <v>183</v>
      </c>
    </row>
    <row r="1814" spans="1:3" ht="15" hidden="1">
      <c r="A1814" s="165">
        <v>18853</v>
      </c>
      <c r="B1814" s="166" t="s">
        <v>423</v>
      </c>
      <c r="C1814" s="165" t="s">
        <v>183</v>
      </c>
    </row>
    <row r="1815" spans="1:3" ht="15" hidden="1">
      <c r="A1815" s="165">
        <v>18854</v>
      </c>
      <c r="B1815" s="166" t="s">
        <v>423</v>
      </c>
      <c r="C1815" s="165" t="s">
        <v>183</v>
      </c>
    </row>
    <row r="1816" spans="1:3" ht="15" hidden="1">
      <c r="A1816" s="165">
        <v>18901</v>
      </c>
      <c r="B1816" s="166" t="s">
        <v>424</v>
      </c>
      <c r="C1816" s="165" t="s">
        <v>177</v>
      </c>
    </row>
    <row r="1817" spans="1:3" ht="15" hidden="1">
      <c r="A1817" s="165">
        <v>18902</v>
      </c>
      <c r="B1817" s="166" t="s">
        <v>424</v>
      </c>
      <c r="C1817" s="165" t="s">
        <v>177</v>
      </c>
    </row>
    <row r="1818" spans="1:3" ht="15" hidden="1">
      <c r="A1818" s="165">
        <v>18910</v>
      </c>
      <c r="B1818" s="166" t="s">
        <v>424</v>
      </c>
      <c r="C1818" s="165" t="s">
        <v>177</v>
      </c>
    </row>
    <row r="1819" spans="1:3" ht="15" hidden="1">
      <c r="A1819" s="165">
        <v>18911</v>
      </c>
      <c r="B1819" s="166" t="s">
        <v>424</v>
      </c>
      <c r="C1819" s="165" t="s">
        <v>177</v>
      </c>
    </row>
    <row r="1820" spans="1:3" ht="15" hidden="1">
      <c r="A1820" s="165">
        <v>18912</v>
      </c>
      <c r="B1820" s="166" t="s">
        <v>424</v>
      </c>
      <c r="C1820" s="165" t="s">
        <v>177</v>
      </c>
    </row>
    <row r="1821" spans="1:3" ht="15" hidden="1">
      <c r="A1821" s="165">
        <v>18913</v>
      </c>
      <c r="B1821" s="166" t="s">
        <v>424</v>
      </c>
      <c r="C1821" s="165" t="s">
        <v>177</v>
      </c>
    </row>
    <row r="1822" spans="1:3" ht="15" hidden="1">
      <c r="A1822" s="165">
        <v>18914</v>
      </c>
      <c r="B1822" s="166" t="s">
        <v>424</v>
      </c>
      <c r="C1822" s="165" t="s">
        <v>177</v>
      </c>
    </row>
    <row r="1823" spans="1:3" ht="15" hidden="1">
      <c r="A1823" s="165">
        <v>18915</v>
      </c>
      <c r="B1823" s="166" t="s">
        <v>424</v>
      </c>
      <c r="C1823" s="165" t="s">
        <v>177</v>
      </c>
    </row>
    <row r="1824" spans="1:3" ht="15" hidden="1">
      <c r="A1824" s="165">
        <v>18916</v>
      </c>
      <c r="B1824" s="166" t="s">
        <v>424</v>
      </c>
      <c r="C1824" s="165" t="s">
        <v>177</v>
      </c>
    </row>
    <row r="1825" spans="1:3" ht="15" hidden="1">
      <c r="A1825" s="165">
        <v>18917</v>
      </c>
      <c r="B1825" s="166" t="s">
        <v>424</v>
      </c>
      <c r="C1825" s="165" t="s">
        <v>177</v>
      </c>
    </row>
    <row r="1826" spans="1:3" ht="15" hidden="1">
      <c r="A1826" s="165">
        <v>18918</v>
      </c>
      <c r="B1826" s="166" t="s">
        <v>424</v>
      </c>
      <c r="C1826" s="165" t="s">
        <v>177</v>
      </c>
    </row>
    <row r="1827" spans="1:3" ht="15" hidden="1">
      <c r="A1827" s="165">
        <v>18920</v>
      </c>
      <c r="B1827" s="166" t="s">
        <v>424</v>
      </c>
      <c r="C1827" s="165" t="s">
        <v>177</v>
      </c>
    </row>
    <row r="1828" spans="1:3" ht="15" hidden="1">
      <c r="A1828" s="165">
        <v>18921</v>
      </c>
      <c r="B1828" s="166" t="s">
        <v>424</v>
      </c>
      <c r="C1828" s="165" t="s">
        <v>177</v>
      </c>
    </row>
    <row r="1829" spans="1:3" ht="15" hidden="1">
      <c r="A1829" s="165">
        <v>18922</v>
      </c>
      <c r="B1829" s="166" t="s">
        <v>424</v>
      </c>
      <c r="C1829" s="165" t="s">
        <v>177</v>
      </c>
    </row>
    <row r="1830" spans="1:3" ht="15" hidden="1">
      <c r="A1830" s="165">
        <v>18923</v>
      </c>
      <c r="B1830" s="166" t="s">
        <v>424</v>
      </c>
      <c r="C1830" s="165" t="s">
        <v>177</v>
      </c>
    </row>
    <row r="1831" spans="1:3" ht="15" hidden="1">
      <c r="A1831" s="165">
        <v>18924</v>
      </c>
      <c r="B1831" s="166" t="s">
        <v>424</v>
      </c>
      <c r="C1831" s="165" t="s">
        <v>177</v>
      </c>
    </row>
    <row r="1832" spans="1:3" ht="15" hidden="1">
      <c r="A1832" s="165">
        <v>18925</v>
      </c>
      <c r="B1832" s="166" t="s">
        <v>424</v>
      </c>
      <c r="C1832" s="165" t="s">
        <v>177</v>
      </c>
    </row>
    <row r="1833" spans="1:3" ht="15" hidden="1">
      <c r="A1833" s="165">
        <v>18926</v>
      </c>
      <c r="B1833" s="166" t="s">
        <v>424</v>
      </c>
      <c r="C1833" s="165" t="s">
        <v>177</v>
      </c>
    </row>
    <row r="1834" spans="1:3" ht="15" hidden="1">
      <c r="A1834" s="165">
        <v>18927</v>
      </c>
      <c r="B1834" s="166" t="s">
        <v>424</v>
      </c>
      <c r="C1834" s="165" t="s">
        <v>177</v>
      </c>
    </row>
    <row r="1835" spans="1:3" ht="15" hidden="1">
      <c r="A1835" s="165">
        <v>18928</v>
      </c>
      <c r="B1835" s="166" t="s">
        <v>424</v>
      </c>
      <c r="C1835" s="165" t="s">
        <v>177</v>
      </c>
    </row>
    <row r="1836" spans="1:3" ht="15" hidden="1">
      <c r="A1836" s="165">
        <v>18929</v>
      </c>
      <c r="B1836" s="166" t="s">
        <v>424</v>
      </c>
      <c r="C1836" s="165" t="s">
        <v>177</v>
      </c>
    </row>
    <row r="1837" spans="1:3" ht="15" hidden="1">
      <c r="A1837" s="165">
        <v>18930</v>
      </c>
      <c r="B1837" s="166" t="s">
        <v>424</v>
      </c>
      <c r="C1837" s="165" t="s">
        <v>177</v>
      </c>
    </row>
    <row r="1838" spans="1:3" ht="15" hidden="1">
      <c r="A1838" s="165">
        <v>18931</v>
      </c>
      <c r="B1838" s="166" t="s">
        <v>424</v>
      </c>
      <c r="C1838" s="165" t="s">
        <v>177</v>
      </c>
    </row>
    <row r="1839" spans="1:3" ht="15" hidden="1">
      <c r="A1839" s="165">
        <v>18932</v>
      </c>
      <c r="B1839" s="166" t="s">
        <v>424</v>
      </c>
      <c r="C1839" s="165" t="s">
        <v>177</v>
      </c>
    </row>
    <row r="1840" spans="1:3" ht="15" hidden="1">
      <c r="A1840" s="165">
        <v>18933</v>
      </c>
      <c r="B1840" s="166" t="s">
        <v>424</v>
      </c>
      <c r="C1840" s="165" t="s">
        <v>177</v>
      </c>
    </row>
    <row r="1841" spans="1:3" ht="15" hidden="1">
      <c r="A1841" s="165">
        <v>18934</v>
      </c>
      <c r="B1841" s="166" t="s">
        <v>424</v>
      </c>
      <c r="C1841" s="165" t="s">
        <v>177</v>
      </c>
    </row>
    <row r="1842" spans="1:3" ht="15" hidden="1">
      <c r="A1842" s="165">
        <v>18935</v>
      </c>
      <c r="B1842" s="166" t="s">
        <v>424</v>
      </c>
      <c r="C1842" s="165" t="s">
        <v>177</v>
      </c>
    </row>
    <row r="1843" spans="1:3" ht="15" hidden="1">
      <c r="A1843" s="165">
        <v>18936</v>
      </c>
      <c r="B1843" s="166" t="s">
        <v>424</v>
      </c>
      <c r="C1843" s="165" t="s">
        <v>177</v>
      </c>
    </row>
    <row r="1844" spans="1:3" ht="15" hidden="1">
      <c r="A1844" s="165">
        <v>18938</v>
      </c>
      <c r="B1844" s="166" t="s">
        <v>424</v>
      </c>
      <c r="C1844" s="165" t="s">
        <v>177</v>
      </c>
    </row>
    <row r="1845" spans="1:3" ht="15" hidden="1">
      <c r="A1845" s="165">
        <v>18940</v>
      </c>
      <c r="B1845" s="166" t="s">
        <v>424</v>
      </c>
      <c r="C1845" s="165" t="s">
        <v>177</v>
      </c>
    </row>
    <row r="1846" spans="1:3" ht="15" hidden="1">
      <c r="A1846" s="165">
        <v>18942</v>
      </c>
      <c r="B1846" s="166" t="s">
        <v>424</v>
      </c>
      <c r="C1846" s="165" t="s">
        <v>177</v>
      </c>
    </row>
    <row r="1847" spans="1:3" ht="15" hidden="1">
      <c r="A1847" s="165">
        <v>18943</v>
      </c>
      <c r="B1847" s="166" t="s">
        <v>424</v>
      </c>
      <c r="C1847" s="165" t="s">
        <v>177</v>
      </c>
    </row>
    <row r="1848" spans="1:3" ht="15" hidden="1">
      <c r="A1848" s="165">
        <v>18944</v>
      </c>
      <c r="B1848" s="166" t="s">
        <v>424</v>
      </c>
      <c r="C1848" s="165" t="s">
        <v>177</v>
      </c>
    </row>
    <row r="1849" spans="1:3" ht="15" hidden="1">
      <c r="A1849" s="165">
        <v>18946</v>
      </c>
      <c r="B1849" s="166" t="s">
        <v>424</v>
      </c>
      <c r="C1849" s="165" t="s">
        <v>177</v>
      </c>
    </row>
    <row r="1850" spans="1:3" ht="15" hidden="1">
      <c r="A1850" s="165">
        <v>18947</v>
      </c>
      <c r="B1850" s="166" t="s">
        <v>424</v>
      </c>
      <c r="C1850" s="165" t="s">
        <v>177</v>
      </c>
    </row>
    <row r="1851" spans="1:3" ht="15" hidden="1">
      <c r="A1851" s="165">
        <v>18949</v>
      </c>
      <c r="B1851" s="166" t="s">
        <v>424</v>
      </c>
      <c r="C1851" s="165" t="s">
        <v>177</v>
      </c>
    </row>
    <row r="1852" spans="1:3" ht="15" hidden="1">
      <c r="A1852" s="165">
        <v>18950</v>
      </c>
      <c r="B1852" s="166" t="s">
        <v>424</v>
      </c>
      <c r="C1852" s="165" t="s">
        <v>177</v>
      </c>
    </row>
    <row r="1853" spans="1:3" ht="15" hidden="1">
      <c r="A1853" s="165">
        <v>18951</v>
      </c>
      <c r="B1853" s="166" t="s">
        <v>424</v>
      </c>
      <c r="C1853" s="165" t="s">
        <v>177</v>
      </c>
    </row>
    <row r="1854" spans="1:3" ht="15" hidden="1">
      <c r="A1854" s="165">
        <v>18953</v>
      </c>
      <c r="B1854" s="166" t="s">
        <v>424</v>
      </c>
      <c r="C1854" s="165" t="s">
        <v>177</v>
      </c>
    </row>
    <row r="1855" spans="1:3" ht="15" hidden="1">
      <c r="A1855" s="165">
        <v>18954</v>
      </c>
      <c r="B1855" s="166" t="s">
        <v>424</v>
      </c>
      <c r="C1855" s="165" t="s">
        <v>177</v>
      </c>
    </row>
    <row r="1856" spans="1:3" ht="15" hidden="1">
      <c r="A1856" s="165">
        <v>18955</v>
      </c>
      <c r="B1856" s="166" t="s">
        <v>424</v>
      </c>
      <c r="C1856" s="165" t="s">
        <v>177</v>
      </c>
    </row>
    <row r="1857" spans="1:3" ht="15" hidden="1">
      <c r="A1857" s="165">
        <v>18956</v>
      </c>
      <c r="B1857" s="166" t="s">
        <v>424</v>
      </c>
      <c r="C1857" s="165" t="s">
        <v>177</v>
      </c>
    </row>
    <row r="1858" spans="1:3" ht="15" hidden="1">
      <c r="A1858" s="165">
        <v>18957</v>
      </c>
      <c r="B1858" s="166" t="s">
        <v>424</v>
      </c>
      <c r="C1858" s="165" t="s">
        <v>177</v>
      </c>
    </row>
    <row r="1859" spans="1:3" ht="15" hidden="1">
      <c r="A1859" s="165">
        <v>18958</v>
      </c>
      <c r="B1859" s="166" t="s">
        <v>424</v>
      </c>
      <c r="C1859" s="165" t="s">
        <v>177</v>
      </c>
    </row>
    <row r="1860" spans="1:3" ht="15" hidden="1">
      <c r="A1860" s="165">
        <v>18960</v>
      </c>
      <c r="B1860" s="166" t="s">
        <v>424</v>
      </c>
      <c r="C1860" s="165" t="s">
        <v>177</v>
      </c>
    </row>
    <row r="1861" spans="1:3" ht="15" hidden="1">
      <c r="A1861" s="165">
        <v>18962</v>
      </c>
      <c r="B1861" s="166" t="s">
        <v>424</v>
      </c>
      <c r="C1861" s="165" t="s">
        <v>177</v>
      </c>
    </row>
    <row r="1862" spans="1:3" ht="15" hidden="1">
      <c r="A1862" s="165">
        <v>18963</v>
      </c>
      <c r="B1862" s="166" t="s">
        <v>424</v>
      </c>
      <c r="C1862" s="165" t="s">
        <v>177</v>
      </c>
    </row>
    <row r="1863" spans="1:3" ht="15" hidden="1">
      <c r="A1863" s="165">
        <v>18964</v>
      </c>
      <c r="B1863" s="166" t="s">
        <v>424</v>
      </c>
      <c r="C1863" s="165" t="s">
        <v>177</v>
      </c>
    </row>
    <row r="1864" spans="1:3" ht="15" hidden="1">
      <c r="A1864" s="165">
        <v>18966</v>
      </c>
      <c r="B1864" s="166" t="s">
        <v>424</v>
      </c>
      <c r="C1864" s="165" t="s">
        <v>177</v>
      </c>
    </row>
    <row r="1865" spans="1:3" ht="15" hidden="1">
      <c r="A1865" s="165">
        <v>18968</v>
      </c>
      <c r="B1865" s="166" t="s">
        <v>424</v>
      </c>
      <c r="C1865" s="165" t="s">
        <v>177</v>
      </c>
    </row>
    <row r="1866" spans="1:3" ht="15" hidden="1">
      <c r="A1866" s="165">
        <v>18969</v>
      </c>
      <c r="B1866" s="166" t="s">
        <v>424</v>
      </c>
      <c r="C1866" s="165" t="s">
        <v>177</v>
      </c>
    </row>
    <row r="1867" spans="1:3" ht="15" hidden="1">
      <c r="A1867" s="165">
        <v>18970</v>
      </c>
      <c r="B1867" s="166" t="s">
        <v>424</v>
      </c>
      <c r="C1867" s="165" t="s">
        <v>177</v>
      </c>
    </row>
    <row r="1868" spans="1:3" ht="15" hidden="1">
      <c r="A1868" s="165">
        <v>18971</v>
      </c>
      <c r="B1868" s="166" t="s">
        <v>424</v>
      </c>
      <c r="C1868" s="165" t="s">
        <v>177</v>
      </c>
    </row>
    <row r="1869" spans="1:3" ht="15" hidden="1">
      <c r="A1869" s="165">
        <v>18972</v>
      </c>
      <c r="B1869" s="166" t="s">
        <v>424</v>
      </c>
      <c r="C1869" s="165" t="s">
        <v>177</v>
      </c>
    </row>
    <row r="1870" spans="1:3" ht="15" hidden="1">
      <c r="A1870" s="165">
        <v>18974</v>
      </c>
      <c r="B1870" s="166" t="s">
        <v>424</v>
      </c>
      <c r="C1870" s="165" t="s">
        <v>177</v>
      </c>
    </row>
    <row r="1871" spans="1:3" ht="15" hidden="1">
      <c r="A1871" s="165">
        <v>18976</v>
      </c>
      <c r="B1871" s="166" t="s">
        <v>424</v>
      </c>
      <c r="C1871" s="165" t="s">
        <v>177</v>
      </c>
    </row>
    <row r="1872" spans="1:3" ht="15" hidden="1">
      <c r="A1872" s="165">
        <v>18977</v>
      </c>
      <c r="B1872" s="166" t="s">
        <v>424</v>
      </c>
      <c r="C1872" s="165" t="s">
        <v>177</v>
      </c>
    </row>
    <row r="1873" spans="1:3" ht="15" hidden="1">
      <c r="A1873" s="165">
        <v>18979</v>
      </c>
      <c r="B1873" s="166" t="s">
        <v>424</v>
      </c>
      <c r="C1873" s="165" t="s">
        <v>177</v>
      </c>
    </row>
    <row r="1874" spans="1:3" ht="15" hidden="1">
      <c r="A1874" s="165">
        <v>18980</v>
      </c>
      <c r="B1874" s="166" t="s">
        <v>424</v>
      </c>
      <c r="C1874" s="165" t="s">
        <v>177</v>
      </c>
    </row>
    <row r="1875" spans="1:3" ht="15" hidden="1">
      <c r="A1875" s="165">
        <v>18981</v>
      </c>
      <c r="B1875" s="166" t="s">
        <v>424</v>
      </c>
      <c r="C1875" s="165" t="s">
        <v>177</v>
      </c>
    </row>
    <row r="1876" spans="1:3" ht="15" hidden="1">
      <c r="A1876" s="165">
        <v>18991</v>
      </c>
      <c r="B1876" s="166" t="s">
        <v>424</v>
      </c>
      <c r="C1876" s="165" t="s">
        <v>177</v>
      </c>
    </row>
    <row r="1877" spans="1:3" ht="15" hidden="1">
      <c r="A1877" s="165">
        <v>19001</v>
      </c>
      <c r="B1877" s="166" t="s">
        <v>424</v>
      </c>
      <c r="C1877" s="165" t="s">
        <v>177</v>
      </c>
    </row>
    <row r="1878" spans="1:3" ht="15" hidden="1">
      <c r="A1878" s="165">
        <v>19002</v>
      </c>
      <c r="B1878" s="166" t="s">
        <v>424</v>
      </c>
      <c r="C1878" s="165" t="s">
        <v>177</v>
      </c>
    </row>
    <row r="1879" spans="1:3" ht="15" hidden="1">
      <c r="A1879" s="165">
        <v>19003</v>
      </c>
      <c r="B1879" s="166" t="s">
        <v>424</v>
      </c>
      <c r="C1879" s="165" t="s">
        <v>177</v>
      </c>
    </row>
    <row r="1880" spans="1:3" ht="15" hidden="1">
      <c r="A1880" s="165">
        <v>19004</v>
      </c>
      <c r="B1880" s="166" t="s">
        <v>424</v>
      </c>
      <c r="C1880" s="165" t="s">
        <v>177</v>
      </c>
    </row>
    <row r="1881" spans="1:3" ht="15" hidden="1">
      <c r="A1881" s="165">
        <v>19006</v>
      </c>
      <c r="B1881" s="166" t="s">
        <v>424</v>
      </c>
      <c r="C1881" s="165" t="s">
        <v>177</v>
      </c>
    </row>
    <row r="1882" spans="1:3" ht="15" hidden="1">
      <c r="A1882" s="165">
        <v>19007</v>
      </c>
      <c r="B1882" s="166" t="s">
        <v>424</v>
      </c>
      <c r="C1882" s="165" t="s">
        <v>177</v>
      </c>
    </row>
    <row r="1883" spans="1:3" ht="15" hidden="1">
      <c r="A1883" s="165">
        <v>19008</v>
      </c>
      <c r="B1883" s="166" t="s">
        <v>424</v>
      </c>
      <c r="C1883" s="165" t="s">
        <v>177</v>
      </c>
    </row>
    <row r="1884" spans="1:3" ht="15" hidden="1">
      <c r="A1884" s="165">
        <v>19009</v>
      </c>
      <c r="B1884" s="166" t="s">
        <v>424</v>
      </c>
      <c r="C1884" s="165" t="s">
        <v>177</v>
      </c>
    </row>
    <row r="1885" spans="1:3" ht="15" hidden="1">
      <c r="A1885" s="165">
        <v>19010</v>
      </c>
      <c r="B1885" s="166" t="s">
        <v>424</v>
      </c>
      <c r="C1885" s="165" t="s">
        <v>177</v>
      </c>
    </row>
    <row r="1886" spans="1:3" ht="15" hidden="1">
      <c r="A1886" s="165">
        <v>19012</v>
      </c>
      <c r="B1886" s="166" t="s">
        <v>424</v>
      </c>
      <c r="C1886" s="165" t="s">
        <v>177</v>
      </c>
    </row>
    <row r="1887" spans="1:3" ht="15" hidden="1">
      <c r="A1887" s="165">
        <v>19013</v>
      </c>
      <c r="B1887" s="166" t="s">
        <v>424</v>
      </c>
      <c r="C1887" s="165" t="s">
        <v>177</v>
      </c>
    </row>
    <row r="1888" spans="1:3" ht="15" hidden="1">
      <c r="A1888" s="165">
        <v>19014</v>
      </c>
      <c r="B1888" s="166" t="s">
        <v>424</v>
      </c>
      <c r="C1888" s="165" t="s">
        <v>177</v>
      </c>
    </row>
    <row r="1889" spans="1:3" ht="15" hidden="1">
      <c r="A1889" s="165">
        <v>19015</v>
      </c>
      <c r="B1889" s="166" t="s">
        <v>424</v>
      </c>
      <c r="C1889" s="165" t="s">
        <v>177</v>
      </c>
    </row>
    <row r="1890" spans="1:3" ht="15" hidden="1">
      <c r="A1890" s="165">
        <v>19016</v>
      </c>
      <c r="B1890" s="166" t="s">
        <v>424</v>
      </c>
      <c r="C1890" s="165" t="s">
        <v>177</v>
      </c>
    </row>
    <row r="1891" spans="1:3" ht="15" hidden="1">
      <c r="A1891" s="165">
        <v>19017</v>
      </c>
      <c r="B1891" s="166" t="s">
        <v>424</v>
      </c>
      <c r="C1891" s="165" t="s">
        <v>177</v>
      </c>
    </row>
    <row r="1892" spans="1:3" ht="15" hidden="1">
      <c r="A1892" s="165">
        <v>19018</v>
      </c>
      <c r="B1892" s="166" t="s">
        <v>424</v>
      </c>
      <c r="C1892" s="165" t="s">
        <v>177</v>
      </c>
    </row>
    <row r="1893" spans="1:3" ht="15" hidden="1">
      <c r="A1893" s="165">
        <v>19019</v>
      </c>
      <c r="B1893" s="166" t="s">
        <v>424</v>
      </c>
      <c r="C1893" s="165" t="s">
        <v>177</v>
      </c>
    </row>
    <row r="1894" spans="1:3" ht="15" hidden="1">
      <c r="A1894" s="165">
        <v>19020</v>
      </c>
      <c r="B1894" s="166" t="s">
        <v>424</v>
      </c>
      <c r="C1894" s="165" t="s">
        <v>177</v>
      </c>
    </row>
    <row r="1895" spans="1:3" ht="15" hidden="1">
      <c r="A1895" s="165">
        <v>19021</v>
      </c>
      <c r="B1895" s="166" t="s">
        <v>424</v>
      </c>
      <c r="C1895" s="165" t="s">
        <v>177</v>
      </c>
    </row>
    <row r="1896" spans="1:3" ht="15" hidden="1">
      <c r="A1896" s="165">
        <v>19022</v>
      </c>
      <c r="B1896" s="166" t="s">
        <v>424</v>
      </c>
      <c r="C1896" s="165" t="s">
        <v>177</v>
      </c>
    </row>
    <row r="1897" spans="1:3" ht="15" hidden="1">
      <c r="A1897" s="165">
        <v>19023</v>
      </c>
      <c r="B1897" s="166" t="s">
        <v>424</v>
      </c>
      <c r="C1897" s="165" t="s">
        <v>177</v>
      </c>
    </row>
    <row r="1898" spans="1:3" ht="15" hidden="1">
      <c r="A1898" s="165">
        <v>19025</v>
      </c>
      <c r="B1898" s="166" t="s">
        <v>424</v>
      </c>
      <c r="C1898" s="165" t="s">
        <v>177</v>
      </c>
    </row>
    <row r="1899" spans="1:3" ht="15" hidden="1">
      <c r="A1899" s="165">
        <v>19026</v>
      </c>
      <c r="B1899" s="166" t="s">
        <v>424</v>
      </c>
      <c r="C1899" s="165" t="s">
        <v>177</v>
      </c>
    </row>
    <row r="1900" spans="1:3" ht="15" hidden="1">
      <c r="A1900" s="165">
        <v>19027</v>
      </c>
      <c r="B1900" s="166" t="s">
        <v>424</v>
      </c>
      <c r="C1900" s="165" t="s">
        <v>177</v>
      </c>
    </row>
    <row r="1901" spans="1:3" ht="15" hidden="1">
      <c r="A1901" s="165">
        <v>19028</v>
      </c>
      <c r="B1901" s="166" t="s">
        <v>424</v>
      </c>
      <c r="C1901" s="165" t="s">
        <v>177</v>
      </c>
    </row>
    <row r="1902" spans="1:3" ht="15" hidden="1">
      <c r="A1902" s="165">
        <v>19029</v>
      </c>
      <c r="B1902" s="166" t="s">
        <v>424</v>
      </c>
      <c r="C1902" s="165" t="s">
        <v>177</v>
      </c>
    </row>
    <row r="1903" spans="1:3" ht="15" hidden="1">
      <c r="A1903" s="165">
        <v>19030</v>
      </c>
      <c r="B1903" s="166" t="s">
        <v>424</v>
      </c>
      <c r="C1903" s="165" t="s">
        <v>177</v>
      </c>
    </row>
    <row r="1904" spans="1:3" ht="15" hidden="1">
      <c r="A1904" s="165">
        <v>19031</v>
      </c>
      <c r="B1904" s="166" t="s">
        <v>424</v>
      </c>
      <c r="C1904" s="165" t="s">
        <v>177</v>
      </c>
    </row>
    <row r="1905" spans="1:3" ht="15" hidden="1">
      <c r="A1905" s="165">
        <v>19032</v>
      </c>
      <c r="B1905" s="166" t="s">
        <v>424</v>
      </c>
      <c r="C1905" s="165" t="s">
        <v>177</v>
      </c>
    </row>
    <row r="1906" spans="1:3" ht="15" hidden="1">
      <c r="A1906" s="165">
        <v>19033</v>
      </c>
      <c r="B1906" s="166" t="s">
        <v>424</v>
      </c>
      <c r="C1906" s="165" t="s">
        <v>177</v>
      </c>
    </row>
    <row r="1907" spans="1:3" ht="15" hidden="1">
      <c r="A1907" s="165">
        <v>19034</v>
      </c>
      <c r="B1907" s="166" t="s">
        <v>424</v>
      </c>
      <c r="C1907" s="165" t="s">
        <v>177</v>
      </c>
    </row>
    <row r="1908" spans="1:3" ht="15" hidden="1">
      <c r="A1908" s="165">
        <v>19035</v>
      </c>
      <c r="B1908" s="166" t="s">
        <v>424</v>
      </c>
      <c r="C1908" s="165" t="s">
        <v>177</v>
      </c>
    </row>
    <row r="1909" spans="1:3" ht="15" hidden="1">
      <c r="A1909" s="165">
        <v>19036</v>
      </c>
      <c r="B1909" s="166" t="s">
        <v>424</v>
      </c>
      <c r="C1909" s="165" t="s">
        <v>177</v>
      </c>
    </row>
    <row r="1910" spans="1:3" ht="15" hidden="1">
      <c r="A1910" s="165">
        <v>19037</v>
      </c>
      <c r="B1910" s="166" t="s">
        <v>424</v>
      </c>
      <c r="C1910" s="165" t="s">
        <v>177</v>
      </c>
    </row>
    <row r="1911" spans="1:3" ht="15" hidden="1">
      <c r="A1911" s="165">
        <v>19038</v>
      </c>
      <c r="B1911" s="166" t="s">
        <v>424</v>
      </c>
      <c r="C1911" s="165" t="s">
        <v>177</v>
      </c>
    </row>
    <row r="1912" spans="1:3" ht="15" hidden="1">
      <c r="A1912" s="165">
        <v>19039</v>
      </c>
      <c r="B1912" s="166" t="s">
        <v>424</v>
      </c>
      <c r="C1912" s="165" t="s">
        <v>177</v>
      </c>
    </row>
    <row r="1913" spans="1:3" ht="15" hidden="1">
      <c r="A1913" s="165">
        <v>19040</v>
      </c>
      <c r="B1913" s="166" t="s">
        <v>424</v>
      </c>
      <c r="C1913" s="165" t="s">
        <v>177</v>
      </c>
    </row>
    <row r="1914" spans="1:3" ht="15" hidden="1">
      <c r="A1914" s="165">
        <v>19041</v>
      </c>
      <c r="B1914" s="166" t="s">
        <v>424</v>
      </c>
      <c r="C1914" s="165" t="s">
        <v>177</v>
      </c>
    </row>
    <row r="1915" spans="1:3" ht="15" hidden="1">
      <c r="A1915" s="165">
        <v>19043</v>
      </c>
      <c r="B1915" s="166" t="s">
        <v>424</v>
      </c>
      <c r="C1915" s="165" t="s">
        <v>177</v>
      </c>
    </row>
    <row r="1916" spans="1:3" ht="15" hidden="1">
      <c r="A1916" s="165">
        <v>19044</v>
      </c>
      <c r="B1916" s="166" t="s">
        <v>424</v>
      </c>
      <c r="C1916" s="165" t="s">
        <v>177</v>
      </c>
    </row>
    <row r="1917" spans="1:3" ht="15" hidden="1">
      <c r="A1917" s="165">
        <v>19046</v>
      </c>
      <c r="B1917" s="166" t="s">
        <v>424</v>
      </c>
      <c r="C1917" s="165" t="s">
        <v>177</v>
      </c>
    </row>
    <row r="1918" spans="1:3" ht="15" hidden="1">
      <c r="A1918" s="165">
        <v>19047</v>
      </c>
      <c r="B1918" s="166" t="s">
        <v>424</v>
      </c>
      <c r="C1918" s="165" t="s">
        <v>177</v>
      </c>
    </row>
    <row r="1919" spans="1:3" ht="15" hidden="1">
      <c r="A1919" s="165">
        <v>19048</v>
      </c>
      <c r="B1919" s="166" t="s">
        <v>424</v>
      </c>
      <c r="C1919" s="165" t="s">
        <v>177</v>
      </c>
    </row>
    <row r="1920" spans="1:3" ht="15" hidden="1">
      <c r="A1920" s="165">
        <v>19049</v>
      </c>
      <c r="B1920" s="166" t="s">
        <v>424</v>
      </c>
      <c r="C1920" s="165" t="s">
        <v>177</v>
      </c>
    </row>
    <row r="1921" spans="1:3" ht="15" hidden="1">
      <c r="A1921" s="165">
        <v>19050</v>
      </c>
      <c r="B1921" s="166" t="s">
        <v>424</v>
      </c>
      <c r="C1921" s="165" t="s">
        <v>177</v>
      </c>
    </row>
    <row r="1922" spans="1:3" ht="15" hidden="1">
      <c r="A1922" s="165">
        <v>19052</v>
      </c>
      <c r="B1922" s="166" t="s">
        <v>424</v>
      </c>
      <c r="C1922" s="165" t="s">
        <v>177</v>
      </c>
    </row>
    <row r="1923" spans="1:3" ht="15" hidden="1">
      <c r="A1923" s="165">
        <v>19053</v>
      </c>
      <c r="B1923" s="166" t="s">
        <v>424</v>
      </c>
      <c r="C1923" s="165" t="s">
        <v>177</v>
      </c>
    </row>
    <row r="1924" spans="1:3" ht="15" hidden="1">
      <c r="A1924" s="165">
        <v>19054</v>
      </c>
      <c r="B1924" s="166" t="s">
        <v>424</v>
      </c>
      <c r="C1924" s="165" t="s">
        <v>177</v>
      </c>
    </row>
    <row r="1925" spans="1:3" ht="15" hidden="1">
      <c r="A1925" s="165">
        <v>19055</v>
      </c>
      <c r="B1925" s="166" t="s">
        <v>424</v>
      </c>
      <c r="C1925" s="165" t="s">
        <v>177</v>
      </c>
    </row>
    <row r="1926" spans="1:3" ht="15" hidden="1">
      <c r="A1926" s="165">
        <v>19056</v>
      </c>
      <c r="B1926" s="166" t="s">
        <v>424</v>
      </c>
      <c r="C1926" s="165" t="s">
        <v>177</v>
      </c>
    </row>
    <row r="1927" spans="1:3" ht="15" hidden="1">
      <c r="A1927" s="165">
        <v>19057</v>
      </c>
      <c r="B1927" s="166" t="s">
        <v>424</v>
      </c>
      <c r="C1927" s="165" t="s">
        <v>177</v>
      </c>
    </row>
    <row r="1928" spans="1:3" ht="15" hidden="1">
      <c r="A1928" s="165">
        <v>19058</v>
      </c>
      <c r="B1928" s="166" t="s">
        <v>424</v>
      </c>
      <c r="C1928" s="165" t="s">
        <v>177</v>
      </c>
    </row>
    <row r="1929" spans="1:3" ht="15" hidden="1">
      <c r="A1929" s="165">
        <v>19059</v>
      </c>
      <c r="B1929" s="166" t="s">
        <v>424</v>
      </c>
      <c r="C1929" s="165" t="s">
        <v>177</v>
      </c>
    </row>
    <row r="1930" spans="1:3" ht="15" hidden="1">
      <c r="A1930" s="165">
        <v>19060</v>
      </c>
      <c r="B1930" s="166" t="s">
        <v>424</v>
      </c>
      <c r="C1930" s="165" t="s">
        <v>177</v>
      </c>
    </row>
    <row r="1931" spans="1:3" ht="15" hidden="1">
      <c r="A1931" s="165">
        <v>19061</v>
      </c>
      <c r="B1931" s="166" t="s">
        <v>424</v>
      </c>
      <c r="C1931" s="165" t="s">
        <v>177</v>
      </c>
    </row>
    <row r="1932" spans="1:3" ht="15" hidden="1">
      <c r="A1932" s="165">
        <v>19063</v>
      </c>
      <c r="B1932" s="166" t="s">
        <v>424</v>
      </c>
      <c r="C1932" s="165" t="s">
        <v>177</v>
      </c>
    </row>
    <row r="1933" spans="1:3" ht="15" hidden="1">
      <c r="A1933" s="165">
        <v>19064</v>
      </c>
      <c r="B1933" s="166" t="s">
        <v>424</v>
      </c>
      <c r="C1933" s="165" t="s">
        <v>177</v>
      </c>
    </row>
    <row r="1934" spans="1:3" ht="15" hidden="1">
      <c r="A1934" s="165">
        <v>19065</v>
      </c>
      <c r="B1934" s="166" t="s">
        <v>424</v>
      </c>
      <c r="C1934" s="165" t="s">
        <v>177</v>
      </c>
    </row>
    <row r="1935" spans="1:3" ht="15" hidden="1">
      <c r="A1935" s="165">
        <v>19066</v>
      </c>
      <c r="B1935" s="166" t="s">
        <v>424</v>
      </c>
      <c r="C1935" s="165" t="s">
        <v>177</v>
      </c>
    </row>
    <row r="1936" spans="1:3" ht="15" hidden="1">
      <c r="A1936" s="165">
        <v>19067</v>
      </c>
      <c r="B1936" s="166" t="s">
        <v>424</v>
      </c>
      <c r="C1936" s="165" t="s">
        <v>177</v>
      </c>
    </row>
    <row r="1937" spans="1:3" ht="15" hidden="1">
      <c r="A1937" s="165">
        <v>19070</v>
      </c>
      <c r="B1937" s="166" t="s">
        <v>424</v>
      </c>
      <c r="C1937" s="165" t="s">
        <v>177</v>
      </c>
    </row>
    <row r="1938" spans="1:3" ht="15" hidden="1">
      <c r="A1938" s="165">
        <v>19072</v>
      </c>
      <c r="B1938" s="166" t="s">
        <v>424</v>
      </c>
      <c r="C1938" s="165" t="s">
        <v>177</v>
      </c>
    </row>
    <row r="1939" spans="1:3" ht="15" hidden="1">
      <c r="A1939" s="165">
        <v>19073</v>
      </c>
      <c r="B1939" s="166" t="s">
        <v>424</v>
      </c>
      <c r="C1939" s="165" t="s">
        <v>177</v>
      </c>
    </row>
    <row r="1940" spans="1:3" ht="15" hidden="1">
      <c r="A1940" s="165">
        <v>19074</v>
      </c>
      <c r="B1940" s="166" t="s">
        <v>424</v>
      </c>
      <c r="C1940" s="165" t="s">
        <v>177</v>
      </c>
    </row>
    <row r="1941" spans="1:3" ht="15" hidden="1">
      <c r="A1941" s="165">
        <v>19075</v>
      </c>
      <c r="B1941" s="166" t="s">
        <v>424</v>
      </c>
      <c r="C1941" s="165" t="s">
        <v>177</v>
      </c>
    </row>
    <row r="1942" spans="1:3" ht="15" hidden="1">
      <c r="A1942" s="165">
        <v>19076</v>
      </c>
      <c r="B1942" s="166" t="s">
        <v>424</v>
      </c>
      <c r="C1942" s="165" t="s">
        <v>177</v>
      </c>
    </row>
    <row r="1943" spans="1:3" ht="15" hidden="1">
      <c r="A1943" s="165">
        <v>19078</v>
      </c>
      <c r="B1943" s="166" t="s">
        <v>424</v>
      </c>
      <c r="C1943" s="165" t="s">
        <v>177</v>
      </c>
    </row>
    <row r="1944" spans="1:3" ht="15" hidden="1">
      <c r="A1944" s="165">
        <v>19079</v>
      </c>
      <c r="B1944" s="166" t="s">
        <v>424</v>
      </c>
      <c r="C1944" s="165" t="s">
        <v>177</v>
      </c>
    </row>
    <row r="1945" spans="1:3" ht="15" hidden="1">
      <c r="A1945" s="165">
        <v>19080</v>
      </c>
      <c r="B1945" s="166" t="s">
        <v>424</v>
      </c>
      <c r="C1945" s="165" t="s">
        <v>177</v>
      </c>
    </row>
    <row r="1946" spans="1:3" ht="15" hidden="1">
      <c r="A1946" s="165">
        <v>19081</v>
      </c>
      <c r="B1946" s="166" t="s">
        <v>424</v>
      </c>
      <c r="C1946" s="165" t="s">
        <v>177</v>
      </c>
    </row>
    <row r="1947" spans="1:3" ht="15" hidden="1">
      <c r="A1947" s="165">
        <v>19082</v>
      </c>
      <c r="B1947" s="166" t="s">
        <v>424</v>
      </c>
      <c r="C1947" s="165" t="s">
        <v>177</v>
      </c>
    </row>
    <row r="1948" spans="1:3" ht="15" hidden="1">
      <c r="A1948" s="165">
        <v>19083</v>
      </c>
      <c r="B1948" s="166" t="s">
        <v>424</v>
      </c>
      <c r="C1948" s="165" t="s">
        <v>177</v>
      </c>
    </row>
    <row r="1949" spans="1:3" ht="15" hidden="1">
      <c r="A1949" s="165">
        <v>19085</v>
      </c>
      <c r="B1949" s="166" t="s">
        <v>424</v>
      </c>
      <c r="C1949" s="165" t="s">
        <v>177</v>
      </c>
    </row>
    <row r="1950" spans="1:3" ht="15" hidden="1">
      <c r="A1950" s="165">
        <v>19086</v>
      </c>
      <c r="B1950" s="166" t="s">
        <v>424</v>
      </c>
      <c r="C1950" s="165" t="s">
        <v>177</v>
      </c>
    </row>
    <row r="1951" spans="1:3" ht="15" hidden="1">
      <c r="A1951" s="165">
        <v>19087</v>
      </c>
      <c r="B1951" s="166" t="s">
        <v>424</v>
      </c>
      <c r="C1951" s="165" t="s">
        <v>177</v>
      </c>
    </row>
    <row r="1952" spans="1:3" ht="15" hidden="1">
      <c r="A1952" s="165">
        <v>19088</v>
      </c>
      <c r="B1952" s="166" t="s">
        <v>424</v>
      </c>
      <c r="C1952" s="165" t="s">
        <v>177</v>
      </c>
    </row>
    <row r="1953" spans="1:3" ht="15" hidden="1">
      <c r="A1953" s="165">
        <v>19089</v>
      </c>
      <c r="B1953" s="166" t="s">
        <v>424</v>
      </c>
      <c r="C1953" s="165" t="s">
        <v>177</v>
      </c>
    </row>
    <row r="1954" spans="1:3" ht="15" hidden="1">
      <c r="A1954" s="165">
        <v>19090</v>
      </c>
      <c r="B1954" s="166" t="s">
        <v>424</v>
      </c>
      <c r="C1954" s="165" t="s">
        <v>177</v>
      </c>
    </row>
    <row r="1955" spans="1:3" ht="15" hidden="1">
      <c r="A1955" s="165">
        <v>19091</v>
      </c>
      <c r="B1955" s="166" t="s">
        <v>424</v>
      </c>
      <c r="C1955" s="165" t="s">
        <v>177</v>
      </c>
    </row>
    <row r="1956" spans="1:3" ht="15" hidden="1">
      <c r="A1956" s="165">
        <v>19092</v>
      </c>
      <c r="B1956" s="166" t="s">
        <v>424</v>
      </c>
      <c r="C1956" s="165" t="s">
        <v>177</v>
      </c>
    </row>
    <row r="1957" spans="1:3" ht="15" hidden="1">
      <c r="A1957" s="165">
        <v>19093</v>
      </c>
      <c r="B1957" s="166" t="s">
        <v>424</v>
      </c>
      <c r="C1957" s="165" t="s">
        <v>177</v>
      </c>
    </row>
    <row r="1958" spans="1:3" ht="15" hidden="1">
      <c r="A1958" s="165">
        <v>19094</v>
      </c>
      <c r="B1958" s="166" t="s">
        <v>424</v>
      </c>
      <c r="C1958" s="165" t="s">
        <v>177</v>
      </c>
    </row>
    <row r="1959" spans="1:3" ht="15" hidden="1">
      <c r="A1959" s="165">
        <v>19095</v>
      </c>
      <c r="B1959" s="166" t="s">
        <v>424</v>
      </c>
      <c r="C1959" s="165" t="s">
        <v>177</v>
      </c>
    </row>
    <row r="1960" spans="1:3" ht="15" hidden="1">
      <c r="A1960" s="165">
        <v>19096</v>
      </c>
      <c r="B1960" s="166" t="s">
        <v>424</v>
      </c>
      <c r="C1960" s="165" t="s">
        <v>177</v>
      </c>
    </row>
    <row r="1961" spans="1:3" ht="15" hidden="1">
      <c r="A1961" s="165">
        <v>19098</v>
      </c>
      <c r="B1961" s="166" t="s">
        <v>424</v>
      </c>
      <c r="C1961" s="165" t="s">
        <v>177</v>
      </c>
    </row>
    <row r="1962" spans="1:3" ht="15" hidden="1">
      <c r="A1962" s="165">
        <v>19099</v>
      </c>
      <c r="B1962" s="166" t="s">
        <v>424</v>
      </c>
      <c r="C1962" s="165" t="s">
        <v>177</v>
      </c>
    </row>
    <row r="1963" spans="1:3" ht="15" hidden="1">
      <c r="A1963" s="165">
        <v>19101</v>
      </c>
      <c r="B1963" s="166" t="s">
        <v>424</v>
      </c>
      <c r="C1963" s="165" t="s">
        <v>177</v>
      </c>
    </row>
    <row r="1964" spans="1:3" ht="15" hidden="1">
      <c r="A1964" s="165">
        <v>19102</v>
      </c>
      <c r="B1964" s="166" t="s">
        <v>424</v>
      </c>
      <c r="C1964" s="165" t="s">
        <v>177</v>
      </c>
    </row>
    <row r="1965" spans="1:3" ht="15" hidden="1">
      <c r="A1965" s="165">
        <v>19103</v>
      </c>
      <c r="B1965" s="166" t="s">
        <v>424</v>
      </c>
      <c r="C1965" s="165" t="s">
        <v>177</v>
      </c>
    </row>
    <row r="1966" spans="1:3" ht="15" hidden="1">
      <c r="A1966" s="165">
        <v>19104</v>
      </c>
      <c r="B1966" s="166" t="s">
        <v>424</v>
      </c>
      <c r="C1966" s="165" t="s">
        <v>177</v>
      </c>
    </row>
    <row r="1967" spans="1:3" ht="15" hidden="1">
      <c r="A1967" s="165">
        <v>19105</v>
      </c>
      <c r="B1967" s="166" t="s">
        <v>424</v>
      </c>
      <c r="C1967" s="165" t="s">
        <v>177</v>
      </c>
    </row>
    <row r="1968" spans="1:3" ht="15" hidden="1">
      <c r="A1968" s="165">
        <v>19106</v>
      </c>
      <c r="B1968" s="166" t="s">
        <v>424</v>
      </c>
      <c r="C1968" s="165" t="s">
        <v>177</v>
      </c>
    </row>
    <row r="1969" spans="1:3" ht="15" hidden="1">
      <c r="A1969" s="165">
        <v>19107</v>
      </c>
      <c r="B1969" s="166" t="s">
        <v>424</v>
      </c>
      <c r="C1969" s="165" t="s">
        <v>177</v>
      </c>
    </row>
    <row r="1970" spans="1:3" ht="15" hidden="1">
      <c r="A1970" s="165">
        <v>19108</v>
      </c>
      <c r="B1970" s="166" t="s">
        <v>424</v>
      </c>
      <c r="C1970" s="165" t="s">
        <v>177</v>
      </c>
    </row>
    <row r="1971" spans="1:3" ht="15" hidden="1">
      <c r="A1971" s="165">
        <v>19109</v>
      </c>
      <c r="B1971" s="166" t="s">
        <v>424</v>
      </c>
      <c r="C1971" s="165" t="s">
        <v>177</v>
      </c>
    </row>
    <row r="1972" spans="1:3" ht="15" hidden="1">
      <c r="A1972" s="165">
        <v>19110</v>
      </c>
      <c r="B1972" s="166" t="s">
        <v>424</v>
      </c>
      <c r="C1972" s="165" t="s">
        <v>177</v>
      </c>
    </row>
    <row r="1973" spans="1:3" ht="15" hidden="1">
      <c r="A1973" s="165">
        <v>19111</v>
      </c>
      <c r="B1973" s="166" t="s">
        <v>424</v>
      </c>
      <c r="C1973" s="165" t="s">
        <v>177</v>
      </c>
    </row>
    <row r="1974" spans="1:3" ht="15" hidden="1">
      <c r="A1974" s="165">
        <v>19112</v>
      </c>
      <c r="B1974" s="166" t="s">
        <v>424</v>
      </c>
      <c r="C1974" s="165" t="s">
        <v>177</v>
      </c>
    </row>
    <row r="1975" spans="1:3" ht="15" hidden="1">
      <c r="A1975" s="165">
        <v>19113</v>
      </c>
      <c r="B1975" s="166" t="s">
        <v>424</v>
      </c>
      <c r="C1975" s="165" t="s">
        <v>177</v>
      </c>
    </row>
    <row r="1976" spans="1:3" ht="15" hidden="1">
      <c r="A1976" s="165">
        <v>19114</v>
      </c>
      <c r="B1976" s="166" t="s">
        <v>424</v>
      </c>
      <c r="C1976" s="165" t="s">
        <v>177</v>
      </c>
    </row>
    <row r="1977" spans="1:3" ht="15" hidden="1">
      <c r="A1977" s="165">
        <v>19115</v>
      </c>
      <c r="B1977" s="166" t="s">
        <v>424</v>
      </c>
      <c r="C1977" s="165" t="s">
        <v>177</v>
      </c>
    </row>
    <row r="1978" spans="1:3" ht="15" hidden="1">
      <c r="A1978" s="165">
        <v>19116</v>
      </c>
      <c r="B1978" s="166" t="s">
        <v>424</v>
      </c>
      <c r="C1978" s="165" t="s">
        <v>177</v>
      </c>
    </row>
    <row r="1979" spans="1:3" ht="15" hidden="1">
      <c r="A1979" s="165">
        <v>19118</v>
      </c>
      <c r="B1979" s="166" t="s">
        <v>424</v>
      </c>
      <c r="C1979" s="165" t="s">
        <v>177</v>
      </c>
    </row>
    <row r="1980" spans="1:3" ht="15" hidden="1">
      <c r="A1980" s="165">
        <v>19119</v>
      </c>
      <c r="B1980" s="166" t="s">
        <v>424</v>
      </c>
      <c r="C1980" s="165" t="s">
        <v>177</v>
      </c>
    </row>
    <row r="1981" spans="1:3" ht="15" hidden="1">
      <c r="A1981" s="165">
        <v>19120</v>
      </c>
      <c r="B1981" s="166" t="s">
        <v>424</v>
      </c>
      <c r="C1981" s="165" t="s">
        <v>177</v>
      </c>
    </row>
    <row r="1982" spans="1:3" ht="15" hidden="1">
      <c r="A1982" s="165">
        <v>19121</v>
      </c>
      <c r="B1982" s="166" t="s">
        <v>424</v>
      </c>
      <c r="C1982" s="165" t="s">
        <v>177</v>
      </c>
    </row>
    <row r="1983" spans="1:3" ht="15" hidden="1">
      <c r="A1983" s="165">
        <v>19122</v>
      </c>
      <c r="B1983" s="166" t="s">
        <v>424</v>
      </c>
      <c r="C1983" s="165" t="s">
        <v>177</v>
      </c>
    </row>
    <row r="1984" spans="1:3" ht="15" hidden="1">
      <c r="A1984" s="165">
        <v>19123</v>
      </c>
      <c r="B1984" s="166" t="s">
        <v>424</v>
      </c>
      <c r="C1984" s="165" t="s">
        <v>177</v>
      </c>
    </row>
    <row r="1985" spans="1:3" ht="15" hidden="1">
      <c r="A1985" s="165">
        <v>19124</v>
      </c>
      <c r="B1985" s="166" t="s">
        <v>424</v>
      </c>
      <c r="C1985" s="165" t="s">
        <v>177</v>
      </c>
    </row>
    <row r="1986" spans="1:3" ht="15" hidden="1">
      <c r="A1986" s="165">
        <v>19125</v>
      </c>
      <c r="B1986" s="166" t="s">
        <v>424</v>
      </c>
      <c r="C1986" s="165" t="s">
        <v>177</v>
      </c>
    </row>
    <row r="1987" spans="1:3" ht="15" hidden="1">
      <c r="A1987" s="165">
        <v>19126</v>
      </c>
      <c r="B1987" s="166" t="s">
        <v>424</v>
      </c>
      <c r="C1987" s="165" t="s">
        <v>177</v>
      </c>
    </row>
    <row r="1988" spans="1:3" ht="15" hidden="1">
      <c r="A1988" s="165">
        <v>19127</v>
      </c>
      <c r="B1988" s="166" t="s">
        <v>424</v>
      </c>
      <c r="C1988" s="165" t="s">
        <v>177</v>
      </c>
    </row>
    <row r="1989" spans="1:3" ht="15" hidden="1">
      <c r="A1989" s="165">
        <v>19128</v>
      </c>
      <c r="B1989" s="166" t="s">
        <v>424</v>
      </c>
      <c r="C1989" s="165" t="s">
        <v>177</v>
      </c>
    </row>
    <row r="1990" spans="1:3" ht="15" hidden="1">
      <c r="A1990" s="165">
        <v>19129</v>
      </c>
      <c r="B1990" s="166" t="s">
        <v>424</v>
      </c>
      <c r="C1990" s="165" t="s">
        <v>177</v>
      </c>
    </row>
    <row r="1991" spans="1:3" ht="15" hidden="1">
      <c r="A1991" s="165">
        <v>19130</v>
      </c>
      <c r="B1991" s="166" t="s">
        <v>424</v>
      </c>
      <c r="C1991" s="165" t="s">
        <v>177</v>
      </c>
    </row>
    <row r="1992" spans="1:3" ht="15" hidden="1">
      <c r="A1992" s="165">
        <v>19131</v>
      </c>
      <c r="B1992" s="166" t="s">
        <v>424</v>
      </c>
      <c r="C1992" s="165" t="s">
        <v>177</v>
      </c>
    </row>
    <row r="1993" spans="1:3" ht="15" hidden="1">
      <c r="A1993" s="165">
        <v>19132</v>
      </c>
      <c r="B1993" s="166" t="s">
        <v>424</v>
      </c>
      <c r="C1993" s="165" t="s">
        <v>177</v>
      </c>
    </row>
    <row r="1994" spans="1:3" ht="15" hidden="1">
      <c r="A1994" s="165">
        <v>19133</v>
      </c>
      <c r="B1994" s="166" t="s">
        <v>424</v>
      </c>
      <c r="C1994" s="165" t="s">
        <v>177</v>
      </c>
    </row>
    <row r="1995" spans="1:3" ht="15" hidden="1">
      <c r="A1995" s="165">
        <v>19134</v>
      </c>
      <c r="B1995" s="166" t="s">
        <v>424</v>
      </c>
      <c r="C1995" s="165" t="s">
        <v>177</v>
      </c>
    </row>
    <row r="1996" spans="1:3" ht="15" hidden="1">
      <c r="A1996" s="165">
        <v>19135</v>
      </c>
      <c r="B1996" s="166" t="s">
        <v>424</v>
      </c>
      <c r="C1996" s="165" t="s">
        <v>177</v>
      </c>
    </row>
    <row r="1997" spans="1:3" ht="15" hidden="1">
      <c r="A1997" s="165">
        <v>19136</v>
      </c>
      <c r="B1997" s="166" t="s">
        <v>424</v>
      </c>
      <c r="C1997" s="165" t="s">
        <v>177</v>
      </c>
    </row>
    <row r="1998" spans="1:3" ht="15" hidden="1">
      <c r="A1998" s="165">
        <v>19137</v>
      </c>
      <c r="B1998" s="166" t="s">
        <v>424</v>
      </c>
      <c r="C1998" s="165" t="s">
        <v>177</v>
      </c>
    </row>
    <row r="1999" spans="1:3" ht="15" hidden="1">
      <c r="A1999" s="165">
        <v>19138</v>
      </c>
      <c r="B1999" s="166" t="s">
        <v>424</v>
      </c>
      <c r="C1999" s="165" t="s">
        <v>177</v>
      </c>
    </row>
    <row r="2000" spans="1:3" ht="15" hidden="1">
      <c r="A2000" s="165">
        <v>19139</v>
      </c>
      <c r="B2000" s="166" t="s">
        <v>424</v>
      </c>
      <c r="C2000" s="165" t="s">
        <v>177</v>
      </c>
    </row>
    <row r="2001" spans="1:3" ht="15" hidden="1">
      <c r="A2001" s="165">
        <v>19140</v>
      </c>
      <c r="B2001" s="166" t="s">
        <v>424</v>
      </c>
      <c r="C2001" s="165" t="s">
        <v>177</v>
      </c>
    </row>
    <row r="2002" spans="1:3" ht="15" hidden="1">
      <c r="A2002" s="165">
        <v>19141</v>
      </c>
      <c r="B2002" s="166" t="s">
        <v>424</v>
      </c>
      <c r="C2002" s="165" t="s">
        <v>177</v>
      </c>
    </row>
    <row r="2003" spans="1:3" ht="15" hidden="1">
      <c r="A2003" s="165">
        <v>19142</v>
      </c>
      <c r="B2003" s="166" t="s">
        <v>424</v>
      </c>
      <c r="C2003" s="165" t="s">
        <v>177</v>
      </c>
    </row>
    <row r="2004" spans="1:3" ht="15" hidden="1">
      <c r="A2004" s="165">
        <v>19143</v>
      </c>
      <c r="B2004" s="166" t="s">
        <v>424</v>
      </c>
      <c r="C2004" s="165" t="s">
        <v>177</v>
      </c>
    </row>
    <row r="2005" spans="1:3" ht="15" hidden="1">
      <c r="A2005" s="165">
        <v>19144</v>
      </c>
      <c r="B2005" s="166" t="s">
        <v>424</v>
      </c>
      <c r="C2005" s="165" t="s">
        <v>177</v>
      </c>
    </row>
    <row r="2006" spans="1:3" ht="15" hidden="1">
      <c r="A2006" s="165">
        <v>19145</v>
      </c>
      <c r="B2006" s="166" t="s">
        <v>424</v>
      </c>
      <c r="C2006" s="165" t="s">
        <v>177</v>
      </c>
    </row>
    <row r="2007" spans="1:3" ht="15" hidden="1">
      <c r="A2007" s="165">
        <v>19146</v>
      </c>
      <c r="B2007" s="166" t="s">
        <v>424</v>
      </c>
      <c r="C2007" s="165" t="s">
        <v>177</v>
      </c>
    </row>
    <row r="2008" spans="1:3" ht="15" hidden="1">
      <c r="A2008" s="165">
        <v>19147</v>
      </c>
      <c r="B2008" s="166" t="s">
        <v>424</v>
      </c>
      <c r="C2008" s="165" t="s">
        <v>177</v>
      </c>
    </row>
    <row r="2009" spans="1:3" ht="15" hidden="1">
      <c r="A2009" s="165">
        <v>19148</v>
      </c>
      <c r="B2009" s="166" t="s">
        <v>424</v>
      </c>
      <c r="C2009" s="165" t="s">
        <v>177</v>
      </c>
    </row>
    <row r="2010" spans="1:3" ht="15" hidden="1">
      <c r="A2010" s="165">
        <v>19149</v>
      </c>
      <c r="B2010" s="166" t="s">
        <v>424</v>
      </c>
      <c r="C2010" s="165" t="s">
        <v>177</v>
      </c>
    </row>
    <row r="2011" spans="1:3" ht="15" hidden="1">
      <c r="A2011" s="165">
        <v>19150</v>
      </c>
      <c r="B2011" s="166" t="s">
        <v>424</v>
      </c>
      <c r="C2011" s="165" t="s">
        <v>177</v>
      </c>
    </row>
    <row r="2012" spans="1:3" ht="15" hidden="1">
      <c r="A2012" s="165">
        <v>19151</v>
      </c>
      <c r="B2012" s="166" t="s">
        <v>424</v>
      </c>
      <c r="C2012" s="165" t="s">
        <v>177</v>
      </c>
    </row>
    <row r="2013" spans="1:3" ht="15" hidden="1">
      <c r="A2013" s="165">
        <v>19152</v>
      </c>
      <c r="B2013" s="166" t="s">
        <v>424</v>
      </c>
      <c r="C2013" s="165" t="s">
        <v>177</v>
      </c>
    </row>
    <row r="2014" spans="1:3" ht="15" hidden="1">
      <c r="A2014" s="165">
        <v>19153</v>
      </c>
      <c r="B2014" s="166" t="s">
        <v>424</v>
      </c>
      <c r="C2014" s="165" t="s">
        <v>177</v>
      </c>
    </row>
    <row r="2015" spans="1:3" ht="15" hidden="1">
      <c r="A2015" s="165">
        <v>19154</v>
      </c>
      <c r="B2015" s="166" t="s">
        <v>424</v>
      </c>
      <c r="C2015" s="165" t="s">
        <v>177</v>
      </c>
    </row>
    <row r="2016" spans="1:3" ht="15" hidden="1">
      <c r="A2016" s="165">
        <v>19155</v>
      </c>
      <c r="B2016" s="166" t="s">
        <v>424</v>
      </c>
      <c r="C2016" s="165" t="s">
        <v>177</v>
      </c>
    </row>
    <row r="2017" spans="1:3" ht="15" hidden="1">
      <c r="A2017" s="165">
        <v>19160</v>
      </c>
      <c r="B2017" s="166" t="s">
        <v>424</v>
      </c>
      <c r="C2017" s="165" t="s">
        <v>177</v>
      </c>
    </row>
    <row r="2018" spans="1:3" ht="15" hidden="1">
      <c r="A2018" s="165">
        <v>19161</v>
      </c>
      <c r="B2018" s="166" t="s">
        <v>424</v>
      </c>
      <c r="C2018" s="165" t="s">
        <v>177</v>
      </c>
    </row>
    <row r="2019" spans="1:3" ht="15" hidden="1">
      <c r="A2019" s="165">
        <v>19162</v>
      </c>
      <c r="B2019" s="166" t="s">
        <v>424</v>
      </c>
      <c r="C2019" s="165" t="s">
        <v>177</v>
      </c>
    </row>
    <row r="2020" spans="1:3" ht="15" hidden="1">
      <c r="A2020" s="165">
        <v>19170</v>
      </c>
      <c r="B2020" s="166" t="s">
        <v>424</v>
      </c>
      <c r="C2020" s="165" t="s">
        <v>177</v>
      </c>
    </row>
    <row r="2021" spans="1:3" ht="15" hidden="1">
      <c r="A2021" s="165">
        <v>19171</v>
      </c>
      <c r="B2021" s="166" t="s">
        <v>424</v>
      </c>
      <c r="C2021" s="165" t="s">
        <v>177</v>
      </c>
    </row>
    <row r="2022" spans="1:3" ht="15" hidden="1">
      <c r="A2022" s="165">
        <v>19172</v>
      </c>
      <c r="B2022" s="166" t="s">
        <v>424</v>
      </c>
      <c r="C2022" s="165" t="s">
        <v>177</v>
      </c>
    </row>
    <row r="2023" spans="1:3" ht="15" hidden="1">
      <c r="A2023" s="165">
        <v>19173</v>
      </c>
      <c r="B2023" s="166" t="s">
        <v>424</v>
      </c>
      <c r="C2023" s="165" t="s">
        <v>177</v>
      </c>
    </row>
    <row r="2024" spans="1:3" ht="15" hidden="1">
      <c r="A2024" s="165">
        <v>19175</v>
      </c>
      <c r="B2024" s="166" t="s">
        <v>424</v>
      </c>
      <c r="C2024" s="165" t="s">
        <v>177</v>
      </c>
    </row>
    <row r="2025" spans="1:3" ht="15" hidden="1">
      <c r="A2025" s="165">
        <v>19176</v>
      </c>
      <c r="B2025" s="166" t="s">
        <v>424</v>
      </c>
      <c r="C2025" s="165" t="s">
        <v>177</v>
      </c>
    </row>
    <row r="2026" spans="1:3" ht="15" hidden="1">
      <c r="A2026" s="165">
        <v>19177</v>
      </c>
      <c r="B2026" s="166" t="s">
        <v>424</v>
      </c>
      <c r="C2026" s="165" t="s">
        <v>177</v>
      </c>
    </row>
    <row r="2027" spans="1:3" ht="15" hidden="1">
      <c r="A2027" s="165">
        <v>19178</v>
      </c>
      <c r="B2027" s="166" t="s">
        <v>424</v>
      </c>
      <c r="C2027" s="165" t="s">
        <v>177</v>
      </c>
    </row>
    <row r="2028" spans="1:3" ht="15" hidden="1">
      <c r="A2028" s="165">
        <v>19179</v>
      </c>
      <c r="B2028" s="166" t="s">
        <v>424</v>
      </c>
      <c r="C2028" s="165" t="s">
        <v>177</v>
      </c>
    </row>
    <row r="2029" spans="1:3" ht="15" hidden="1">
      <c r="A2029" s="165">
        <v>19181</v>
      </c>
      <c r="B2029" s="166" t="s">
        <v>424</v>
      </c>
      <c r="C2029" s="165" t="s">
        <v>177</v>
      </c>
    </row>
    <row r="2030" spans="1:3" ht="15" hidden="1">
      <c r="A2030" s="165">
        <v>19182</v>
      </c>
      <c r="B2030" s="166" t="s">
        <v>424</v>
      </c>
      <c r="C2030" s="165" t="s">
        <v>177</v>
      </c>
    </row>
    <row r="2031" spans="1:3" ht="15" hidden="1">
      <c r="A2031" s="165">
        <v>19183</v>
      </c>
      <c r="B2031" s="166" t="s">
        <v>424</v>
      </c>
      <c r="C2031" s="165" t="s">
        <v>177</v>
      </c>
    </row>
    <row r="2032" spans="1:3" ht="15" hidden="1">
      <c r="A2032" s="165">
        <v>19184</v>
      </c>
      <c r="B2032" s="166" t="s">
        <v>424</v>
      </c>
      <c r="C2032" s="165" t="s">
        <v>177</v>
      </c>
    </row>
    <row r="2033" spans="1:3" ht="15" hidden="1">
      <c r="A2033" s="165">
        <v>19185</v>
      </c>
      <c r="B2033" s="166" t="s">
        <v>424</v>
      </c>
      <c r="C2033" s="165" t="s">
        <v>177</v>
      </c>
    </row>
    <row r="2034" spans="1:3" ht="15" hidden="1">
      <c r="A2034" s="165">
        <v>19187</v>
      </c>
      <c r="B2034" s="166" t="s">
        <v>424</v>
      </c>
      <c r="C2034" s="165" t="s">
        <v>177</v>
      </c>
    </row>
    <row r="2035" spans="1:3" ht="15" hidden="1">
      <c r="A2035" s="165">
        <v>19188</v>
      </c>
      <c r="B2035" s="166" t="s">
        <v>424</v>
      </c>
      <c r="C2035" s="165" t="s">
        <v>177</v>
      </c>
    </row>
    <row r="2036" spans="1:3" ht="15" hidden="1">
      <c r="A2036" s="165">
        <v>19190</v>
      </c>
      <c r="B2036" s="166" t="s">
        <v>424</v>
      </c>
      <c r="C2036" s="165" t="s">
        <v>177</v>
      </c>
    </row>
    <row r="2037" spans="1:3" ht="15" hidden="1">
      <c r="A2037" s="165">
        <v>19191</v>
      </c>
      <c r="B2037" s="166" t="s">
        <v>424</v>
      </c>
      <c r="C2037" s="165" t="s">
        <v>177</v>
      </c>
    </row>
    <row r="2038" spans="1:3" ht="15" hidden="1">
      <c r="A2038" s="165">
        <v>19192</v>
      </c>
      <c r="B2038" s="166" t="s">
        <v>424</v>
      </c>
      <c r="C2038" s="165" t="s">
        <v>177</v>
      </c>
    </row>
    <row r="2039" spans="1:3" ht="15" hidden="1">
      <c r="A2039" s="165">
        <v>19193</v>
      </c>
      <c r="B2039" s="166" t="s">
        <v>424</v>
      </c>
      <c r="C2039" s="165" t="s">
        <v>177</v>
      </c>
    </row>
    <row r="2040" spans="1:3" ht="15" hidden="1">
      <c r="A2040" s="165">
        <v>19194</v>
      </c>
      <c r="B2040" s="166" t="s">
        <v>424</v>
      </c>
      <c r="C2040" s="165" t="s">
        <v>177</v>
      </c>
    </row>
    <row r="2041" spans="1:3" ht="15" hidden="1">
      <c r="A2041" s="165">
        <v>19195</v>
      </c>
      <c r="B2041" s="166" t="s">
        <v>424</v>
      </c>
      <c r="C2041" s="165" t="s">
        <v>177</v>
      </c>
    </row>
    <row r="2042" spans="1:3" ht="15" hidden="1">
      <c r="A2042" s="165">
        <v>19196</v>
      </c>
      <c r="B2042" s="166" t="s">
        <v>424</v>
      </c>
      <c r="C2042" s="165" t="s">
        <v>177</v>
      </c>
    </row>
    <row r="2043" spans="1:3" ht="15" hidden="1">
      <c r="A2043" s="165">
        <v>19197</v>
      </c>
      <c r="B2043" s="166" t="s">
        <v>424</v>
      </c>
      <c r="C2043" s="165" t="s">
        <v>177</v>
      </c>
    </row>
    <row r="2044" spans="1:3" ht="15" hidden="1">
      <c r="A2044" s="165">
        <v>19244</v>
      </c>
      <c r="B2044" s="166" t="s">
        <v>424</v>
      </c>
      <c r="C2044" s="165" t="s">
        <v>177</v>
      </c>
    </row>
    <row r="2045" spans="1:3" ht="15" hidden="1">
      <c r="A2045" s="165">
        <v>19255</v>
      </c>
      <c r="B2045" s="166" t="s">
        <v>424</v>
      </c>
      <c r="C2045" s="165" t="s">
        <v>177</v>
      </c>
    </row>
    <row r="2046" spans="1:3" ht="15" hidden="1">
      <c r="A2046" s="165">
        <v>19301</v>
      </c>
      <c r="B2046" s="166" t="s">
        <v>424</v>
      </c>
      <c r="C2046" s="165" t="s">
        <v>177</v>
      </c>
    </row>
    <row r="2047" spans="1:3" ht="15" hidden="1">
      <c r="A2047" s="165">
        <v>19310</v>
      </c>
      <c r="B2047" s="166" t="s">
        <v>424</v>
      </c>
      <c r="C2047" s="165" t="s">
        <v>177</v>
      </c>
    </row>
    <row r="2048" spans="1:3" ht="15" hidden="1">
      <c r="A2048" s="165">
        <v>19311</v>
      </c>
      <c r="B2048" s="166" t="s">
        <v>424</v>
      </c>
      <c r="C2048" s="165" t="s">
        <v>177</v>
      </c>
    </row>
    <row r="2049" spans="1:3" ht="15" hidden="1">
      <c r="A2049" s="165">
        <v>19312</v>
      </c>
      <c r="B2049" s="166" t="s">
        <v>424</v>
      </c>
      <c r="C2049" s="165" t="s">
        <v>177</v>
      </c>
    </row>
    <row r="2050" spans="1:3" ht="15" hidden="1">
      <c r="A2050" s="165">
        <v>19316</v>
      </c>
      <c r="B2050" s="166" t="s">
        <v>424</v>
      </c>
      <c r="C2050" s="165" t="s">
        <v>177</v>
      </c>
    </row>
    <row r="2051" spans="1:3" ht="15" hidden="1">
      <c r="A2051" s="165">
        <v>19317</v>
      </c>
      <c r="B2051" s="166" t="s">
        <v>424</v>
      </c>
      <c r="C2051" s="165" t="s">
        <v>177</v>
      </c>
    </row>
    <row r="2052" spans="1:3" ht="15" hidden="1">
      <c r="A2052" s="165">
        <v>19318</v>
      </c>
      <c r="B2052" s="166" t="s">
        <v>424</v>
      </c>
      <c r="C2052" s="165" t="s">
        <v>177</v>
      </c>
    </row>
    <row r="2053" spans="1:3" ht="15" hidden="1">
      <c r="A2053" s="165">
        <v>19319</v>
      </c>
      <c r="B2053" s="166" t="s">
        <v>424</v>
      </c>
      <c r="C2053" s="165" t="s">
        <v>177</v>
      </c>
    </row>
    <row r="2054" spans="1:3" ht="15" hidden="1">
      <c r="A2054" s="165">
        <v>19320</v>
      </c>
      <c r="B2054" s="166" t="s">
        <v>424</v>
      </c>
      <c r="C2054" s="165" t="s">
        <v>177</v>
      </c>
    </row>
    <row r="2055" spans="1:3" ht="15" hidden="1">
      <c r="A2055" s="165">
        <v>19330</v>
      </c>
      <c r="B2055" s="166" t="s">
        <v>424</v>
      </c>
      <c r="C2055" s="165" t="s">
        <v>177</v>
      </c>
    </row>
    <row r="2056" spans="1:3" ht="15" hidden="1">
      <c r="A2056" s="165">
        <v>19331</v>
      </c>
      <c r="B2056" s="166" t="s">
        <v>424</v>
      </c>
      <c r="C2056" s="165" t="s">
        <v>177</v>
      </c>
    </row>
    <row r="2057" spans="1:3" ht="15" hidden="1">
      <c r="A2057" s="165">
        <v>19333</v>
      </c>
      <c r="B2057" s="166" t="s">
        <v>424</v>
      </c>
      <c r="C2057" s="165" t="s">
        <v>177</v>
      </c>
    </row>
    <row r="2058" spans="1:3" ht="15" hidden="1">
      <c r="A2058" s="165">
        <v>19335</v>
      </c>
      <c r="B2058" s="166" t="s">
        <v>424</v>
      </c>
      <c r="C2058" s="165" t="s">
        <v>177</v>
      </c>
    </row>
    <row r="2059" spans="1:3" ht="15" hidden="1">
      <c r="A2059" s="165">
        <v>19339</v>
      </c>
      <c r="B2059" s="166" t="s">
        <v>424</v>
      </c>
      <c r="C2059" s="165" t="s">
        <v>177</v>
      </c>
    </row>
    <row r="2060" spans="1:3" ht="15" hidden="1">
      <c r="A2060" s="165">
        <v>19340</v>
      </c>
      <c r="B2060" s="166" t="s">
        <v>424</v>
      </c>
      <c r="C2060" s="165" t="s">
        <v>177</v>
      </c>
    </row>
    <row r="2061" spans="1:3" ht="15" hidden="1">
      <c r="A2061" s="165">
        <v>19341</v>
      </c>
      <c r="B2061" s="166" t="s">
        <v>424</v>
      </c>
      <c r="C2061" s="165" t="s">
        <v>177</v>
      </c>
    </row>
    <row r="2062" spans="1:3" ht="15" hidden="1">
      <c r="A2062" s="165">
        <v>19342</v>
      </c>
      <c r="B2062" s="166" t="s">
        <v>424</v>
      </c>
      <c r="C2062" s="165" t="s">
        <v>177</v>
      </c>
    </row>
    <row r="2063" spans="1:3" ht="15" hidden="1">
      <c r="A2063" s="165">
        <v>19343</v>
      </c>
      <c r="B2063" s="166" t="s">
        <v>424</v>
      </c>
      <c r="C2063" s="165" t="s">
        <v>177</v>
      </c>
    </row>
    <row r="2064" spans="1:3" ht="15" hidden="1">
      <c r="A2064" s="165">
        <v>19344</v>
      </c>
      <c r="B2064" s="166" t="s">
        <v>424</v>
      </c>
      <c r="C2064" s="165" t="s">
        <v>177</v>
      </c>
    </row>
    <row r="2065" spans="1:3" ht="15" hidden="1">
      <c r="A2065" s="165">
        <v>19345</v>
      </c>
      <c r="B2065" s="166" t="s">
        <v>424</v>
      </c>
      <c r="C2065" s="165" t="s">
        <v>177</v>
      </c>
    </row>
    <row r="2066" spans="1:3" ht="15" hidden="1">
      <c r="A2066" s="165">
        <v>19346</v>
      </c>
      <c r="B2066" s="166" t="s">
        <v>424</v>
      </c>
      <c r="C2066" s="165" t="s">
        <v>177</v>
      </c>
    </row>
    <row r="2067" spans="1:3" ht="15" hidden="1">
      <c r="A2067" s="165">
        <v>19347</v>
      </c>
      <c r="B2067" s="166" t="s">
        <v>424</v>
      </c>
      <c r="C2067" s="165" t="s">
        <v>177</v>
      </c>
    </row>
    <row r="2068" spans="1:3" ht="15" hidden="1">
      <c r="A2068" s="165">
        <v>19348</v>
      </c>
      <c r="B2068" s="166" t="s">
        <v>424</v>
      </c>
      <c r="C2068" s="165" t="s">
        <v>177</v>
      </c>
    </row>
    <row r="2069" spans="1:3" ht="15" hidden="1">
      <c r="A2069" s="165">
        <v>19350</v>
      </c>
      <c r="B2069" s="166" t="s">
        <v>424</v>
      </c>
      <c r="C2069" s="165" t="s">
        <v>177</v>
      </c>
    </row>
    <row r="2070" spans="1:3" ht="15" hidden="1">
      <c r="A2070" s="165">
        <v>19351</v>
      </c>
      <c r="B2070" s="166" t="s">
        <v>424</v>
      </c>
      <c r="C2070" s="165" t="s">
        <v>177</v>
      </c>
    </row>
    <row r="2071" spans="1:3" ht="15" hidden="1">
      <c r="A2071" s="165">
        <v>19352</v>
      </c>
      <c r="B2071" s="166" t="s">
        <v>424</v>
      </c>
      <c r="C2071" s="165" t="s">
        <v>177</v>
      </c>
    </row>
    <row r="2072" spans="1:3" ht="15" hidden="1">
      <c r="A2072" s="165">
        <v>19353</v>
      </c>
      <c r="B2072" s="166" t="s">
        <v>424</v>
      </c>
      <c r="C2072" s="165" t="s">
        <v>177</v>
      </c>
    </row>
    <row r="2073" spans="1:3" ht="15" hidden="1">
      <c r="A2073" s="165">
        <v>19354</v>
      </c>
      <c r="B2073" s="166" t="s">
        <v>424</v>
      </c>
      <c r="C2073" s="165" t="s">
        <v>177</v>
      </c>
    </row>
    <row r="2074" spans="1:3" ht="15" hidden="1">
      <c r="A2074" s="165">
        <v>19355</v>
      </c>
      <c r="B2074" s="166" t="s">
        <v>424</v>
      </c>
      <c r="C2074" s="165" t="s">
        <v>177</v>
      </c>
    </row>
    <row r="2075" spans="1:3" ht="15" hidden="1">
      <c r="A2075" s="165">
        <v>19357</v>
      </c>
      <c r="B2075" s="166" t="s">
        <v>424</v>
      </c>
      <c r="C2075" s="165" t="s">
        <v>177</v>
      </c>
    </row>
    <row r="2076" spans="1:3" ht="15" hidden="1">
      <c r="A2076" s="165">
        <v>19358</v>
      </c>
      <c r="B2076" s="166" t="s">
        <v>424</v>
      </c>
      <c r="C2076" s="165" t="s">
        <v>177</v>
      </c>
    </row>
    <row r="2077" spans="1:3" ht="15" hidden="1">
      <c r="A2077" s="165">
        <v>19360</v>
      </c>
      <c r="B2077" s="166" t="s">
        <v>424</v>
      </c>
      <c r="C2077" s="165" t="s">
        <v>177</v>
      </c>
    </row>
    <row r="2078" spans="1:3" ht="15" hidden="1">
      <c r="A2078" s="165">
        <v>19362</v>
      </c>
      <c r="B2078" s="166" t="s">
        <v>424</v>
      </c>
      <c r="C2078" s="165" t="s">
        <v>177</v>
      </c>
    </row>
    <row r="2079" spans="1:3" ht="15" hidden="1">
      <c r="A2079" s="165">
        <v>19363</v>
      </c>
      <c r="B2079" s="166" t="s">
        <v>424</v>
      </c>
      <c r="C2079" s="165" t="s">
        <v>177</v>
      </c>
    </row>
    <row r="2080" spans="1:3" ht="15" hidden="1">
      <c r="A2080" s="165">
        <v>19365</v>
      </c>
      <c r="B2080" s="166" t="s">
        <v>424</v>
      </c>
      <c r="C2080" s="165" t="s">
        <v>177</v>
      </c>
    </row>
    <row r="2081" spans="1:3" ht="15" hidden="1">
      <c r="A2081" s="165">
        <v>19366</v>
      </c>
      <c r="B2081" s="166" t="s">
        <v>424</v>
      </c>
      <c r="C2081" s="165" t="s">
        <v>177</v>
      </c>
    </row>
    <row r="2082" spans="1:3" ht="15" hidden="1">
      <c r="A2082" s="165">
        <v>19367</v>
      </c>
      <c r="B2082" s="166" t="s">
        <v>424</v>
      </c>
      <c r="C2082" s="165" t="s">
        <v>177</v>
      </c>
    </row>
    <row r="2083" spans="1:3" ht="15" hidden="1">
      <c r="A2083" s="165">
        <v>19369</v>
      </c>
      <c r="B2083" s="166" t="s">
        <v>424</v>
      </c>
      <c r="C2083" s="165" t="s">
        <v>177</v>
      </c>
    </row>
    <row r="2084" spans="1:3" ht="15" hidden="1">
      <c r="A2084" s="165">
        <v>19371</v>
      </c>
      <c r="B2084" s="166" t="s">
        <v>424</v>
      </c>
      <c r="C2084" s="165" t="s">
        <v>177</v>
      </c>
    </row>
    <row r="2085" spans="1:3" ht="15" hidden="1">
      <c r="A2085" s="165">
        <v>19372</v>
      </c>
      <c r="B2085" s="166" t="s">
        <v>424</v>
      </c>
      <c r="C2085" s="165" t="s">
        <v>177</v>
      </c>
    </row>
    <row r="2086" spans="1:3" ht="15" hidden="1">
      <c r="A2086" s="165">
        <v>19373</v>
      </c>
      <c r="B2086" s="166" t="s">
        <v>424</v>
      </c>
      <c r="C2086" s="165" t="s">
        <v>177</v>
      </c>
    </row>
    <row r="2087" spans="1:3" ht="15" hidden="1">
      <c r="A2087" s="165">
        <v>19374</v>
      </c>
      <c r="B2087" s="166" t="s">
        <v>424</v>
      </c>
      <c r="C2087" s="165" t="s">
        <v>177</v>
      </c>
    </row>
    <row r="2088" spans="1:3" ht="15" hidden="1">
      <c r="A2088" s="165">
        <v>19375</v>
      </c>
      <c r="B2088" s="166" t="s">
        <v>424</v>
      </c>
      <c r="C2088" s="165" t="s">
        <v>177</v>
      </c>
    </row>
    <row r="2089" spans="1:3" ht="15" hidden="1">
      <c r="A2089" s="165">
        <v>19376</v>
      </c>
      <c r="B2089" s="166" t="s">
        <v>424</v>
      </c>
      <c r="C2089" s="165" t="s">
        <v>177</v>
      </c>
    </row>
    <row r="2090" spans="1:3" ht="15" hidden="1">
      <c r="A2090" s="165">
        <v>19380</v>
      </c>
      <c r="B2090" s="166" t="s">
        <v>424</v>
      </c>
      <c r="C2090" s="165" t="s">
        <v>177</v>
      </c>
    </row>
    <row r="2091" spans="1:3" ht="15" hidden="1">
      <c r="A2091" s="165">
        <v>19381</v>
      </c>
      <c r="B2091" s="166" t="s">
        <v>424</v>
      </c>
      <c r="C2091" s="165" t="s">
        <v>177</v>
      </c>
    </row>
    <row r="2092" spans="1:3" ht="15" hidden="1">
      <c r="A2092" s="165">
        <v>19382</v>
      </c>
      <c r="B2092" s="166" t="s">
        <v>424</v>
      </c>
      <c r="C2092" s="165" t="s">
        <v>177</v>
      </c>
    </row>
    <row r="2093" spans="1:3" ht="15" hidden="1">
      <c r="A2093" s="165">
        <v>19383</v>
      </c>
      <c r="B2093" s="166" t="s">
        <v>424</v>
      </c>
      <c r="C2093" s="165" t="s">
        <v>177</v>
      </c>
    </row>
    <row r="2094" spans="1:3" ht="15" hidden="1">
      <c r="A2094" s="165">
        <v>19388</v>
      </c>
      <c r="B2094" s="166" t="s">
        <v>424</v>
      </c>
      <c r="C2094" s="165" t="s">
        <v>177</v>
      </c>
    </row>
    <row r="2095" spans="1:3" ht="15" hidden="1">
      <c r="A2095" s="165">
        <v>19390</v>
      </c>
      <c r="B2095" s="166" t="s">
        <v>424</v>
      </c>
      <c r="C2095" s="165" t="s">
        <v>177</v>
      </c>
    </row>
    <row r="2096" spans="1:3" ht="15" hidden="1">
      <c r="A2096" s="165">
        <v>19395</v>
      </c>
      <c r="B2096" s="166" t="s">
        <v>424</v>
      </c>
      <c r="C2096" s="165" t="s">
        <v>177</v>
      </c>
    </row>
    <row r="2097" spans="1:3" ht="15" hidden="1">
      <c r="A2097" s="165">
        <v>19397</v>
      </c>
      <c r="B2097" s="166" t="s">
        <v>424</v>
      </c>
      <c r="C2097" s="165" t="s">
        <v>177</v>
      </c>
    </row>
    <row r="2098" spans="1:3" ht="15" hidden="1">
      <c r="A2098" s="165">
        <v>19398</v>
      </c>
      <c r="B2098" s="166" t="s">
        <v>424</v>
      </c>
      <c r="C2098" s="165" t="s">
        <v>177</v>
      </c>
    </row>
    <row r="2099" spans="1:3" ht="15" hidden="1">
      <c r="A2099" s="165">
        <v>19399</v>
      </c>
      <c r="B2099" s="166" t="s">
        <v>424</v>
      </c>
      <c r="C2099" s="165" t="s">
        <v>177</v>
      </c>
    </row>
    <row r="2100" spans="1:3" ht="15" hidden="1">
      <c r="A2100" s="165">
        <v>19401</v>
      </c>
      <c r="B2100" s="166" t="s">
        <v>424</v>
      </c>
      <c r="C2100" s="165" t="s">
        <v>177</v>
      </c>
    </row>
    <row r="2101" spans="1:3" ht="15" hidden="1">
      <c r="A2101" s="165">
        <v>19403</v>
      </c>
      <c r="B2101" s="166" t="s">
        <v>424</v>
      </c>
      <c r="C2101" s="165" t="s">
        <v>177</v>
      </c>
    </row>
    <row r="2102" spans="1:3" ht="15" hidden="1">
      <c r="A2102" s="165">
        <v>19404</v>
      </c>
      <c r="B2102" s="166" t="s">
        <v>424</v>
      </c>
      <c r="C2102" s="165" t="s">
        <v>177</v>
      </c>
    </row>
    <row r="2103" spans="1:3" ht="15" hidden="1">
      <c r="A2103" s="165">
        <v>19405</v>
      </c>
      <c r="B2103" s="166" t="s">
        <v>424</v>
      </c>
      <c r="C2103" s="165" t="s">
        <v>177</v>
      </c>
    </row>
    <row r="2104" spans="1:3" ht="15" hidden="1">
      <c r="A2104" s="165">
        <v>19406</v>
      </c>
      <c r="B2104" s="166" t="s">
        <v>424</v>
      </c>
      <c r="C2104" s="165" t="s">
        <v>177</v>
      </c>
    </row>
    <row r="2105" spans="1:3" ht="15" hidden="1">
      <c r="A2105" s="165">
        <v>19407</v>
      </c>
      <c r="B2105" s="166" t="s">
        <v>424</v>
      </c>
      <c r="C2105" s="165" t="s">
        <v>177</v>
      </c>
    </row>
    <row r="2106" spans="1:3" ht="15" hidden="1">
      <c r="A2106" s="165">
        <v>19408</v>
      </c>
      <c r="B2106" s="166" t="s">
        <v>424</v>
      </c>
      <c r="C2106" s="165" t="s">
        <v>177</v>
      </c>
    </row>
    <row r="2107" spans="1:3" ht="15" hidden="1">
      <c r="A2107" s="165">
        <v>19409</v>
      </c>
      <c r="B2107" s="166" t="s">
        <v>424</v>
      </c>
      <c r="C2107" s="165" t="s">
        <v>177</v>
      </c>
    </row>
    <row r="2108" spans="1:3" ht="15" hidden="1">
      <c r="A2108" s="165">
        <v>19415</v>
      </c>
      <c r="B2108" s="166" t="s">
        <v>424</v>
      </c>
      <c r="C2108" s="165" t="s">
        <v>177</v>
      </c>
    </row>
    <row r="2109" spans="1:3" ht="15" hidden="1">
      <c r="A2109" s="165">
        <v>19420</v>
      </c>
      <c r="B2109" s="166" t="s">
        <v>424</v>
      </c>
      <c r="C2109" s="165" t="s">
        <v>177</v>
      </c>
    </row>
    <row r="2110" spans="1:3" ht="15" hidden="1">
      <c r="A2110" s="165">
        <v>19421</v>
      </c>
      <c r="B2110" s="166" t="s">
        <v>424</v>
      </c>
      <c r="C2110" s="165" t="s">
        <v>177</v>
      </c>
    </row>
    <row r="2111" spans="1:3" ht="15" hidden="1">
      <c r="A2111" s="165">
        <v>19422</v>
      </c>
      <c r="B2111" s="166" t="s">
        <v>424</v>
      </c>
      <c r="C2111" s="165" t="s">
        <v>177</v>
      </c>
    </row>
    <row r="2112" spans="1:3" ht="15" hidden="1">
      <c r="A2112" s="165">
        <v>19423</v>
      </c>
      <c r="B2112" s="166" t="s">
        <v>424</v>
      </c>
      <c r="C2112" s="165" t="s">
        <v>177</v>
      </c>
    </row>
    <row r="2113" spans="1:3" ht="15" hidden="1">
      <c r="A2113" s="165">
        <v>19424</v>
      </c>
      <c r="B2113" s="166" t="s">
        <v>424</v>
      </c>
      <c r="C2113" s="165" t="s">
        <v>177</v>
      </c>
    </row>
    <row r="2114" spans="1:3" ht="15" hidden="1">
      <c r="A2114" s="165">
        <v>19425</v>
      </c>
      <c r="B2114" s="166" t="s">
        <v>424</v>
      </c>
      <c r="C2114" s="165" t="s">
        <v>177</v>
      </c>
    </row>
    <row r="2115" spans="1:3" ht="15" hidden="1">
      <c r="A2115" s="165">
        <v>19426</v>
      </c>
      <c r="B2115" s="166" t="s">
        <v>424</v>
      </c>
      <c r="C2115" s="165" t="s">
        <v>177</v>
      </c>
    </row>
    <row r="2116" spans="1:3" ht="15" hidden="1">
      <c r="A2116" s="165">
        <v>19428</v>
      </c>
      <c r="B2116" s="166" t="s">
        <v>424</v>
      </c>
      <c r="C2116" s="165" t="s">
        <v>177</v>
      </c>
    </row>
    <row r="2117" spans="1:3" ht="15" hidden="1">
      <c r="A2117" s="165">
        <v>19429</v>
      </c>
      <c r="B2117" s="166" t="s">
        <v>424</v>
      </c>
      <c r="C2117" s="165" t="s">
        <v>177</v>
      </c>
    </row>
    <row r="2118" spans="1:3" ht="15" hidden="1">
      <c r="A2118" s="165">
        <v>19430</v>
      </c>
      <c r="B2118" s="166" t="s">
        <v>424</v>
      </c>
      <c r="C2118" s="165" t="s">
        <v>177</v>
      </c>
    </row>
    <row r="2119" spans="1:3" ht="15" hidden="1">
      <c r="A2119" s="165">
        <v>19432</v>
      </c>
      <c r="B2119" s="166" t="s">
        <v>424</v>
      </c>
      <c r="C2119" s="165" t="s">
        <v>177</v>
      </c>
    </row>
    <row r="2120" spans="1:3" ht="15" hidden="1">
      <c r="A2120" s="165">
        <v>19435</v>
      </c>
      <c r="B2120" s="166" t="s">
        <v>424</v>
      </c>
      <c r="C2120" s="165" t="s">
        <v>177</v>
      </c>
    </row>
    <row r="2121" spans="1:3" ht="15" hidden="1">
      <c r="A2121" s="165">
        <v>19436</v>
      </c>
      <c r="B2121" s="166" t="s">
        <v>424</v>
      </c>
      <c r="C2121" s="165" t="s">
        <v>177</v>
      </c>
    </row>
    <row r="2122" spans="1:3" ht="15" hidden="1">
      <c r="A2122" s="165">
        <v>19437</v>
      </c>
      <c r="B2122" s="166" t="s">
        <v>424</v>
      </c>
      <c r="C2122" s="165" t="s">
        <v>177</v>
      </c>
    </row>
    <row r="2123" spans="1:3" ht="15" hidden="1">
      <c r="A2123" s="165">
        <v>19438</v>
      </c>
      <c r="B2123" s="166" t="s">
        <v>424</v>
      </c>
      <c r="C2123" s="165" t="s">
        <v>177</v>
      </c>
    </row>
    <row r="2124" spans="1:3" ht="15" hidden="1">
      <c r="A2124" s="165">
        <v>19440</v>
      </c>
      <c r="B2124" s="166" t="s">
        <v>424</v>
      </c>
      <c r="C2124" s="165" t="s">
        <v>177</v>
      </c>
    </row>
    <row r="2125" spans="1:3" ht="15" hidden="1">
      <c r="A2125" s="165">
        <v>19441</v>
      </c>
      <c r="B2125" s="166" t="s">
        <v>424</v>
      </c>
      <c r="C2125" s="165" t="s">
        <v>177</v>
      </c>
    </row>
    <row r="2126" spans="1:3" ht="15" hidden="1">
      <c r="A2126" s="165">
        <v>19442</v>
      </c>
      <c r="B2126" s="166" t="s">
        <v>424</v>
      </c>
      <c r="C2126" s="165" t="s">
        <v>177</v>
      </c>
    </row>
    <row r="2127" spans="1:3" ht="15" hidden="1">
      <c r="A2127" s="165">
        <v>19443</v>
      </c>
      <c r="B2127" s="166" t="s">
        <v>424</v>
      </c>
      <c r="C2127" s="165" t="s">
        <v>177</v>
      </c>
    </row>
    <row r="2128" spans="1:3" ht="15" hidden="1">
      <c r="A2128" s="165">
        <v>19444</v>
      </c>
      <c r="B2128" s="166" t="s">
        <v>424</v>
      </c>
      <c r="C2128" s="165" t="s">
        <v>177</v>
      </c>
    </row>
    <row r="2129" spans="1:3" ht="15" hidden="1">
      <c r="A2129" s="165">
        <v>19446</v>
      </c>
      <c r="B2129" s="166" t="s">
        <v>424</v>
      </c>
      <c r="C2129" s="165" t="s">
        <v>177</v>
      </c>
    </row>
    <row r="2130" spans="1:3" ht="15" hidden="1">
      <c r="A2130" s="165">
        <v>19450</v>
      </c>
      <c r="B2130" s="166" t="s">
        <v>424</v>
      </c>
      <c r="C2130" s="165" t="s">
        <v>177</v>
      </c>
    </row>
    <row r="2131" spans="1:3" ht="15" hidden="1">
      <c r="A2131" s="165">
        <v>19451</v>
      </c>
      <c r="B2131" s="166" t="s">
        <v>424</v>
      </c>
      <c r="C2131" s="165" t="s">
        <v>177</v>
      </c>
    </row>
    <row r="2132" spans="1:3" ht="15" hidden="1">
      <c r="A2132" s="165">
        <v>19453</v>
      </c>
      <c r="B2132" s="166" t="s">
        <v>424</v>
      </c>
      <c r="C2132" s="165" t="s">
        <v>177</v>
      </c>
    </row>
    <row r="2133" spans="1:3" ht="15" hidden="1">
      <c r="A2133" s="165">
        <v>19454</v>
      </c>
      <c r="B2133" s="166" t="s">
        <v>424</v>
      </c>
      <c r="C2133" s="165" t="s">
        <v>177</v>
      </c>
    </row>
    <row r="2134" spans="1:3" ht="15" hidden="1">
      <c r="A2134" s="165">
        <v>19455</v>
      </c>
      <c r="B2134" s="166" t="s">
        <v>424</v>
      </c>
      <c r="C2134" s="165" t="s">
        <v>177</v>
      </c>
    </row>
    <row r="2135" spans="1:3" ht="15" hidden="1">
      <c r="A2135" s="165">
        <v>19456</v>
      </c>
      <c r="B2135" s="166" t="s">
        <v>424</v>
      </c>
      <c r="C2135" s="165" t="s">
        <v>177</v>
      </c>
    </row>
    <row r="2136" spans="1:3" ht="15" hidden="1">
      <c r="A2136" s="165">
        <v>19457</v>
      </c>
      <c r="B2136" s="166" t="s">
        <v>424</v>
      </c>
      <c r="C2136" s="165" t="s">
        <v>177</v>
      </c>
    </row>
    <row r="2137" spans="1:3" ht="15" hidden="1">
      <c r="A2137" s="165">
        <v>19460</v>
      </c>
      <c r="B2137" s="166" t="s">
        <v>424</v>
      </c>
      <c r="C2137" s="165" t="s">
        <v>177</v>
      </c>
    </row>
    <row r="2138" spans="1:3" ht="15" hidden="1">
      <c r="A2138" s="165">
        <v>19462</v>
      </c>
      <c r="B2138" s="166" t="s">
        <v>424</v>
      </c>
      <c r="C2138" s="165" t="s">
        <v>177</v>
      </c>
    </row>
    <row r="2139" spans="1:3" ht="15" hidden="1">
      <c r="A2139" s="165">
        <v>19464</v>
      </c>
      <c r="B2139" s="166" t="s">
        <v>424</v>
      </c>
      <c r="C2139" s="165" t="s">
        <v>177</v>
      </c>
    </row>
    <row r="2140" spans="1:3" ht="15" hidden="1">
      <c r="A2140" s="165">
        <v>19465</v>
      </c>
      <c r="B2140" s="166" t="s">
        <v>424</v>
      </c>
      <c r="C2140" s="165" t="s">
        <v>177</v>
      </c>
    </row>
    <row r="2141" spans="1:3" ht="15" hidden="1">
      <c r="A2141" s="165">
        <v>19468</v>
      </c>
      <c r="B2141" s="166" t="s">
        <v>424</v>
      </c>
      <c r="C2141" s="165" t="s">
        <v>177</v>
      </c>
    </row>
    <row r="2142" spans="1:3" ht="15" hidden="1">
      <c r="A2142" s="165">
        <v>19470</v>
      </c>
      <c r="B2142" s="166" t="s">
        <v>424</v>
      </c>
      <c r="C2142" s="165" t="s">
        <v>177</v>
      </c>
    </row>
    <row r="2143" spans="1:3" ht="15" hidden="1">
      <c r="A2143" s="165">
        <v>19472</v>
      </c>
      <c r="B2143" s="166" t="s">
        <v>424</v>
      </c>
      <c r="C2143" s="165" t="s">
        <v>177</v>
      </c>
    </row>
    <row r="2144" spans="1:3" ht="15" hidden="1">
      <c r="A2144" s="165">
        <v>19473</v>
      </c>
      <c r="B2144" s="166" t="s">
        <v>424</v>
      </c>
      <c r="C2144" s="165" t="s">
        <v>177</v>
      </c>
    </row>
    <row r="2145" spans="1:3" ht="15" hidden="1">
      <c r="A2145" s="165">
        <v>19474</v>
      </c>
      <c r="B2145" s="166" t="s">
        <v>424</v>
      </c>
      <c r="C2145" s="165" t="s">
        <v>177</v>
      </c>
    </row>
    <row r="2146" spans="1:3" ht="15" hidden="1">
      <c r="A2146" s="165">
        <v>19475</v>
      </c>
      <c r="B2146" s="166" t="s">
        <v>424</v>
      </c>
      <c r="C2146" s="165" t="s">
        <v>177</v>
      </c>
    </row>
    <row r="2147" spans="1:3" ht="15" hidden="1">
      <c r="A2147" s="165">
        <v>19477</v>
      </c>
      <c r="B2147" s="166" t="s">
        <v>424</v>
      </c>
      <c r="C2147" s="165" t="s">
        <v>177</v>
      </c>
    </row>
    <row r="2148" spans="1:3" ht="15" hidden="1">
      <c r="A2148" s="165">
        <v>19478</v>
      </c>
      <c r="B2148" s="166" t="s">
        <v>424</v>
      </c>
      <c r="C2148" s="165" t="s">
        <v>177</v>
      </c>
    </row>
    <row r="2149" spans="1:3" ht="15" hidden="1">
      <c r="A2149" s="165">
        <v>19480</v>
      </c>
      <c r="B2149" s="166" t="s">
        <v>424</v>
      </c>
      <c r="C2149" s="165" t="s">
        <v>177</v>
      </c>
    </row>
    <row r="2150" spans="1:3" ht="15" hidden="1">
      <c r="A2150" s="165">
        <v>19481</v>
      </c>
      <c r="B2150" s="166" t="s">
        <v>424</v>
      </c>
      <c r="C2150" s="165" t="s">
        <v>177</v>
      </c>
    </row>
    <row r="2151" spans="1:3" ht="15" hidden="1">
      <c r="A2151" s="165">
        <v>19482</v>
      </c>
      <c r="B2151" s="166" t="s">
        <v>424</v>
      </c>
      <c r="C2151" s="165" t="s">
        <v>177</v>
      </c>
    </row>
    <row r="2152" spans="1:3" ht="15" hidden="1">
      <c r="A2152" s="165">
        <v>19483</v>
      </c>
      <c r="B2152" s="166" t="s">
        <v>424</v>
      </c>
      <c r="C2152" s="165" t="s">
        <v>177</v>
      </c>
    </row>
    <row r="2153" spans="1:3" ht="15" hidden="1">
      <c r="A2153" s="165">
        <v>19484</v>
      </c>
      <c r="B2153" s="166" t="s">
        <v>424</v>
      </c>
      <c r="C2153" s="165" t="s">
        <v>177</v>
      </c>
    </row>
    <row r="2154" spans="1:3" ht="15" hidden="1">
      <c r="A2154" s="165">
        <v>19485</v>
      </c>
      <c r="B2154" s="166" t="s">
        <v>424</v>
      </c>
      <c r="C2154" s="165" t="s">
        <v>177</v>
      </c>
    </row>
    <row r="2155" spans="1:3" ht="15" hidden="1">
      <c r="A2155" s="165">
        <v>19486</v>
      </c>
      <c r="B2155" s="166" t="s">
        <v>424</v>
      </c>
      <c r="C2155" s="165" t="s">
        <v>177</v>
      </c>
    </row>
    <row r="2156" spans="1:3" ht="15" hidden="1">
      <c r="A2156" s="165">
        <v>19487</v>
      </c>
      <c r="B2156" s="166" t="s">
        <v>424</v>
      </c>
      <c r="C2156" s="165" t="s">
        <v>177</v>
      </c>
    </row>
    <row r="2157" spans="1:3" ht="15" hidden="1">
      <c r="A2157" s="165">
        <v>19488</v>
      </c>
      <c r="B2157" s="166" t="s">
        <v>424</v>
      </c>
      <c r="C2157" s="165" t="s">
        <v>177</v>
      </c>
    </row>
    <row r="2158" spans="1:3" ht="15" hidden="1">
      <c r="A2158" s="165">
        <v>19489</v>
      </c>
      <c r="B2158" s="166" t="s">
        <v>424</v>
      </c>
      <c r="C2158" s="165" t="s">
        <v>177</v>
      </c>
    </row>
    <row r="2159" spans="1:3" ht="15" hidden="1">
      <c r="A2159" s="165">
        <v>19490</v>
      </c>
      <c r="B2159" s="166" t="s">
        <v>424</v>
      </c>
      <c r="C2159" s="165" t="s">
        <v>177</v>
      </c>
    </row>
    <row r="2160" spans="1:3" ht="15" hidden="1">
      <c r="A2160" s="165">
        <v>19492</v>
      </c>
      <c r="B2160" s="166" t="s">
        <v>424</v>
      </c>
      <c r="C2160" s="165" t="s">
        <v>177</v>
      </c>
    </row>
    <row r="2161" spans="1:3" ht="15" hidden="1">
      <c r="A2161" s="165">
        <v>19493</v>
      </c>
      <c r="B2161" s="166" t="s">
        <v>424</v>
      </c>
      <c r="C2161" s="165" t="s">
        <v>177</v>
      </c>
    </row>
    <row r="2162" spans="1:3" ht="15" hidden="1">
      <c r="A2162" s="165">
        <v>19494</v>
      </c>
      <c r="B2162" s="166" t="s">
        <v>424</v>
      </c>
      <c r="C2162" s="165" t="s">
        <v>177</v>
      </c>
    </row>
    <row r="2163" spans="1:3" ht="15" hidden="1">
      <c r="A2163" s="165">
        <v>19495</v>
      </c>
      <c r="B2163" s="166" t="s">
        <v>424</v>
      </c>
      <c r="C2163" s="165" t="s">
        <v>177</v>
      </c>
    </row>
    <row r="2164" spans="1:3" ht="15" hidden="1">
      <c r="A2164" s="165">
        <v>19496</v>
      </c>
      <c r="B2164" s="166" t="s">
        <v>424</v>
      </c>
      <c r="C2164" s="165" t="s">
        <v>177</v>
      </c>
    </row>
    <row r="2165" spans="1:3" ht="15" hidden="1">
      <c r="A2165" s="165">
        <v>19501</v>
      </c>
      <c r="B2165" s="166" t="s">
        <v>424</v>
      </c>
      <c r="C2165" s="165" t="s">
        <v>177</v>
      </c>
    </row>
    <row r="2166" spans="1:3" ht="15" hidden="1">
      <c r="A2166" s="165">
        <v>19503</v>
      </c>
      <c r="B2166" s="166" t="s">
        <v>424</v>
      </c>
      <c r="C2166" s="165" t="s">
        <v>177</v>
      </c>
    </row>
    <row r="2167" spans="1:3" ht="15" hidden="1">
      <c r="A2167" s="165">
        <v>19504</v>
      </c>
      <c r="B2167" s="166" t="s">
        <v>424</v>
      </c>
      <c r="C2167" s="165" t="s">
        <v>177</v>
      </c>
    </row>
    <row r="2168" spans="1:3" ht="15" hidden="1">
      <c r="A2168" s="165">
        <v>19505</v>
      </c>
      <c r="B2168" s="166" t="s">
        <v>424</v>
      </c>
      <c r="C2168" s="165" t="s">
        <v>177</v>
      </c>
    </row>
    <row r="2169" spans="1:3" ht="15" hidden="1">
      <c r="A2169" s="165">
        <v>19506</v>
      </c>
      <c r="B2169" s="166" t="s">
        <v>424</v>
      </c>
      <c r="C2169" s="165" t="s">
        <v>177</v>
      </c>
    </row>
    <row r="2170" spans="1:3" ht="15" hidden="1">
      <c r="A2170" s="165">
        <v>19507</v>
      </c>
      <c r="B2170" s="166" t="s">
        <v>424</v>
      </c>
      <c r="C2170" s="165" t="s">
        <v>177</v>
      </c>
    </row>
    <row r="2171" spans="1:3" ht="15" hidden="1">
      <c r="A2171" s="165">
        <v>19508</v>
      </c>
      <c r="B2171" s="166" t="s">
        <v>424</v>
      </c>
      <c r="C2171" s="165" t="s">
        <v>177</v>
      </c>
    </row>
    <row r="2172" spans="1:3" ht="15" hidden="1">
      <c r="A2172" s="165">
        <v>19510</v>
      </c>
      <c r="B2172" s="166" t="s">
        <v>424</v>
      </c>
      <c r="C2172" s="165" t="s">
        <v>177</v>
      </c>
    </row>
    <row r="2173" spans="1:3" ht="15" hidden="1">
      <c r="A2173" s="165">
        <v>19511</v>
      </c>
      <c r="B2173" s="166" t="s">
        <v>424</v>
      </c>
      <c r="C2173" s="165" t="s">
        <v>177</v>
      </c>
    </row>
    <row r="2174" spans="1:3" ht="15" hidden="1">
      <c r="A2174" s="165">
        <v>19512</v>
      </c>
      <c r="B2174" s="166" t="s">
        <v>424</v>
      </c>
      <c r="C2174" s="165" t="s">
        <v>177</v>
      </c>
    </row>
    <row r="2175" spans="1:3" ht="15" hidden="1">
      <c r="A2175" s="165">
        <v>19516</v>
      </c>
      <c r="B2175" s="166" t="s">
        <v>424</v>
      </c>
      <c r="C2175" s="165" t="s">
        <v>177</v>
      </c>
    </row>
    <row r="2176" spans="1:3" ht="15" hidden="1">
      <c r="A2176" s="165">
        <v>19518</v>
      </c>
      <c r="B2176" s="166" t="s">
        <v>424</v>
      </c>
      <c r="C2176" s="165" t="s">
        <v>177</v>
      </c>
    </row>
    <row r="2177" spans="1:3" ht="15" hidden="1">
      <c r="A2177" s="165">
        <v>19519</v>
      </c>
      <c r="B2177" s="166" t="s">
        <v>424</v>
      </c>
      <c r="C2177" s="165" t="s">
        <v>177</v>
      </c>
    </row>
    <row r="2178" spans="1:3" ht="15" hidden="1">
      <c r="A2178" s="165">
        <v>19520</v>
      </c>
      <c r="B2178" s="166" t="s">
        <v>424</v>
      </c>
      <c r="C2178" s="165" t="s">
        <v>177</v>
      </c>
    </row>
    <row r="2179" spans="1:3" ht="15" hidden="1">
      <c r="A2179" s="165">
        <v>19522</v>
      </c>
      <c r="B2179" s="166" t="s">
        <v>424</v>
      </c>
      <c r="C2179" s="165" t="s">
        <v>177</v>
      </c>
    </row>
    <row r="2180" spans="1:3" ht="15" hidden="1">
      <c r="A2180" s="165">
        <v>19523</v>
      </c>
      <c r="B2180" s="166" t="s">
        <v>424</v>
      </c>
      <c r="C2180" s="165" t="s">
        <v>177</v>
      </c>
    </row>
    <row r="2181" spans="1:3" ht="15" hidden="1">
      <c r="A2181" s="165">
        <v>19525</v>
      </c>
      <c r="B2181" s="166" t="s">
        <v>424</v>
      </c>
      <c r="C2181" s="165" t="s">
        <v>177</v>
      </c>
    </row>
    <row r="2182" spans="1:3" ht="15" hidden="1">
      <c r="A2182" s="165">
        <v>19526</v>
      </c>
      <c r="B2182" s="166" t="s">
        <v>424</v>
      </c>
      <c r="C2182" s="165" t="s">
        <v>177</v>
      </c>
    </row>
    <row r="2183" spans="1:3" ht="15" hidden="1">
      <c r="A2183" s="165">
        <v>19529</v>
      </c>
      <c r="B2183" s="166" t="s">
        <v>424</v>
      </c>
      <c r="C2183" s="165" t="s">
        <v>177</v>
      </c>
    </row>
    <row r="2184" spans="1:3" ht="15" hidden="1">
      <c r="A2184" s="165">
        <v>19530</v>
      </c>
      <c r="B2184" s="166" t="s">
        <v>424</v>
      </c>
      <c r="C2184" s="165" t="s">
        <v>177</v>
      </c>
    </row>
    <row r="2185" spans="1:3" ht="15" hidden="1">
      <c r="A2185" s="165">
        <v>19533</v>
      </c>
      <c r="B2185" s="166" t="s">
        <v>424</v>
      </c>
      <c r="C2185" s="165" t="s">
        <v>177</v>
      </c>
    </row>
    <row r="2186" spans="1:3" ht="15" hidden="1">
      <c r="A2186" s="165">
        <v>19534</v>
      </c>
      <c r="B2186" s="166" t="s">
        <v>424</v>
      </c>
      <c r="C2186" s="165" t="s">
        <v>177</v>
      </c>
    </row>
    <row r="2187" spans="1:3" ht="15" hidden="1">
      <c r="A2187" s="165">
        <v>19535</v>
      </c>
      <c r="B2187" s="166" t="s">
        <v>424</v>
      </c>
      <c r="C2187" s="165" t="s">
        <v>177</v>
      </c>
    </row>
    <row r="2188" spans="1:3" ht="15" hidden="1">
      <c r="A2188" s="165">
        <v>19536</v>
      </c>
      <c r="B2188" s="166" t="s">
        <v>424</v>
      </c>
      <c r="C2188" s="165" t="s">
        <v>177</v>
      </c>
    </row>
    <row r="2189" spans="1:3" ht="15" hidden="1">
      <c r="A2189" s="165">
        <v>19538</v>
      </c>
      <c r="B2189" s="166" t="s">
        <v>424</v>
      </c>
      <c r="C2189" s="165" t="s">
        <v>177</v>
      </c>
    </row>
    <row r="2190" spans="1:3" ht="15" hidden="1">
      <c r="A2190" s="165">
        <v>19539</v>
      </c>
      <c r="B2190" s="166" t="s">
        <v>424</v>
      </c>
      <c r="C2190" s="165" t="s">
        <v>177</v>
      </c>
    </row>
    <row r="2191" spans="1:3" ht="15" hidden="1">
      <c r="A2191" s="165">
        <v>19540</v>
      </c>
      <c r="B2191" s="166" t="s">
        <v>424</v>
      </c>
      <c r="C2191" s="165" t="s">
        <v>177</v>
      </c>
    </row>
    <row r="2192" spans="1:3" ht="15" hidden="1">
      <c r="A2192" s="165">
        <v>19541</v>
      </c>
      <c r="B2192" s="166" t="s">
        <v>424</v>
      </c>
      <c r="C2192" s="165" t="s">
        <v>177</v>
      </c>
    </row>
    <row r="2193" spans="1:3" ht="15" hidden="1">
      <c r="A2193" s="165">
        <v>19542</v>
      </c>
      <c r="B2193" s="166" t="s">
        <v>424</v>
      </c>
      <c r="C2193" s="165" t="s">
        <v>177</v>
      </c>
    </row>
    <row r="2194" spans="1:3" ht="15" hidden="1">
      <c r="A2194" s="165">
        <v>19543</v>
      </c>
      <c r="B2194" s="166" t="s">
        <v>424</v>
      </c>
      <c r="C2194" s="165" t="s">
        <v>177</v>
      </c>
    </row>
    <row r="2195" spans="1:3" ht="15" hidden="1">
      <c r="A2195" s="165">
        <v>19544</v>
      </c>
      <c r="B2195" s="166" t="s">
        <v>424</v>
      </c>
      <c r="C2195" s="165" t="s">
        <v>177</v>
      </c>
    </row>
    <row r="2196" spans="1:3" ht="15" hidden="1">
      <c r="A2196" s="165">
        <v>19545</v>
      </c>
      <c r="B2196" s="166" t="s">
        <v>424</v>
      </c>
      <c r="C2196" s="165" t="s">
        <v>177</v>
      </c>
    </row>
    <row r="2197" spans="1:3" ht="15" hidden="1">
      <c r="A2197" s="165">
        <v>19547</v>
      </c>
      <c r="B2197" s="166" t="s">
        <v>424</v>
      </c>
      <c r="C2197" s="165" t="s">
        <v>177</v>
      </c>
    </row>
    <row r="2198" spans="1:3" ht="15" hidden="1">
      <c r="A2198" s="165">
        <v>19548</v>
      </c>
      <c r="B2198" s="166" t="s">
        <v>424</v>
      </c>
      <c r="C2198" s="165" t="s">
        <v>177</v>
      </c>
    </row>
    <row r="2199" spans="1:3" ht="15" hidden="1">
      <c r="A2199" s="165">
        <v>19549</v>
      </c>
      <c r="B2199" s="166" t="s">
        <v>425</v>
      </c>
      <c r="C2199" s="165" t="s">
        <v>161</v>
      </c>
    </row>
    <row r="2200" spans="1:3" ht="15" hidden="1">
      <c r="A2200" s="165">
        <v>19550</v>
      </c>
      <c r="B2200" s="166" t="s">
        <v>424</v>
      </c>
      <c r="C2200" s="165" t="s">
        <v>177</v>
      </c>
    </row>
    <row r="2201" spans="1:3" ht="15" hidden="1">
      <c r="A2201" s="165">
        <v>19551</v>
      </c>
      <c r="B2201" s="166" t="s">
        <v>424</v>
      </c>
      <c r="C2201" s="165" t="s">
        <v>177</v>
      </c>
    </row>
    <row r="2202" spans="1:3" ht="15" hidden="1">
      <c r="A2202" s="165">
        <v>19554</v>
      </c>
      <c r="B2202" s="166" t="s">
        <v>424</v>
      </c>
      <c r="C2202" s="165" t="s">
        <v>177</v>
      </c>
    </row>
    <row r="2203" spans="1:3" ht="15" hidden="1">
      <c r="A2203" s="165">
        <v>19555</v>
      </c>
      <c r="B2203" s="166" t="s">
        <v>424</v>
      </c>
      <c r="C2203" s="165" t="s">
        <v>177</v>
      </c>
    </row>
    <row r="2204" spans="1:3" ht="15" hidden="1">
      <c r="A2204" s="165">
        <v>19557</v>
      </c>
      <c r="B2204" s="166" t="s">
        <v>424</v>
      </c>
      <c r="C2204" s="165" t="s">
        <v>177</v>
      </c>
    </row>
    <row r="2205" spans="1:3" ht="15" hidden="1">
      <c r="A2205" s="165">
        <v>19559</v>
      </c>
      <c r="B2205" s="166" t="s">
        <v>424</v>
      </c>
      <c r="C2205" s="165" t="s">
        <v>177</v>
      </c>
    </row>
    <row r="2206" spans="1:3" ht="15" hidden="1">
      <c r="A2206" s="165">
        <v>19560</v>
      </c>
      <c r="B2206" s="166" t="s">
        <v>424</v>
      </c>
      <c r="C2206" s="165" t="s">
        <v>177</v>
      </c>
    </row>
    <row r="2207" spans="1:3" ht="15" hidden="1">
      <c r="A2207" s="165">
        <v>19562</v>
      </c>
      <c r="B2207" s="166" t="s">
        <v>424</v>
      </c>
      <c r="C2207" s="165" t="s">
        <v>177</v>
      </c>
    </row>
    <row r="2208" spans="1:3" ht="15" hidden="1">
      <c r="A2208" s="165">
        <v>19564</v>
      </c>
      <c r="B2208" s="166" t="s">
        <v>424</v>
      </c>
      <c r="C2208" s="165" t="s">
        <v>177</v>
      </c>
    </row>
    <row r="2209" spans="1:3" ht="15" hidden="1">
      <c r="A2209" s="165">
        <v>19565</v>
      </c>
      <c r="B2209" s="166" t="s">
        <v>424</v>
      </c>
      <c r="C2209" s="165" t="s">
        <v>177</v>
      </c>
    </row>
    <row r="2210" spans="1:3" ht="15" hidden="1">
      <c r="A2210" s="165">
        <v>19567</v>
      </c>
      <c r="B2210" s="166" t="s">
        <v>424</v>
      </c>
      <c r="C2210" s="165" t="s">
        <v>177</v>
      </c>
    </row>
    <row r="2211" spans="1:3" ht="15" hidden="1">
      <c r="A2211" s="165">
        <v>19601</v>
      </c>
      <c r="B2211" s="166" t="s">
        <v>424</v>
      </c>
      <c r="C2211" s="165" t="s">
        <v>177</v>
      </c>
    </row>
    <row r="2212" spans="1:3" ht="15" hidden="1">
      <c r="A2212" s="165">
        <v>19602</v>
      </c>
      <c r="B2212" s="166" t="s">
        <v>424</v>
      </c>
      <c r="C2212" s="165" t="s">
        <v>177</v>
      </c>
    </row>
    <row r="2213" spans="1:3" ht="15" hidden="1">
      <c r="A2213" s="165">
        <v>19603</v>
      </c>
      <c r="B2213" s="166" t="s">
        <v>424</v>
      </c>
      <c r="C2213" s="165" t="s">
        <v>177</v>
      </c>
    </row>
    <row r="2214" spans="1:3" ht="15" hidden="1">
      <c r="A2214" s="165">
        <v>19604</v>
      </c>
      <c r="B2214" s="166" t="s">
        <v>424</v>
      </c>
      <c r="C2214" s="165" t="s">
        <v>177</v>
      </c>
    </row>
    <row r="2215" spans="1:3" ht="15" hidden="1">
      <c r="A2215" s="165">
        <v>19605</v>
      </c>
      <c r="B2215" s="166" t="s">
        <v>424</v>
      </c>
      <c r="C2215" s="165" t="s">
        <v>177</v>
      </c>
    </row>
    <row r="2216" spans="1:3" ht="15" hidden="1">
      <c r="A2216" s="165">
        <v>19606</v>
      </c>
      <c r="B2216" s="166" t="s">
        <v>424</v>
      </c>
      <c r="C2216" s="165" t="s">
        <v>177</v>
      </c>
    </row>
    <row r="2217" spans="1:3" ht="15" hidden="1">
      <c r="A2217" s="165">
        <v>19607</v>
      </c>
      <c r="B2217" s="166" t="s">
        <v>424</v>
      </c>
      <c r="C2217" s="165" t="s">
        <v>177</v>
      </c>
    </row>
    <row r="2218" spans="1:3" ht="15" hidden="1">
      <c r="A2218" s="165">
        <v>19608</v>
      </c>
      <c r="B2218" s="166" t="s">
        <v>424</v>
      </c>
      <c r="C2218" s="165" t="s">
        <v>177</v>
      </c>
    </row>
    <row r="2219" spans="1:3" ht="15" hidden="1">
      <c r="A2219" s="165">
        <v>19609</v>
      </c>
      <c r="B2219" s="166" t="s">
        <v>424</v>
      </c>
      <c r="C2219" s="165" t="s">
        <v>177</v>
      </c>
    </row>
    <row r="2220" spans="1:3" ht="15" hidden="1">
      <c r="A2220" s="165">
        <v>19610</v>
      </c>
      <c r="B2220" s="166" t="s">
        <v>424</v>
      </c>
      <c r="C2220" s="165" t="s">
        <v>177</v>
      </c>
    </row>
    <row r="2221" spans="1:3" ht="15" hidden="1">
      <c r="A2221" s="165">
        <v>19611</v>
      </c>
      <c r="B2221" s="166" t="s">
        <v>424</v>
      </c>
      <c r="C2221" s="165" t="s">
        <v>177</v>
      </c>
    </row>
    <row r="2222" spans="1:3" ht="15" hidden="1">
      <c r="A2222" s="165">
        <v>19612</v>
      </c>
      <c r="B2222" s="166" t="s">
        <v>424</v>
      </c>
      <c r="C2222" s="165" t="s">
        <v>177</v>
      </c>
    </row>
    <row r="2223" spans="1:3" ht="15" hidden="1">
      <c r="A2223" s="165">
        <v>19640</v>
      </c>
      <c r="B2223" s="166" t="s">
        <v>424</v>
      </c>
      <c r="C2223" s="165" t="s">
        <v>177</v>
      </c>
    </row>
  </sheetData>
  <autoFilter ref="A1:C2223" xr:uid="{EBF9F2FE-961D-41E5-AA03-8D5BA50B4D07}">
    <filterColumn colId="2">
      <filters>
        <filter val="Williamsport"/>
      </filters>
    </filterColumn>
  </autoFilter>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11B6-B135-417B-8D1C-95D201F56170}">
  <sheetPr codeName="Sheet4"/>
  <dimension ref="A1:AO10"/>
  <sheetViews>
    <sheetView zoomScale="90" zoomScaleNormal="90" workbookViewId="0">
      <pane xSplit="1" topLeftCell="B1" activePane="topRight" state="frozen"/>
      <selection pane="topRight" activeCell="G21" sqref="G21"/>
    </sheetView>
  </sheetViews>
  <sheetFormatPr defaultRowHeight="14.25"/>
  <cols>
    <col min="1" max="1" width="23.625" bestFit="1" customWidth="1"/>
    <col min="2" max="3" width="9" customWidth="1"/>
    <col min="4" max="4" width="15.5" customWidth="1"/>
    <col min="5" max="6" width="9.875" customWidth="1"/>
    <col min="7" max="8" width="12.5" customWidth="1"/>
    <col min="9" max="19" width="9.875" customWidth="1"/>
    <col min="20" max="20" width="11.625" customWidth="1"/>
    <col min="21" max="34" width="9.875" customWidth="1"/>
    <col min="35" max="35" width="10.375" bestFit="1" customWidth="1"/>
    <col min="40" max="41" width="9.875" customWidth="1"/>
  </cols>
  <sheetData>
    <row r="1" spans="1:41" s="133" customFormat="1" ht="71.25">
      <c r="A1" s="265" t="s">
        <v>427</v>
      </c>
      <c r="B1" s="265"/>
      <c r="C1" s="265" t="s">
        <v>428</v>
      </c>
      <c r="D1" s="265" t="s">
        <v>429</v>
      </c>
      <c r="E1" s="265" t="s">
        <v>430</v>
      </c>
      <c r="F1" s="265" t="s">
        <v>431</v>
      </c>
      <c r="G1" s="265" t="s">
        <v>432</v>
      </c>
      <c r="H1" s="265" t="s">
        <v>433</v>
      </c>
      <c r="I1" s="265" t="s">
        <v>434</v>
      </c>
      <c r="J1" s="265" t="s">
        <v>435</v>
      </c>
      <c r="K1" s="265" t="s">
        <v>436</v>
      </c>
      <c r="L1" s="265" t="s">
        <v>437</v>
      </c>
      <c r="M1" s="265" t="s">
        <v>438</v>
      </c>
      <c r="N1" s="265" t="s">
        <v>439</v>
      </c>
      <c r="O1" s="265" t="s">
        <v>440</v>
      </c>
      <c r="P1" s="265" t="s">
        <v>441</v>
      </c>
      <c r="Q1" s="265" t="s">
        <v>442</v>
      </c>
      <c r="R1" s="265" t="s">
        <v>443</v>
      </c>
      <c r="S1" s="265" t="s">
        <v>444</v>
      </c>
      <c r="T1" s="265" t="s">
        <v>445</v>
      </c>
      <c r="U1" s="265" t="s">
        <v>446</v>
      </c>
      <c r="V1" s="265" t="s">
        <v>447</v>
      </c>
      <c r="W1" s="265" t="s">
        <v>448</v>
      </c>
      <c r="X1" s="265" t="s">
        <v>449</v>
      </c>
      <c r="Y1" s="265" t="s">
        <v>450</v>
      </c>
      <c r="Z1" s="265" t="s">
        <v>451</v>
      </c>
      <c r="AA1" s="265" t="s">
        <v>452</v>
      </c>
      <c r="AB1" s="265" t="s">
        <v>453</v>
      </c>
      <c r="AC1" s="265" t="s">
        <v>454</v>
      </c>
      <c r="AD1" s="265" t="s">
        <v>455</v>
      </c>
      <c r="AE1" s="265" t="s">
        <v>456</v>
      </c>
      <c r="AF1" s="265" t="s">
        <v>457</v>
      </c>
      <c r="AG1" s="265" t="s">
        <v>458</v>
      </c>
      <c r="AH1" s="265" t="s">
        <v>459</v>
      </c>
      <c r="AI1" s="265" t="s">
        <v>460</v>
      </c>
      <c r="AJ1" s="265" t="s">
        <v>461</v>
      </c>
      <c r="AK1" s="265" t="s">
        <v>462</v>
      </c>
      <c r="AL1" s="265" t="s">
        <v>463</v>
      </c>
      <c r="AM1" s="265" t="s">
        <v>464</v>
      </c>
      <c r="AN1" s="265" t="s">
        <v>465</v>
      </c>
      <c r="AO1" s="265" t="s">
        <v>466</v>
      </c>
    </row>
    <row r="2" spans="1:41" ht="57.75" thickBot="1">
      <c r="A2" s="132"/>
      <c r="B2" s="281" t="s">
        <v>467</v>
      </c>
      <c r="C2" s="282" t="s">
        <v>468</v>
      </c>
      <c r="D2" s="281" t="s">
        <v>469</v>
      </c>
      <c r="E2" s="283" t="s">
        <v>112</v>
      </c>
      <c r="F2" s="283" t="s">
        <v>470</v>
      </c>
      <c r="G2" s="282" t="s">
        <v>471</v>
      </c>
      <c r="H2" s="284" t="s">
        <v>472</v>
      </c>
      <c r="I2" s="285" t="s">
        <v>473</v>
      </c>
      <c r="J2" s="286" t="s">
        <v>474</v>
      </c>
      <c r="K2" s="287" t="s">
        <v>475</v>
      </c>
      <c r="L2" s="286" t="s">
        <v>476</v>
      </c>
      <c r="M2" s="286" t="s">
        <v>477</v>
      </c>
      <c r="N2" s="286" t="s">
        <v>478</v>
      </c>
      <c r="O2" s="286" t="s">
        <v>479</v>
      </c>
      <c r="P2" s="286" t="s">
        <v>480</v>
      </c>
      <c r="Q2" s="286" t="s">
        <v>481</v>
      </c>
      <c r="R2" s="286" t="s">
        <v>482</v>
      </c>
      <c r="S2" s="286" t="s">
        <v>483</v>
      </c>
      <c r="T2" s="286" t="s">
        <v>484</v>
      </c>
      <c r="U2" s="286" t="s">
        <v>397</v>
      </c>
      <c r="V2" s="286" t="s">
        <v>241</v>
      </c>
      <c r="W2" s="286" t="s">
        <v>242</v>
      </c>
      <c r="X2" s="286" t="s">
        <v>485</v>
      </c>
      <c r="Y2" s="286" t="s">
        <v>486</v>
      </c>
      <c r="Z2" s="286" t="s">
        <v>487</v>
      </c>
      <c r="AA2" s="286" t="s">
        <v>488</v>
      </c>
      <c r="AB2" s="286" t="s">
        <v>489</v>
      </c>
      <c r="AC2" s="286" t="s">
        <v>490</v>
      </c>
      <c r="AD2" s="286" t="s">
        <v>491</v>
      </c>
      <c r="AE2" s="286" t="s">
        <v>492</v>
      </c>
      <c r="AF2" s="286" t="s">
        <v>493</v>
      </c>
      <c r="AG2" s="282" t="s">
        <v>494</v>
      </c>
      <c r="AH2" s="282" t="s">
        <v>495</v>
      </c>
      <c r="AI2" s="282" t="s">
        <v>496</v>
      </c>
      <c r="AJ2" s="282" t="s">
        <v>250</v>
      </c>
      <c r="AK2" s="282" t="s">
        <v>497</v>
      </c>
      <c r="AL2" s="282" t="s">
        <v>498</v>
      </c>
      <c r="AM2" s="282" t="s">
        <v>329</v>
      </c>
      <c r="AN2" s="282" t="s">
        <v>499</v>
      </c>
      <c r="AO2" s="282" t="s">
        <v>500</v>
      </c>
    </row>
    <row r="3" spans="1:41" ht="15" thickTop="1">
      <c r="A3" s="267" t="s">
        <v>283</v>
      </c>
      <c r="B3" s="275">
        <v>1</v>
      </c>
      <c r="C3" s="275">
        <f>IF('Savings Summary'!$J$8="","",1)</f>
        <v>1</v>
      </c>
      <c r="D3" s="276" t="s">
        <v>283</v>
      </c>
      <c r="E3" s="277">
        <f>'Savings Summary'!K8</f>
        <v>0</v>
      </c>
      <c r="F3" s="278" t="str">
        <f>IF('Savings Summary'!$C$5="","",'Savings Summary'!$C$5)</f>
        <v/>
      </c>
      <c r="G3" s="279">
        <f>IF('Savings Summary'!J8="","",'Savings Summary'!J8)</f>
        <v>0</v>
      </c>
      <c r="H3" s="280">
        <f>IF('Savings Summary'!G8="","",'Savings Summary'!G8)</f>
        <v>0</v>
      </c>
      <c r="I3" s="275">
        <f>'Savings Summary'!$K$2</f>
        <v>5</v>
      </c>
      <c r="J3" s="276"/>
      <c r="K3" s="276"/>
      <c r="L3" s="276"/>
      <c r="M3" s="276"/>
      <c r="N3" s="276"/>
      <c r="O3" s="276"/>
      <c r="P3" s="275">
        <f>'Auto Milker Takeoff'!C9</f>
        <v>0</v>
      </c>
      <c r="Q3" s="276"/>
      <c r="R3" s="276"/>
      <c r="S3" s="276"/>
      <c r="T3" s="276"/>
      <c r="U3" s="276"/>
      <c r="V3" s="276"/>
      <c r="W3" s="276"/>
      <c r="X3" s="276"/>
      <c r="Y3" s="276"/>
      <c r="Z3" s="276"/>
      <c r="AA3" s="276"/>
      <c r="AB3" s="276"/>
      <c r="AC3" s="276"/>
      <c r="AD3" s="276"/>
      <c r="AE3" s="276"/>
      <c r="AF3" s="276"/>
      <c r="AG3" s="280">
        <f>IF('Savings Summary'!I8="","",'Savings Summary'!I8)</f>
        <v>0</v>
      </c>
      <c r="AH3" s="280">
        <f>IF('Savings Summary'!H8="","",'Savings Summary'!H8)</f>
        <v>0</v>
      </c>
      <c r="AI3" s="277">
        <f>IF(E3="","", IFERROR(ROUND(E3/C3,2),""))</f>
        <v>0</v>
      </c>
      <c r="AJ3" s="276"/>
      <c r="AK3" s="276"/>
      <c r="AL3" s="276"/>
      <c r="AM3" s="276"/>
      <c r="AN3" s="280">
        <f>IF(Calculations!C5="","",Calculations!C5)</f>
        <v>1.7000000000000001E-4</v>
      </c>
      <c r="AO3" s="280">
        <f>IF(Calculations!C5="","",Calculations!C5)</f>
        <v>1.7000000000000001E-4</v>
      </c>
    </row>
    <row r="4" spans="1:41">
      <c r="A4" s="267" t="s">
        <v>276</v>
      </c>
      <c r="B4" s="268">
        <v>2</v>
      </c>
      <c r="C4" s="268" t="str">
        <f>IF('Dairy Scroll Compressor'!$C$6="","",'Dairy Scroll Compressor'!$C$6)</f>
        <v/>
      </c>
      <c r="D4" s="266" t="s">
        <v>276</v>
      </c>
      <c r="E4" s="272">
        <f>'Savings Summary'!K9</f>
        <v>0</v>
      </c>
      <c r="F4" s="269" t="str">
        <f>IF('Savings Summary'!$C$5="","",'Savings Summary'!$C$5)</f>
        <v/>
      </c>
      <c r="G4" s="270">
        <f>IF('Savings Summary'!J9="","",'Savings Summary'!J9)</f>
        <v>0</v>
      </c>
      <c r="H4" s="271">
        <f>IF('Savings Summary'!G9="","",'Savings Summary'!G9)</f>
        <v>0</v>
      </c>
      <c r="I4" s="268">
        <f>'Savings Summary'!$K$2</f>
        <v>5</v>
      </c>
      <c r="J4" s="266"/>
      <c r="K4" s="266"/>
      <c r="L4" s="268">
        <f>'Dairy Scroll Compressor'!C7</f>
        <v>0</v>
      </c>
      <c r="M4" s="268">
        <f>'Dairy Scroll Compressor'!C7</f>
        <v>0</v>
      </c>
      <c r="N4" s="266"/>
      <c r="O4" s="266"/>
      <c r="P4" s="268">
        <f>'Dairy Scroll Compressor'!C8</f>
        <v>0</v>
      </c>
      <c r="Q4" s="268">
        <f>'Dairy Scroll Compressor'!C8</f>
        <v>0</v>
      </c>
      <c r="R4" s="266"/>
      <c r="S4" s="266"/>
      <c r="T4" s="266"/>
      <c r="U4" s="266"/>
      <c r="V4" s="266"/>
      <c r="W4" s="266"/>
      <c r="X4" s="266"/>
      <c r="Y4" s="266"/>
      <c r="Z4" s="266"/>
      <c r="AA4" s="266"/>
      <c r="AB4" s="266"/>
      <c r="AC4" s="266"/>
      <c r="AD4" s="266"/>
      <c r="AE4" s="266"/>
      <c r="AF4" s="266"/>
      <c r="AG4" s="271">
        <f>IF('Savings Summary'!I9="","",'Savings Summary'!I9)</f>
        <v>0</v>
      </c>
      <c r="AH4" s="271">
        <f>IF('Savings Summary'!H9="","",'Savings Summary'!H9)</f>
        <v>0</v>
      </c>
      <c r="AI4" s="277" t="str">
        <f t="shared" ref="AI4:AI10" si="0">IF(E4="","", IFERROR(ROUND(E4/C4,2),""))</f>
        <v/>
      </c>
      <c r="AJ4" s="266"/>
      <c r="AK4" s="266"/>
      <c r="AL4" s="266"/>
      <c r="AM4" s="266"/>
      <c r="AN4" s="271">
        <f>IF(Calculations!C12="","",Calculations!C12)</f>
        <v>1.7000000000000001E-4</v>
      </c>
      <c r="AO4" s="271">
        <f>IF(Calculations!C12="","",Calculations!C12)</f>
        <v>1.7000000000000001E-4</v>
      </c>
    </row>
    <row r="5" spans="1:41">
      <c r="A5" s="267" t="s">
        <v>117</v>
      </c>
      <c r="B5" s="268">
        <v>6</v>
      </c>
      <c r="C5" s="268">
        <f>'Livestock Waterer'!C10</f>
        <v>0</v>
      </c>
      <c r="D5" s="266" t="s">
        <v>117</v>
      </c>
      <c r="E5" s="272">
        <f>'Savings Summary'!K10</f>
        <v>0</v>
      </c>
      <c r="F5" s="269" t="str">
        <f>IF('Savings Summary'!$C$5="","",'Savings Summary'!$C$5)</f>
        <v/>
      </c>
      <c r="G5" s="270">
        <f>IF('Savings Summary'!J10="","",'Savings Summary'!J10)</f>
        <v>0</v>
      </c>
      <c r="H5" s="271">
        <f>IF('Savings Summary'!G10="","",'Savings Summary'!G10)</f>
        <v>0</v>
      </c>
      <c r="I5" s="268">
        <f>'Savings Summary'!$K$2</f>
        <v>5</v>
      </c>
      <c r="J5" s="266"/>
      <c r="K5" s="266"/>
      <c r="L5" s="266"/>
      <c r="M5" s="266"/>
      <c r="N5" s="268" t="e">
        <f xml:space="preserve"> IF(Calculations!E45="", "", Calculations!E45)</f>
        <v>#N/A</v>
      </c>
      <c r="O5" s="266"/>
      <c r="P5" s="268">
        <f>'Livestock Waterer'!C10</f>
        <v>0</v>
      </c>
      <c r="Q5" s="266"/>
      <c r="R5" s="268">
        <f>'Livestock Waterer'!C10</f>
        <v>0</v>
      </c>
      <c r="S5" s="266"/>
      <c r="T5" s="266"/>
      <c r="U5" s="266"/>
      <c r="V5" s="266"/>
      <c r="W5" s="266"/>
      <c r="X5" s="266"/>
      <c r="Y5" s="266"/>
      <c r="Z5" s="266"/>
      <c r="AA5" s="266"/>
      <c r="AB5" s="266"/>
      <c r="AC5" s="266"/>
      <c r="AD5" s="266"/>
      <c r="AE5" s="266"/>
      <c r="AF5" s="266"/>
      <c r="AG5" s="271">
        <f>IF('Savings Summary'!I10="","",'Savings Summary'!I10)</f>
        <v>0</v>
      </c>
      <c r="AH5" s="271">
        <f>IF('Savings Summary'!H10="","",'Savings Summary'!H10)</f>
        <v>0</v>
      </c>
      <c r="AI5" s="277" t="str">
        <f t="shared" si="0"/>
        <v/>
      </c>
      <c r="AJ5" s="266"/>
      <c r="AK5" s="266"/>
      <c r="AL5" s="266"/>
      <c r="AM5" s="266"/>
      <c r="AN5" s="266"/>
      <c r="AO5" s="266"/>
    </row>
    <row r="6" spans="1:41">
      <c r="A6" s="267" t="s">
        <v>501</v>
      </c>
      <c r="B6" s="268">
        <v>7</v>
      </c>
      <c r="C6" s="268">
        <f>IF('Savings Summary'!$J$11="","",1)</f>
        <v>1</v>
      </c>
      <c r="D6" s="266" t="s">
        <v>501</v>
      </c>
      <c r="E6" s="272">
        <f>'Savings Summary'!K11</f>
        <v>0</v>
      </c>
      <c r="F6" s="269" t="str">
        <f>IF('Savings Summary'!$C$5="","",'Savings Summary'!$C$5)</f>
        <v/>
      </c>
      <c r="G6" s="270">
        <f>IF('Savings Summary'!J11="","",'Savings Summary'!J11)</f>
        <v>0</v>
      </c>
      <c r="H6" s="271">
        <f>IF('Savings Summary'!G11="","",'Savings Summary'!G11)</f>
        <v>0</v>
      </c>
      <c r="I6" s="268">
        <f>'Savings Summary'!$K$2</f>
        <v>5</v>
      </c>
      <c r="J6" s="268">
        <f>'VSD Vacuum Pump'!$C$10</f>
        <v>0</v>
      </c>
      <c r="K6" s="266"/>
      <c r="L6" s="266"/>
      <c r="M6" s="266"/>
      <c r="N6" s="268">
        <f>Calculations!E48* Calculations!F48</f>
        <v>0</v>
      </c>
      <c r="O6" s="268">
        <f>'VSD Vacuum Pump'!C11</f>
        <v>0</v>
      </c>
      <c r="P6" s="266"/>
      <c r="Q6" s="266"/>
      <c r="R6" s="266"/>
      <c r="S6" s="266"/>
      <c r="T6" s="266"/>
      <c r="U6" s="266"/>
      <c r="V6" s="266"/>
      <c r="W6" s="266"/>
      <c r="X6" s="266"/>
      <c r="Y6" s="266"/>
      <c r="Z6" s="266"/>
      <c r="AA6" s="266"/>
      <c r="AB6" s="268">
        <f xml:space="preserve"> IF(Calculations!D48="","",IFERROR(Calculations!D48* 100,""))</f>
        <v>95.6</v>
      </c>
      <c r="AC6" s="266"/>
      <c r="AD6" s="266"/>
      <c r="AE6" s="266"/>
      <c r="AF6" s="266"/>
      <c r="AG6" s="271">
        <f>IF('Savings Summary'!I11="","",'Savings Summary'!I11)</f>
        <v>0</v>
      </c>
      <c r="AH6" s="271">
        <f>IF('Savings Summary'!H11="","",'Savings Summary'!H11)</f>
        <v>0</v>
      </c>
      <c r="AI6" s="277">
        <f t="shared" si="0"/>
        <v>0</v>
      </c>
      <c r="AJ6" s="268">
        <f xml:space="preserve"> IF(Calculations!D48="","",IFERROR(Calculations!D48* 100,""))</f>
        <v>95.6</v>
      </c>
      <c r="AK6" s="266"/>
      <c r="AL6" s="266"/>
      <c r="AM6" s="266"/>
      <c r="AN6" s="271">
        <f>IF(Calculations!C20="","",Calculations!C20)</f>
        <v>1.3999999999999999E-4</v>
      </c>
      <c r="AO6" s="271">
        <f>IF(Calculations!C20="","",Calculations!C20)</f>
        <v>1.3999999999999999E-4</v>
      </c>
    </row>
    <row r="7" spans="1:41">
      <c r="A7" s="267" t="s">
        <v>502</v>
      </c>
      <c r="B7" s="268">
        <v>3</v>
      </c>
      <c r="C7" s="268">
        <f>'High Eff Vent Fans'!D14</f>
        <v>0</v>
      </c>
      <c r="D7" s="266" t="s">
        <v>502</v>
      </c>
      <c r="E7" s="272">
        <f>'Savings Summary'!K12</f>
        <v>0</v>
      </c>
      <c r="F7" s="269" t="str">
        <f>IF('Savings Summary'!$C$5="","",'Savings Summary'!$C$5)</f>
        <v/>
      </c>
      <c r="G7" s="270">
        <f>IF('Savings Summary'!J12="","",'Savings Summary'!J12)</f>
        <v>0</v>
      </c>
      <c r="H7" s="271">
        <f>IF('Savings Summary'!G12="","",'Savings Summary'!G12)</f>
        <v>0</v>
      </c>
      <c r="I7" s="268">
        <f>'Savings Summary'!$K$2</f>
        <v>5</v>
      </c>
      <c r="J7" s="266"/>
      <c r="K7" s="268">
        <f>'High Eff Vent Fans'!D15</f>
        <v>0</v>
      </c>
      <c r="L7" s="266"/>
      <c r="M7" s="266"/>
      <c r="N7" s="266"/>
      <c r="O7" s="266"/>
      <c r="P7" s="266"/>
      <c r="Q7" s="266"/>
      <c r="R7" s="266"/>
      <c r="S7" s="266"/>
      <c r="T7" s="266"/>
      <c r="U7" s="266"/>
      <c r="V7" s="266"/>
      <c r="W7" s="266"/>
      <c r="X7" s="273">
        <f>'High Eff Vent Fans'!D17</f>
        <v>0</v>
      </c>
      <c r="Y7" s="266"/>
      <c r="Z7" s="266"/>
      <c r="AA7" s="266"/>
      <c r="AB7" s="266"/>
      <c r="AC7" s="266"/>
      <c r="AD7" s="266"/>
      <c r="AE7" s="268">
        <f>'High Eff Vent Fans'!$D$13</f>
        <v>0</v>
      </c>
      <c r="AF7" s="268">
        <f>'High Eff Vent Fans'!D14</f>
        <v>0</v>
      </c>
      <c r="AG7" s="271">
        <f>IF('Savings Summary'!I12="","",'Savings Summary'!I12)</f>
        <v>0</v>
      </c>
      <c r="AH7" s="271">
        <f>IF('Savings Summary'!H12="","",'Savings Summary'!H12)</f>
        <v>0</v>
      </c>
      <c r="AI7" s="277" t="str">
        <f t="shared" si="0"/>
        <v/>
      </c>
      <c r="AJ7" s="266"/>
      <c r="AK7" s="266"/>
      <c r="AL7" s="266"/>
      <c r="AM7" s="268" t="str">
        <f xml:space="preserve"> IF(C7="", "", IF(AF7&gt;0, "Fans Replaced", "Fans Not Replaced"))</f>
        <v>Fans Not Replaced</v>
      </c>
      <c r="AN7" s="271">
        <f>IF(Calculations!$C$14="","",Calculations!$C$14)</f>
        <v>1.9699999999999999E-4</v>
      </c>
      <c r="AO7" s="271">
        <f>0</f>
        <v>0</v>
      </c>
    </row>
    <row r="8" spans="1:41">
      <c r="A8" s="267" t="s">
        <v>503</v>
      </c>
      <c r="B8" s="268">
        <v>5</v>
      </c>
      <c r="C8" s="268">
        <f>'Hi Vol Low Speed Fans'!C10</f>
        <v>0</v>
      </c>
      <c r="D8" s="266" t="s">
        <v>503</v>
      </c>
      <c r="E8" s="272">
        <f>'Savings Summary'!K13</f>
        <v>0</v>
      </c>
      <c r="F8" s="269" t="str">
        <f>IF('Savings Summary'!$C$5="","",'Savings Summary'!$C$5)</f>
        <v/>
      </c>
      <c r="G8" s="270">
        <f>IF('Savings Summary'!J13="","",'Savings Summary'!J13)</f>
        <v>0</v>
      </c>
      <c r="H8" s="271">
        <f>IF('Savings Summary'!G13="","",'Savings Summary'!G13)</f>
        <v>0</v>
      </c>
      <c r="I8" s="268">
        <f>'Savings Summary'!$K$2</f>
        <v>5</v>
      </c>
      <c r="J8" s="266"/>
      <c r="K8" s="268">
        <f>'Hi Vol Low Speed Fans'!C11</f>
        <v>0</v>
      </c>
      <c r="L8" s="266"/>
      <c r="M8" s="266"/>
      <c r="N8" s="268" t="e">
        <f xml:space="preserve"> IF(Calculations!G42="", "", Calculations!G42)</f>
        <v>#N/A</v>
      </c>
      <c r="O8" s="266"/>
      <c r="P8" s="266"/>
      <c r="Q8" s="266"/>
      <c r="R8" s="266"/>
      <c r="S8" s="266"/>
      <c r="T8" s="266"/>
      <c r="U8" s="266"/>
      <c r="V8" s="268">
        <f>Calculations!$D$42</f>
        <v>22.7</v>
      </c>
      <c r="W8" s="273" t="e">
        <f>Calculations!E42</f>
        <v>#N/A</v>
      </c>
      <c r="X8" s="266"/>
      <c r="Y8" s="266"/>
      <c r="Z8" s="266"/>
      <c r="AA8" s="266"/>
      <c r="AB8" s="266"/>
      <c r="AC8" s="266"/>
      <c r="AD8" s="266"/>
      <c r="AE8" s="266"/>
      <c r="AF8" s="266"/>
      <c r="AG8" s="271">
        <f>IF('Savings Summary'!I13="","",'Savings Summary'!I13)</f>
        <v>0</v>
      </c>
      <c r="AH8" s="271">
        <f>IF('Savings Summary'!H13="","",'Savings Summary'!H13)</f>
        <v>0</v>
      </c>
      <c r="AI8" s="277" t="str">
        <f t="shared" si="0"/>
        <v/>
      </c>
      <c r="AJ8" s="266"/>
      <c r="AK8" s="268"/>
      <c r="AL8" s="268"/>
      <c r="AM8" s="266"/>
      <c r="AN8" s="266"/>
      <c r="AO8" s="266"/>
    </row>
    <row r="9" spans="1:41">
      <c r="A9" s="267" t="s">
        <v>504</v>
      </c>
      <c r="B9" s="268">
        <v>4</v>
      </c>
      <c r="C9" s="268">
        <v>1</v>
      </c>
      <c r="D9" s="266" t="s">
        <v>504</v>
      </c>
      <c r="E9" s="272">
        <f>'Savings Summary'!K14</f>
        <v>0</v>
      </c>
      <c r="F9" s="269" t="str">
        <f>IF('Savings Summary'!$C$5="","",'Savings Summary'!$C$5)</f>
        <v/>
      </c>
      <c r="G9" s="270">
        <f>IF('Savings Summary'!J14="","",'Savings Summary'!J14)</f>
        <v>0</v>
      </c>
      <c r="H9" s="271">
        <f>IF('Savings Summary'!G14="","",'Savings Summary'!G14)</f>
        <v>0</v>
      </c>
      <c r="I9" s="268">
        <f>'Savings Summary'!$K$2</f>
        <v>5</v>
      </c>
      <c r="J9" s="266"/>
      <c r="K9" s="266"/>
      <c r="L9" s="266"/>
      <c r="M9" s="266"/>
      <c r="N9" s="266"/>
      <c r="O9" s="266"/>
      <c r="P9" s="268">
        <f>'Heat Reclaim Water Heater'!C10</f>
        <v>0</v>
      </c>
      <c r="Q9" s="268">
        <f>'Heat Reclaim Water Heater'!C10</f>
        <v>0</v>
      </c>
      <c r="R9" s="266"/>
      <c r="S9" s="266"/>
      <c r="T9" s="268">
        <f>'Heat Reclaim Water Heater'!C9</f>
        <v>0</v>
      </c>
      <c r="U9" s="268" t="e">
        <f>VLOOKUP('Heat Reclaim Water Heater'!C14,Lookups!F33:G34,2,FALSE)</f>
        <v>#N/A</v>
      </c>
      <c r="V9" s="266"/>
      <c r="W9" s="266"/>
      <c r="X9" s="266"/>
      <c r="Y9" s="266"/>
      <c r="Z9" s="266"/>
      <c r="AA9" s="266"/>
      <c r="AB9" s="266"/>
      <c r="AC9" s="266"/>
      <c r="AD9" s="266"/>
      <c r="AE9" s="266"/>
      <c r="AF9" s="266"/>
      <c r="AG9" s="271">
        <f>IF('Savings Summary'!I14="","",'Savings Summary'!I14)</f>
        <v>0</v>
      </c>
      <c r="AH9" s="271">
        <f>IF('Savings Summary'!H14="","",'Savings Summary'!H14)</f>
        <v>0</v>
      </c>
      <c r="AI9" s="277">
        <f t="shared" si="0"/>
        <v>0</v>
      </c>
      <c r="AJ9" s="266"/>
      <c r="AK9" s="266"/>
      <c r="AL9" s="266"/>
      <c r="AM9" s="266"/>
      <c r="AN9" s="271">
        <f>IF(Calculations!$I$39="","",Calculations!$I$39)</f>
        <v>1.7000000000000001E-4</v>
      </c>
      <c r="AO9" s="271">
        <f>IF(Calculations!$J$39="","",Calculations!$J$39)</f>
        <v>1.8000000000000001E-4</v>
      </c>
    </row>
    <row r="10" spans="1:41">
      <c r="A10" s="267" t="s">
        <v>346</v>
      </c>
      <c r="B10" s="268">
        <v>8</v>
      </c>
      <c r="C10" s="268">
        <f>IF('Savings Summary'!$J$15="","",1)</f>
        <v>1</v>
      </c>
      <c r="D10" s="266" t="s">
        <v>346</v>
      </c>
      <c r="E10" s="272">
        <f>'Savings Summary'!K15</f>
        <v>0</v>
      </c>
      <c r="F10" s="269" t="str">
        <f>IF('Savings Summary'!$C$5="","",'Savings Summary'!$C$5)</f>
        <v/>
      </c>
      <c r="G10" s="270">
        <f>IF('Savings Summary'!J15="","",'Savings Summary'!J15)</f>
        <v>0</v>
      </c>
      <c r="H10" s="271">
        <f>IF('Savings Summary'!G15="","",'Savings Summary'!G15)</f>
        <v>0</v>
      </c>
      <c r="I10" s="268">
        <f>'Savings Summary'!$K$2</f>
        <v>5</v>
      </c>
      <c r="J10" s="266"/>
      <c r="K10" s="266"/>
      <c r="L10" s="266"/>
      <c r="M10" s="266"/>
      <c r="N10" s="274">
        <f>'Low Pressure Irrigation System'!C13</f>
        <v>0</v>
      </c>
      <c r="O10" s="266"/>
      <c r="P10" s="266"/>
      <c r="Q10" s="266"/>
      <c r="R10" s="266"/>
      <c r="S10" s="274">
        <f>'Low Pressure Irrigation System'!C19</f>
        <v>0</v>
      </c>
      <c r="T10" s="266"/>
      <c r="U10" s="266"/>
      <c r="V10" s="266"/>
      <c r="W10" s="266"/>
      <c r="X10" s="266"/>
      <c r="Y10" s="274">
        <f>'Low Pressure Irrigation System'!C10</f>
        <v>0</v>
      </c>
      <c r="Z10" s="274">
        <f>'Low Pressure Irrigation System'!C11</f>
        <v>0</v>
      </c>
      <c r="AA10" s="274">
        <f>'Low Pressure Irrigation System'!C12</f>
        <v>0</v>
      </c>
      <c r="AB10" s="268">
        <f>'Low Pressure Irrigation System'!C14</f>
        <v>0</v>
      </c>
      <c r="AC10" s="274">
        <f>'Low Pressure Irrigation System'!C13/365</f>
        <v>0</v>
      </c>
      <c r="AD10" s="266"/>
      <c r="AE10" s="266"/>
      <c r="AF10" s="266"/>
      <c r="AG10" s="271">
        <f>IF('Savings Summary'!I15="","",'Savings Summary'!I15)</f>
        <v>0</v>
      </c>
      <c r="AH10" s="271">
        <f>IF('Savings Summary'!H15="","",'Savings Summary'!H15)</f>
        <v>0</v>
      </c>
      <c r="AI10" s="277">
        <f t="shared" si="0"/>
        <v>0</v>
      </c>
      <c r="AJ10" s="266"/>
      <c r="AK10" s="266"/>
      <c r="AL10" s="266"/>
      <c r="AM10" s="266"/>
      <c r="AN10" s="271">
        <f>0.0026</f>
        <v>2.5999999999999999E-3</v>
      </c>
      <c r="AO10" s="271">
        <f>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1489"/>
  </sheetPr>
  <dimension ref="A1:K93"/>
  <sheetViews>
    <sheetView zoomScaleNormal="100" workbookViewId="0">
      <selection activeCell="D10" sqref="D10"/>
    </sheetView>
  </sheetViews>
  <sheetFormatPr defaultColWidth="0" defaultRowHeight="14.25" zeroHeight="1"/>
  <cols>
    <col min="1" max="2" width="35" style="1" customWidth="1"/>
    <col min="3" max="3" width="35.625" style="1" customWidth="1"/>
    <col min="4" max="4" width="50.375" style="1" customWidth="1"/>
    <col min="5" max="10" width="8.625" style="1" hidden="1" customWidth="1"/>
    <col min="11" max="11" width="17.125" style="1" hidden="1" customWidth="1"/>
    <col min="12" max="16384" width="8.625" style="1" hidden="1"/>
  </cols>
  <sheetData>
    <row r="1" spans="1:10" s="114" customFormat="1" ht="73.5" customHeight="1">
      <c r="A1" s="350"/>
      <c r="B1" s="350"/>
      <c r="C1" s="350"/>
      <c r="D1" s="350"/>
      <c r="E1" s="350"/>
    </row>
    <row r="2" spans="1:10" ht="23.25">
      <c r="A2" s="115" t="str">
        <f>CR_Utility &amp; " Electric Estimator for Agriculture Measures"</f>
        <v>PPL Electric Estimator for Agriculture Measures</v>
      </c>
    </row>
    <row r="3" spans="1:10">
      <c r="A3" s="350"/>
      <c r="B3" s="350"/>
      <c r="C3" s="350"/>
      <c r="D3" s="350"/>
      <c r="E3" s="350"/>
      <c r="F3"/>
      <c r="G3"/>
      <c r="H3"/>
      <c r="I3"/>
      <c r="J3"/>
    </row>
    <row r="4" spans="1:10" ht="75.75" customHeight="1">
      <c r="A4" s="360" t="s">
        <v>505</v>
      </c>
      <c r="B4" s="360"/>
      <c r="C4" s="360"/>
      <c r="D4" s="360"/>
    </row>
    <row r="5" spans="1:10">
      <c r="A5" s="9"/>
      <c r="B5" s="9"/>
      <c r="C5" s="9"/>
      <c r="D5" s="9"/>
    </row>
    <row r="6" spans="1:10" ht="20.25">
      <c r="A6" s="117" t="s">
        <v>13</v>
      </c>
      <c r="B6" s="84"/>
      <c r="C6" s="80"/>
      <c r="D6" s="4"/>
    </row>
    <row r="7" spans="1:10">
      <c r="A7" s="362" t="s">
        <v>14</v>
      </c>
      <c r="B7" s="362"/>
      <c r="C7" s="362"/>
      <c r="D7" s="5"/>
    </row>
    <row r="8" spans="1:10">
      <c r="A8" s="363" t="s">
        <v>15</v>
      </c>
      <c r="B8" s="363"/>
      <c r="C8" s="363"/>
      <c r="D8" s="5"/>
    </row>
    <row r="9" spans="1:10" ht="15">
      <c r="A9" s="3"/>
      <c r="B9" s="3"/>
      <c r="C9" s="3"/>
      <c r="D9" s="3"/>
    </row>
    <row r="10" spans="1:10" ht="20.25">
      <c r="A10" s="117" t="s">
        <v>16</v>
      </c>
      <c r="B10" s="84"/>
      <c r="C10" s="79"/>
      <c r="D10" s="3"/>
    </row>
    <row r="11" spans="1:10" ht="15" hidden="1">
      <c r="A11" s="77" t="s">
        <v>17</v>
      </c>
      <c r="B11" s="77"/>
      <c r="C11" s="2"/>
      <c r="D11" s="8"/>
    </row>
    <row r="12" spans="1:10" hidden="1">
      <c r="A12" s="361" t="s">
        <v>18</v>
      </c>
      <c r="B12" s="361"/>
      <c r="C12" s="361"/>
      <c r="D12" s="361"/>
    </row>
    <row r="14" spans="1:10" ht="15">
      <c r="A14" s="77" t="s">
        <v>19</v>
      </c>
      <c r="B14" s="77"/>
      <c r="C14" s="2"/>
      <c r="D14" s="8"/>
    </row>
    <row r="15" spans="1:10">
      <c r="A15" s="361" t="s">
        <v>20</v>
      </c>
      <c r="B15" s="361"/>
      <c r="C15" s="361"/>
      <c r="D15" s="361"/>
    </row>
    <row r="16" spans="1:10">
      <c r="A16" s="8"/>
      <c r="B16" s="8"/>
      <c r="C16" s="8"/>
      <c r="D16" s="8"/>
    </row>
    <row r="17" spans="1:4" ht="15" hidden="1">
      <c r="A17" s="77" t="s">
        <v>21</v>
      </c>
      <c r="B17" s="77"/>
      <c r="C17" s="2"/>
      <c r="D17" s="8"/>
    </row>
    <row r="18" spans="1:4" hidden="1">
      <c r="A18" s="361" t="s">
        <v>22</v>
      </c>
      <c r="B18" s="361"/>
      <c r="C18" s="361"/>
      <c r="D18" s="361"/>
    </row>
    <row r="19" spans="1:4" hidden="1">
      <c r="A19" s="8"/>
      <c r="B19" s="8"/>
      <c r="C19" s="8"/>
      <c r="D19" s="8"/>
    </row>
    <row r="20" spans="1:4" ht="15" hidden="1">
      <c r="A20" s="77" t="s">
        <v>23</v>
      </c>
      <c r="B20" s="77"/>
      <c r="C20" s="2"/>
      <c r="D20" s="8"/>
    </row>
    <row r="21" spans="1:4" hidden="1">
      <c r="A21" s="361" t="s">
        <v>24</v>
      </c>
      <c r="B21" s="361"/>
      <c r="C21" s="361"/>
      <c r="D21" s="361"/>
    </row>
    <row r="22" spans="1:4" hidden="1">
      <c r="A22" s="8"/>
      <c r="B22" s="8"/>
      <c r="C22" s="8"/>
      <c r="D22" s="8"/>
    </row>
    <row r="23" spans="1:4" ht="15" hidden="1">
      <c r="A23" s="77" t="s">
        <v>25</v>
      </c>
      <c r="B23" s="77"/>
      <c r="C23" s="2"/>
      <c r="D23" s="8"/>
    </row>
    <row r="24" spans="1:4" hidden="1">
      <c r="A24" s="361" t="s">
        <v>26</v>
      </c>
      <c r="B24" s="361"/>
      <c r="C24" s="361"/>
      <c r="D24" s="361"/>
    </row>
    <row r="25" spans="1:4" hidden="1">
      <c r="A25" s="8"/>
      <c r="B25" s="8"/>
      <c r="C25" s="8"/>
      <c r="D25" s="8"/>
    </row>
    <row r="26" spans="1:4" ht="15">
      <c r="A26" s="77" t="s">
        <v>27</v>
      </c>
      <c r="B26" s="77"/>
      <c r="C26" s="2"/>
      <c r="D26" s="8"/>
    </row>
    <row r="27" spans="1:4">
      <c r="A27" s="361" t="s">
        <v>28</v>
      </c>
      <c r="B27" s="361"/>
      <c r="C27" s="361"/>
      <c r="D27" s="361"/>
    </row>
    <row r="28" spans="1:4">
      <c r="A28" s="8"/>
      <c r="B28" s="8"/>
      <c r="C28" s="8"/>
      <c r="D28" s="8"/>
    </row>
    <row r="29" spans="1:4" ht="15">
      <c r="A29" s="77" t="s">
        <v>29</v>
      </c>
      <c r="B29" s="77"/>
      <c r="C29" s="2"/>
      <c r="D29" s="8"/>
    </row>
    <row r="30" spans="1:4">
      <c r="A30" s="361" t="s">
        <v>30</v>
      </c>
      <c r="B30" s="361"/>
      <c r="C30" s="361"/>
      <c r="D30" s="361"/>
    </row>
    <row r="31" spans="1:4">
      <c r="A31" s="8"/>
      <c r="B31" s="8"/>
      <c r="C31" s="8"/>
      <c r="D31" s="8"/>
    </row>
    <row r="32" spans="1:4" ht="15">
      <c r="A32" s="77" t="s">
        <v>31</v>
      </c>
      <c r="B32" s="77"/>
      <c r="C32" s="2"/>
      <c r="D32" s="8"/>
    </row>
    <row r="33" spans="1:4">
      <c r="A33" s="361" t="s">
        <v>32</v>
      </c>
      <c r="B33" s="361"/>
      <c r="C33" s="361"/>
      <c r="D33" s="361"/>
    </row>
    <row r="34" spans="1:4">
      <c r="A34" s="8"/>
      <c r="B34" s="8"/>
      <c r="C34" s="8"/>
      <c r="D34" s="8"/>
    </row>
    <row r="35" spans="1:4" ht="15" hidden="1">
      <c r="A35" s="77" t="s">
        <v>33</v>
      </c>
      <c r="B35" s="77"/>
      <c r="C35" s="2"/>
      <c r="D35" s="8"/>
    </row>
    <row r="36" spans="1:4" hidden="1">
      <c r="A36" s="361" t="s">
        <v>34</v>
      </c>
      <c r="B36" s="361"/>
      <c r="C36" s="361"/>
      <c r="D36" s="361"/>
    </row>
    <row r="37" spans="1:4" hidden="1">
      <c r="A37" s="8"/>
      <c r="B37" s="8"/>
      <c r="C37" s="8"/>
      <c r="D37" s="8"/>
    </row>
    <row r="38" spans="1:4" ht="15" hidden="1">
      <c r="A38" s="77" t="s">
        <v>35</v>
      </c>
      <c r="B38" s="77"/>
      <c r="C38" s="2"/>
      <c r="D38" s="8"/>
    </row>
    <row r="39" spans="1:4" hidden="1">
      <c r="A39" s="361" t="s">
        <v>36</v>
      </c>
      <c r="B39" s="361"/>
      <c r="C39" s="361"/>
      <c r="D39" s="361"/>
    </row>
    <row r="40" spans="1:4">
      <c r="A40" s="8"/>
      <c r="B40" s="8"/>
      <c r="C40" s="8"/>
      <c r="D40" s="8"/>
    </row>
    <row r="41" spans="1:4" ht="15" hidden="1">
      <c r="A41" s="77" t="s">
        <v>37</v>
      </c>
      <c r="B41" s="77"/>
      <c r="C41" s="2"/>
      <c r="D41" s="8"/>
    </row>
    <row r="42" spans="1:4" hidden="1">
      <c r="A42" s="361" t="s">
        <v>38</v>
      </c>
      <c r="B42" s="361"/>
      <c r="C42" s="361"/>
      <c r="D42" s="361"/>
    </row>
    <row r="43" spans="1:4" ht="15" hidden="1">
      <c r="A43" s="3"/>
      <c r="B43" s="3"/>
      <c r="C43" s="3"/>
      <c r="D43" s="3"/>
    </row>
    <row r="44" spans="1:4" ht="20.25">
      <c r="A44" s="116" t="s">
        <v>39</v>
      </c>
      <c r="B44" s="84"/>
      <c r="C44" s="79"/>
      <c r="D44" s="3"/>
    </row>
    <row r="45" spans="1:4" ht="28.5" hidden="1">
      <c r="A45" s="65" t="s">
        <v>40</v>
      </c>
      <c r="B45" s="65"/>
      <c r="C45" s="364" t="s">
        <v>41</v>
      </c>
      <c r="D45" s="364"/>
    </row>
    <row r="46" spans="1:4" ht="28.5" hidden="1">
      <c r="A46" s="65" t="s">
        <v>42</v>
      </c>
      <c r="B46" s="65"/>
      <c r="C46" s="364" t="s">
        <v>43</v>
      </c>
      <c r="D46" s="364"/>
    </row>
    <row r="47" spans="1:4" ht="28.5" hidden="1">
      <c r="A47" s="65" t="s">
        <v>44</v>
      </c>
      <c r="B47" s="65"/>
      <c r="C47" s="364" t="s">
        <v>45</v>
      </c>
      <c r="D47" s="364"/>
    </row>
    <row r="48" spans="1:4" ht="28.5" hidden="1">
      <c r="A48" s="65" t="s">
        <v>46</v>
      </c>
      <c r="B48" s="65"/>
      <c r="C48" s="364" t="s">
        <v>47</v>
      </c>
      <c r="D48" s="364"/>
    </row>
    <row r="49" spans="1:4" hidden="1">
      <c r="A49" s="65" t="s">
        <v>48</v>
      </c>
      <c r="B49" s="65"/>
      <c r="C49" s="364" t="s">
        <v>49</v>
      </c>
      <c r="D49" s="364"/>
    </row>
    <row r="50" spans="1:4" ht="28.5" hidden="1">
      <c r="A50" s="65" t="s">
        <v>50</v>
      </c>
      <c r="B50" s="65"/>
      <c r="C50" s="364" t="s">
        <v>51</v>
      </c>
      <c r="D50" s="364"/>
    </row>
    <row r="51" spans="1:4" hidden="1">
      <c r="A51" s="65" t="s">
        <v>52</v>
      </c>
      <c r="B51" s="65"/>
      <c r="C51" s="364" t="s">
        <v>53</v>
      </c>
      <c r="D51" s="364"/>
    </row>
    <row r="52" spans="1:4" ht="28.5" hidden="1">
      <c r="A52" s="65" t="s">
        <v>54</v>
      </c>
      <c r="B52" s="65"/>
      <c r="C52" s="364" t="s">
        <v>55</v>
      </c>
      <c r="D52" s="364"/>
    </row>
    <row r="53" spans="1:4" ht="28.5">
      <c r="A53" s="65" t="s">
        <v>56</v>
      </c>
      <c r="B53" s="65"/>
      <c r="C53" s="364" t="s">
        <v>57</v>
      </c>
      <c r="D53" s="364"/>
    </row>
    <row r="54" spans="1:4" ht="28.5">
      <c r="A54" s="65" t="s">
        <v>58</v>
      </c>
      <c r="B54" s="65"/>
      <c r="C54" s="364" t="s">
        <v>59</v>
      </c>
      <c r="D54" s="364"/>
    </row>
    <row r="55" spans="1:4" ht="28.5">
      <c r="A55" s="65" t="s">
        <v>60</v>
      </c>
      <c r="B55" s="65"/>
      <c r="C55" s="364" t="s">
        <v>61</v>
      </c>
      <c r="D55" s="364"/>
    </row>
    <row r="56" spans="1:4" ht="28.5">
      <c r="A56" s="65" t="s">
        <v>62</v>
      </c>
      <c r="B56" s="65"/>
      <c r="C56" s="364" t="s">
        <v>63</v>
      </c>
      <c r="D56" s="364"/>
    </row>
    <row r="57" spans="1:4" ht="28.5">
      <c r="A57" s="65" t="s">
        <v>64</v>
      </c>
      <c r="B57" s="65"/>
      <c r="C57" s="364" t="s">
        <v>65</v>
      </c>
      <c r="D57" s="364"/>
    </row>
    <row r="58" spans="1:4" ht="28.5">
      <c r="A58" s="65" t="s">
        <v>66</v>
      </c>
      <c r="B58" s="65"/>
      <c r="C58" s="364" t="s">
        <v>67</v>
      </c>
      <c r="D58" s="364"/>
    </row>
    <row r="59" spans="1:4">
      <c r="A59" s="65" t="s">
        <v>68</v>
      </c>
      <c r="B59" s="65"/>
      <c r="C59" s="364" t="s">
        <v>69</v>
      </c>
      <c r="D59" s="364"/>
    </row>
    <row r="60" spans="1:4" ht="28.5">
      <c r="A60" s="65" t="s">
        <v>70</v>
      </c>
      <c r="B60" s="65"/>
      <c r="C60" s="364" t="s">
        <v>71</v>
      </c>
      <c r="D60" s="364"/>
    </row>
    <row r="61" spans="1:4" ht="28.5">
      <c r="A61" s="65" t="s">
        <v>72</v>
      </c>
      <c r="B61" s="65"/>
      <c r="C61" s="364" t="s">
        <v>507</v>
      </c>
      <c r="D61" s="364"/>
    </row>
    <row r="62" spans="1:4" ht="28.5">
      <c r="A62" s="65" t="s">
        <v>73</v>
      </c>
      <c r="B62" s="65"/>
      <c r="C62" s="364" t="s">
        <v>74</v>
      </c>
      <c r="D62" s="364"/>
    </row>
    <row r="63" spans="1:4" ht="28.5">
      <c r="A63" s="65" t="s">
        <v>75</v>
      </c>
      <c r="B63" s="65"/>
      <c r="C63" s="364" t="s">
        <v>76</v>
      </c>
      <c r="D63" s="364"/>
    </row>
    <row r="64" spans="1:4" ht="28.5">
      <c r="A64" s="65" t="s">
        <v>77</v>
      </c>
      <c r="B64" s="65"/>
      <c r="C64" s="364" t="s">
        <v>507</v>
      </c>
      <c r="D64" s="364"/>
    </row>
    <row r="65" spans="1:4" ht="28.5" hidden="1">
      <c r="A65" s="65" t="s">
        <v>78</v>
      </c>
      <c r="B65" s="65"/>
      <c r="C65" s="358" t="s">
        <v>79</v>
      </c>
      <c r="D65" s="359"/>
    </row>
    <row r="66" spans="1:4" hidden="1">
      <c r="A66" s="65" t="s">
        <v>80</v>
      </c>
      <c r="B66" s="65"/>
      <c r="C66" s="358" t="s">
        <v>81</v>
      </c>
      <c r="D66" s="359"/>
    </row>
    <row r="67" spans="1:4" ht="28.5" hidden="1">
      <c r="A67" s="65" t="s">
        <v>82</v>
      </c>
      <c r="B67" s="65"/>
      <c r="C67" s="358" t="s">
        <v>83</v>
      </c>
      <c r="D67" s="359"/>
    </row>
    <row r="68" spans="1:4" ht="28.5" hidden="1">
      <c r="A68" s="65" t="s">
        <v>84</v>
      </c>
      <c r="B68" s="65"/>
      <c r="C68" s="358" t="s">
        <v>85</v>
      </c>
      <c r="D68" s="359"/>
    </row>
    <row r="69" spans="1:4" ht="28.5" hidden="1">
      <c r="A69" s="65" t="s">
        <v>86</v>
      </c>
      <c r="B69" s="65"/>
      <c r="C69" s="358" t="s">
        <v>87</v>
      </c>
      <c r="D69" s="359"/>
    </row>
    <row r="70" spans="1:4" ht="28.5" hidden="1">
      <c r="A70" s="65" t="s">
        <v>88</v>
      </c>
      <c r="B70" s="65"/>
      <c r="C70" s="358" t="s">
        <v>89</v>
      </c>
      <c r="D70" s="359"/>
    </row>
    <row r="71" spans="1:4" ht="28.5" hidden="1">
      <c r="A71" s="65" t="s">
        <v>90</v>
      </c>
      <c r="B71" s="65"/>
      <c r="C71" s="358" t="s">
        <v>91</v>
      </c>
      <c r="D71" s="359"/>
    </row>
    <row r="72" spans="1:4" ht="28.5" hidden="1">
      <c r="A72" s="65" t="s">
        <v>92</v>
      </c>
      <c r="B72" s="65"/>
      <c r="C72" s="358" t="s">
        <v>93</v>
      </c>
      <c r="D72" s="359"/>
    </row>
    <row r="73" spans="1:4" ht="28.5" hidden="1">
      <c r="A73" s="65" t="s">
        <v>94</v>
      </c>
      <c r="B73" s="65"/>
      <c r="C73" s="358" t="s">
        <v>95</v>
      </c>
      <c r="D73" s="359"/>
    </row>
    <row r="74" spans="1:4" ht="28.5" hidden="1">
      <c r="A74" s="65" t="s">
        <v>96</v>
      </c>
      <c r="B74" s="65"/>
      <c r="C74" s="358" t="s">
        <v>97</v>
      </c>
      <c r="D74" s="359"/>
    </row>
    <row r="75" spans="1:4" ht="28.5" hidden="1">
      <c r="A75" s="65" t="s">
        <v>98</v>
      </c>
      <c r="B75" s="65"/>
      <c r="C75" s="358" t="s">
        <v>99</v>
      </c>
      <c r="D75" s="359"/>
    </row>
    <row r="76" spans="1:4" ht="28.5" hidden="1">
      <c r="A76" s="65" t="s">
        <v>100</v>
      </c>
      <c r="B76" s="65"/>
      <c r="C76" s="358" t="s">
        <v>101</v>
      </c>
      <c r="D76" s="359"/>
    </row>
    <row r="77" spans="1:4" ht="28.5" hidden="1">
      <c r="A77" s="65" t="s">
        <v>102</v>
      </c>
      <c r="B77" s="65"/>
      <c r="C77" s="358" t="s">
        <v>103</v>
      </c>
      <c r="D77" s="359"/>
    </row>
    <row r="78" spans="1:4">
      <c r="A78" s="50" t="s">
        <v>104</v>
      </c>
      <c r="B78" s="50"/>
      <c r="C78" s="364" t="s">
        <v>105</v>
      </c>
      <c r="D78" s="364"/>
    </row>
    <row r="79" spans="1:4" ht="15">
      <c r="A79" s="3"/>
      <c r="B79" s="3"/>
      <c r="C79" s="3"/>
      <c r="D79" s="3"/>
    </row>
    <row r="80" spans="1:4" ht="20.25">
      <c r="A80" s="116" t="s">
        <v>106</v>
      </c>
      <c r="B80" s="84"/>
      <c r="C80" s="79"/>
      <c r="D80" s="3"/>
    </row>
    <row r="81" spans="1:4">
      <c r="A81" s="17" t="s">
        <v>107</v>
      </c>
      <c r="B81" s="17"/>
      <c r="C81" s="364" t="s">
        <v>108</v>
      </c>
      <c r="D81" s="364" t="s">
        <v>109</v>
      </c>
    </row>
    <row r="82" spans="1:4">
      <c r="A82" s="17" t="s">
        <v>109</v>
      </c>
      <c r="B82" s="17"/>
      <c r="C82" s="364" t="s">
        <v>110</v>
      </c>
      <c r="D82" s="364" t="s">
        <v>111</v>
      </c>
    </row>
    <row r="83" spans="1:4" ht="14.1" customHeight="1">
      <c r="A83" s="17" t="s">
        <v>112</v>
      </c>
      <c r="B83" s="17"/>
      <c r="C83" s="364" t="s">
        <v>506</v>
      </c>
      <c r="D83" s="364" t="s">
        <v>109</v>
      </c>
    </row>
    <row r="84" spans="1:4" ht="20.25">
      <c r="A84" s="84"/>
      <c r="B84" s="84"/>
      <c r="C84" s="79"/>
      <c r="D84" s="3"/>
    </row>
    <row r="85" spans="1:4">
      <c r="A85" s="104"/>
      <c r="B85" s="104"/>
      <c r="C85" s="365"/>
      <c r="D85" s="365"/>
    </row>
    <row r="86" spans="1:4">
      <c r="A86" s="104"/>
      <c r="B86" s="104"/>
      <c r="C86" s="365"/>
      <c r="D86" s="365"/>
    </row>
    <row r="87" spans="1:4"/>
    <row r="88" spans="1:4"/>
    <row r="89" spans="1:4"/>
    <row r="90" spans="1:4"/>
    <row r="91" spans="1:4"/>
    <row r="92" spans="1:4"/>
    <row r="93" spans="1:4"/>
  </sheetData>
  <sheetProtection algorithmName="SHA-512" hashValue="QdwKYJvFzBmhTcso+7vH78WgATOndvNdWX+TqhY1uzwJvbCMm7aI6Z7wP3umg6zHi2zIhxfjRX6vcI6kHLRFyg==" saltValue="PuCMXgL/UN241TIB4x0AAw==" spinCount="100000" sheet="1" objects="1" scenarios="1"/>
  <mergeCells count="55">
    <mergeCell ref="C81:D81"/>
    <mergeCell ref="C82:D82"/>
    <mergeCell ref="A36:D36"/>
    <mergeCell ref="A39:D39"/>
    <mergeCell ref="C85:D85"/>
    <mergeCell ref="C68:D68"/>
    <mergeCell ref="C69:D69"/>
    <mergeCell ref="C86:D86"/>
    <mergeCell ref="A12:D12"/>
    <mergeCell ref="C48:D48"/>
    <mergeCell ref="C50:D50"/>
    <mergeCell ref="C47:D47"/>
    <mergeCell ref="C49:D49"/>
    <mergeCell ref="C51:D51"/>
    <mergeCell ref="C52:D52"/>
    <mergeCell ref="C53:D53"/>
    <mergeCell ref="C54:D54"/>
    <mergeCell ref="C55:D55"/>
    <mergeCell ref="C56:D56"/>
    <mergeCell ref="C62:D62"/>
    <mergeCell ref="A18:D18"/>
    <mergeCell ref="A21:D21"/>
    <mergeCell ref="A24:D24"/>
    <mergeCell ref="A27:D27"/>
    <mergeCell ref="A30:D30"/>
    <mergeCell ref="C83:D83"/>
    <mergeCell ref="C45:D45"/>
    <mergeCell ref="C46:D46"/>
    <mergeCell ref="C63:D63"/>
    <mergeCell ref="C64:D64"/>
    <mergeCell ref="C78:D78"/>
    <mergeCell ref="C57:D57"/>
    <mergeCell ref="C58:D58"/>
    <mergeCell ref="C59:D59"/>
    <mergeCell ref="C60:D60"/>
    <mergeCell ref="C61:D61"/>
    <mergeCell ref="C65:D65"/>
    <mergeCell ref="C66:D66"/>
    <mergeCell ref="C67:D67"/>
    <mergeCell ref="A1:E1"/>
    <mergeCell ref="A3:E3"/>
    <mergeCell ref="C70:D70"/>
    <mergeCell ref="C76:D76"/>
    <mergeCell ref="C77:D77"/>
    <mergeCell ref="C72:D72"/>
    <mergeCell ref="C71:D71"/>
    <mergeCell ref="C73:D73"/>
    <mergeCell ref="C74:D74"/>
    <mergeCell ref="C75:D75"/>
    <mergeCell ref="A4:D4"/>
    <mergeCell ref="A42:D42"/>
    <mergeCell ref="A15:D15"/>
    <mergeCell ref="A33:D33"/>
    <mergeCell ref="A7:C7"/>
    <mergeCell ref="A8:C8"/>
  </mergeCell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CB891D14-3485-4BAF-822D-9AAD08C4C958}">
            <xm:f>'Utility Admin'!$E$3="First Energy"</xm:f>
            <x14:dxf>
              <fill>
                <patternFill>
                  <bgColor rgb="FF1E427C"/>
                </patternFill>
              </fill>
            </x14:dxf>
          </x14:cfRule>
          <x14:cfRule type="expression" priority="5" id="{9E270916-CBD8-4A8C-AE53-0629113301AF}">
            <xm:f>'Utility Admin'!$E$3="PECO"</xm:f>
            <x14:dxf>
              <fill>
                <patternFill>
                  <bgColor rgb="FF6E06C1"/>
                </patternFill>
              </fill>
            </x14:dxf>
          </x14:cfRule>
          <x14:cfRule type="expression" priority="6" id="{F992DA10-9278-4B9E-9636-B3E3BD9406C5}">
            <xm:f>'Utility Admin'!$E$3="PPL"</xm:f>
            <x14:dxf>
              <fill>
                <patternFill>
                  <bgColor rgb="FF001489"/>
                </patternFill>
              </fill>
            </x14:dxf>
          </x14:cfRule>
          <xm:sqref>A1:E1</xm:sqref>
        </x14:conditionalFormatting>
        <x14:conditionalFormatting xmlns:xm="http://schemas.microsoft.com/office/excel/2006/main">
          <x14:cfRule type="expression" priority="1" id="{77D2B4FB-2BEA-4799-9A4A-C432DC1E9758}">
            <xm:f>'Utility Admin'!$E$3="First Energy"</xm:f>
            <x14:dxf>
              <fill>
                <patternFill>
                  <bgColor rgb="FF1E427C"/>
                </patternFill>
              </fill>
            </x14:dxf>
          </x14:cfRule>
          <x14:cfRule type="expression" priority="2" id="{B648B0D5-A383-4F6E-8951-98470F325789}">
            <xm:f>'Utility Admin'!$E$3="PECO"</xm:f>
            <x14:dxf>
              <fill>
                <patternFill>
                  <bgColor rgb="FF6E06C1"/>
                </patternFill>
              </fill>
            </x14:dxf>
          </x14:cfRule>
          <x14:cfRule type="expression" priority="3" id="{CE09450E-237A-44CB-B15B-1270F053C5EA}">
            <xm:f>'Utility Admin'!$E$3="PPL"</xm:f>
            <x14:dxf>
              <fill>
                <patternFill>
                  <bgColor rgb="FF001489"/>
                </patternFill>
              </fill>
            </x14:dxf>
          </x14:cfRule>
          <xm:sqref>A3:E3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sheetPr>
  <dimension ref="B2:CF6"/>
  <sheetViews>
    <sheetView topLeftCell="A5" zoomScale="85" zoomScaleNormal="85" workbookViewId="0">
      <selection activeCell="D25" sqref="D25"/>
    </sheetView>
  </sheetViews>
  <sheetFormatPr defaultColWidth="8.625" defaultRowHeight="14.25"/>
  <cols>
    <col min="1" max="1" width="3.125" style="1" customWidth="1"/>
    <col min="2" max="2" width="53.625" style="1" bestFit="1" customWidth="1"/>
    <col min="3" max="3" width="2.875" style="78" customWidth="1"/>
    <col min="4" max="11" width="8.625" style="1" customWidth="1"/>
    <col min="12" max="12" width="4.625" style="1" customWidth="1"/>
    <col min="13" max="13" width="2.875" style="78" customWidth="1"/>
    <col min="14" max="21" width="8.625" style="1" customWidth="1"/>
    <col min="22" max="22" width="4.625" style="1" customWidth="1"/>
    <col min="23" max="23" width="2.875" style="78" customWidth="1"/>
    <col min="24" max="31" width="8.625" style="1" customWidth="1"/>
    <col min="32" max="32" width="4.125" style="1" customWidth="1"/>
    <col min="33" max="33" width="4.5" style="78" customWidth="1"/>
    <col min="34" max="42" width="8.625" style="1" customWidth="1"/>
    <col min="43" max="43" width="4.5" style="78" customWidth="1"/>
    <col min="44" max="52" width="8.625" style="1" customWidth="1"/>
    <col min="53" max="53" width="3.625" style="1" customWidth="1"/>
    <col min="54" max="54" width="4.5" style="78" customWidth="1"/>
    <col min="55" max="62" width="8.625" style="1" customWidth="1"/>
    <col min="63" max="63" width="5.125" style="1" customWidth="1"/>
    <col min="64" max="64" width="4.5" style="78" customWidth="1"/>
    <col min="65" max="72" width="8.625" style="1"/>
    <col min="73" max="73" width="3.625" style="1" customWidth="1"/>
    <col min="74" max="74" width="4.5" style="78" customWidth="1"/>
    <col min="75" max="81" width="8.625" style="1"/>
    <col min="82" max="82" width="8.625" style="1" customWidth="1"/>
    <col min="83" max="83" width="1.125" style="1" customWidth="1"/>
    <col min="84" max="84" width="4.5" style="78" customWidth="1"/>
    <col min="85" max="16384" width="8.625" style="1"/>
  </cols>
  <sheetData>
    <row r="2" spans="2:75" ht="34.5">
      <c r="B2" s="115" t="s">
        <v>113</v>
      </c>
      <c r="C2" s="83"/>
      <c r="D2" s="81"/>
      <c r="M2" s="83"/>
      <c r="N2" s="81"/>
      <c r="W2" s="83"/>
      <c r="X2" s="81"/>
      <c r="AG2" s="83"/>
      <c r="AH2" s="81"/>
      <c r="AQ2" s="83"/>
      <c r="AR2" s="81"/>
      <c r="BB2" s="83"/>
      <c r="BC2" s="81"/>
      <c r="BM2" s="81"/>
      <c r="BW2" s="81"/>
    </row>
    <row r="4" spans="2:75" ht="30" customHeight="1">
      <c r="B4" s="82" t="s">
        <v>114</v>
      </c>
      <c r="C4" s="76"/>
      <c r="D4" s="82" t="s">
        <v>115</v>
      </c>
      <c r="M4" s="76"/>
      <c r="N4" s="82" t="s">
        <v>116</v>
      </c>
      <c r="W4" s="76"/>
      <c r="X4" s="82" t="s">
        <v>117</v>
      </c>
      <c r="AG4" s="76"/>
      <c r="AH4" s="82" t="s">
        <v>118</v>
      </c>
      <c r="AQ4" s="76"/>
      <c r="AR4" s="82" t="s">
        <v>119</v>
      </c>
      <c r="BB4" s="76"/>
      <c r="BC4" s="82" t="s">
        <v>120</v>
      </c>
      <c r="BM4" s="82" t="s">
        <v>33</v>
      </c>
      <c r="BW4" s="82" t="s">
        <v>35</v>
      </c>
    </row>
    <row r="6" spans="2:75" ht="33" customHeight="1">
      <c r="B6" s="75" t="s">
        <v>121</v>
      </c>
      <c r="C6" s="76"/>
      <c r="M6" s="76"/>
      <c r="W6" s="76"/>
      <c r="AG6" s="76"/>
      <c r="AQ6" s="76"/>
      <c r="BB6" s="7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0" tint="-0.14999847407452621"/>
  </sheetPr>
  <dimension ref="A2:I25"/>
  <sheetViews>
    <sheetView workbookViewId="0">
      <selection activeCell="B8" sqref="B8"/>
    </sheetView>
  </sheetViews>
  <sheetFormatPr defaultColWidth="8.625" defaultRowHeight="14.25"/>
  <cols>
    <col min="1" max="1" width="3.625" style="13" customWidth="1"/>
    <col min="2" max="2" width="8.875" style="13" customWidth="1"/>
    <col min="3" max="3" width="14.125" style="13" customWidth="1"/>
    <col min="4" max="4" width="21" style="13" customWidth="1"/>
    <col min="5" max="5" width="52.625" style="16" customWidth="1"/>
    <col min="6" max="6" width="26.625" style="13" customWidth="1"/>
    <col min="7" max="7" width="8.625" style="1"/>
    <col min="8" max="8" width="16.625" style="1" customWidth="1"/>
    <col min="9" max="9" width="15.625" style="1" customWidth="1"/>
    <col min="10" max="16384" width="8.625" style="1"/>
  </cols>
  <sheetData>
    <row r="2" spans="1:9" ht="20.25">
      <c r="B2" s="366" t="s">
        <v>37</v>
      </c>
      <c r="C2" s="366"/>
      <c r="D2" s="366"/>
      <c r="E2" s="366"/>
      <c r="F2" s="366"/>
    </row>
    <row r="4" spans="1:9" ht="15">
      <c r="B4" s="45" t="s">
        <v>122</v>
      </c>
      <c r="D4" s="48" t="s">
        <v>123</v>
      </c>
      <c r="E4" s="47" t="s">
        <v>124</v>
      </c>
      <c r="F4" s="46" t="s">
        <v>125</v>
      </c>
      <c r="H4" s="152" t="s">
        <v>126</v>
      </c>
      <c r="I4" s="152">
        <f>MAX(B:B)</f>
        <v>5</v>
      </c>
    </row>
    <row r="5" spans="1:9" ht="15">
      <c r="E5" s="49" t="s">
        <v>127</v>
      </c>
      <c r="F5" s="48" t="s">
        <v>128</v>
      </c>
      <c r="H5" s="152" t="s">
        <v>129</v>
      </c>
      <c r="I5" s="153">
        <f>MAX(C:C)</f>
        <v>46174</v>
      </c>
    </row>
    <row r="6" spans="1:9" ht="25.5" customHeight="1"/>
    <row r="7" spans="1:9" s="26" customFormat="1" ht="15">
      <c r="A7" s="25"/>
      <c r="B7" s="31" t="s">
        <v>130</v>
      </c>
      <c r="C7" s="32" t="s">
        <v>131</v>
      </c>
      <c r="D7" s="32" t="s">
        <v>132</v>
      </c>
      <c r="E7" s="33" t="s">
        <v>133</v>
      </c>
      <c r="F7" s="34" t="s">
        <v>134</v>
      </c>
    </row>
    <row r="8" spans="1:9" ht="28.5" customHeight="1">
      <c r="B8" s="35">
        <v>5</v>
      </c>
      <c r="C8" s="36">
        <v>46174</v>
      </c>
      <c r="D8" s="36" t="s">
        <v>135</v>
      </c>
      <c r="E8" s="37" t="s">
        <v>136</v>
      </c>
      <c r="F8" s="38" t="s">
        <v>137</v>
      </c>
    </row>
    <row r="9" spans="1:9" ht="36" customHeight="1">
      <c r="B9" s="35"/>
      <c r="C9" s="36"/>
      <c r="D9" s="39"/>
      <c r="E9" s="37"/>
      <c r="F9" s="38"/>
    </row>
    <row r="10" spans="1:9" ht="28.5" customHeight="1">
      <c r="B10" s="35"/>
      <c r="C10" s="36"/>
      <c r="D10" s="39"/>
      <c r="E10" s="37"/>
      <c r="F10" s="38"/>
    </row>
    <row r="11" spans="1:9" ht="28.5" customHeight="1">
      <c r="B11" s="35"/>
      <c r="C11" s="36"/>
      <c r="D11" s="39"/>
      <c r="E11" s="37"/>
      <c r="F11" s="38"/>
    </row>
    <row r="12" spans="1:9" ht="28.5" customHeight="1">
      <c r="B12" s="135"/>
      <c r="C12" s="36"/>
      <c r="D12" s="39"/>
      <c r="E12" s="37"/>
      <c r="F12" s="38"/>
    </row>
    <row r="13" spans="1:9" ht="28.5" customHeight="1">
      <c r="B13" s="135"/>
      <c r="C13" s="36"/>
      <c r="D13" s="39"/>
      <c r="E13" s="37"/>
      <c r="F13" s="38"/>
    </row>
    <row r="14" spans="1:9" ht="28.5" customHeight="1">
      <c r="B14" s="135"/>
      <c r="C14" s="36"/>
      <c r="D14" s="39"/>
      <c r="E14" s="37"/>
      <c r="F14" s="38"/>
    </row>
    <row r="15" spans="1:9" ht="28.5" customHeight="1">
      <c r="B15" s="135"/>
      <c r="C15" s="36"/>
      <c r="D15" s="39"/>
      <c r="E15" s="37"/>
      <c r="F15" s="38"/>
    </row>
    <row r="16" spans="1:9" ht="28.5" customHeight="1">
      <c r="B16" s="135"/>
      <c r="C16" s="36"/>
      <c r="D16" s="39"/>
      <c r="E16" s="37"/>
      <c r="F16" s="38"/>
    </row>
    <row r="17" spans="2:6" ht="28.5" customHeight="1">
      <c r="B17" s="135"/>
      <c r="C17" s="36"/>
      <c r="D17" s="39"/>
      <c r="E17" s="37"/>
      <c r="F17" s="38"/>
    </row>
    <row r="18" spans="2:6" ht="28.5" customHeight="1">
      <c r="B18" s="135"/>
      <c r="C18" s="36"/>
      <c r="D18" s="39"/>
      <c r="E18" s="37"/>
      <c r="F18" s="38"/>
    </row>
    <row r="19" spans="2:6" ht="28.5" customHeight="1">
      <c r="B19" s="135"/>
      <c r="C19" s="36"/>
      <c r="D19" s="39"/>
      <c r="E19" s="37"/>
      <c r="F19" s="38"/>
    </row>
    <row r="20" spans="2:6" ht="28.5" customHeight="1">
      <c r="B20" s="135"/>
      <c r="C20" s="39"/>
      <c r="D20" s="39"/>
      <c r="E20" s="37"/>
      <c r="F20" s="38"/>
    </row>
    <row r="21" spans="2:6" ht="28.5" customHeight="1">
      <c r="B21" s="35"/>
      <c r="C21" s="39"/>
      <c r="D21" s="39"/>
      <c r="E21" s="37"/>
      <c r="F21" s="38"/>
    </row>
    <row r="22" spans="2:6" ht="28.5" customHeight="1">
      <c r="B22" s="35"/>
      <c r="C22" s="39"/>
      <c r="D22" s="39"/>
      <c r="E22" s="37"/>
      <c r="F22" s="38"/>
    </row>
    <row r="23" spans="2:6" ht="28.5" customHeight="1">
      <c r="B23" s="35"/>
      <c r="C23" s="39"/>
      <c r="D23" s="39"/>
      <c r="E23" s="37"/>
      <c r="F23" s="38"/>
    </row>
    <row r="24" spans="2:6" ht="28.5" customHeight="1">
      <c r="B24" s="30"/>
      <c r="C24" s="40"/>
      <c r="D24" s="40"/>
      <c r="E24" s="41"/>
      <c r="F24" s="42"/>
    </row>
    <row r="25" spans="2:6">
      <c r="B25" s="14"/>
      <c r="C25" s="14"/>
      <c r="D25" s="14"/>
      <c r="E25" s="15"/>
      <c r="F25" s="14"/>
    </row>
  </sheetData>
  <mergeCells count="1">
    <mergeCell ref="B2: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5B4-B33A-42F7-8E5C-BE2C12117554}">
  <sheetPr codeName="Sheet17">
    <tabColor theme="1"/>
  </sheetPr>
  <dimension ref="A1:J14"/>
  <sheetViews>
    <sheetView workbookViewId="0">
      <selection activeCell="I7" sqref="I7"/>
    </sheetView>
  </sheetViews>
  <sheetFormatPr defaultRowHeight="14.25"/>
  <sheetData>
    <row r="1" spans="1:10" s="262" customFormat="1" ht="15">
      <c r="A1" s="261" t="s">
        <v>138</v>
      </c>
    </row>
    <row r="4" spans="1:10">
      <c r="B4" s="245"/>
      <c r="C4" s="245"/>
      <c r="D4" s="245"/>
      <c r="E4" s="245"/>
      <c r="F4" s="245"/>
      <c r="G4" s="245"/>
      <c r="H4" s="245"/>
      <c r="I4" s="246" t="s">
        <v>139</v>
      </c>
      <c r="J4" s="246"/>
    </row>
    <row r="5" spans="1:10">
      <c r="B5" s="245" t="s">
        <v>140</v>
      </c>
      <c r="C5" s="247" t="s">
        <v>141</v>
      </c>
      <c r="D5" s="247" t="s">
        <v>142</v>
      </c>
      <c r="E5" s="247" t="s">
        <v>143</v>
      </c>
      <c r="F5" s="247" t="s">
        <v>109</v>
      </c>
      <c r="G5" s="247" t="s">
        <v>107</v>
      </c>
      <c r="H5" s="245"/>
      <c r="I5" s="246">
        <v>0.1</v>
      </c>
      <c r="J5" s="246" t="s">
        <v>6</v>
      </c>
    </row>
    <row r="6" spans="1:10">
      <c r="B6" s="248">
        <f>'Savings Summary'!C5</f>
        <v>0</v>
      </c>
      <c r="C6" s="247" t="s">
        <v>144</v>
      </c>
      <c r="D6" s="247"/>
      <c r="E6" s="247"/>
      <c r="F6" s="249">
        <v>0.08</v>
      </c>
      <c r="G6" s="249">
        <v>250</v>
      </c>
      <c r="H6" s="245"/>
      <c r="I6" s="246">
        <v>0</v>
      </c>
      <c r="J6" s="246" t="s">
        <v>145</v>
      </c>
    </row>
    <row r="7" spans="1:10">
      <c r="B7" s="245"/>
      <c r="C7" s="247" t="s">
        <v>146</v>
      </c>
      <c r="D7" s="247"/>
      <c r="E7" s="247"/>
      <c r="F7" s="249">
        <v>0.05</v>
      </c>
      <c r="G7" s="249">
        <v>200</v>
      </c>
      <c r="H7" s="245"/>
      <c r="I7" s="246"/>
      <c r="J7" s="246"/>
    </row>
    <row r="8" spans="1:10">
      <c r="B8" s="245"/>
      <c r="C8" s="247" t="s">
        <v>147</v>
      </c>
      <c r="D8" s="247"/>
      <c r="E8" s="247"/>
      <c r="F8" s="249">
        <v>0.08</v>
      </c>
      <c r="G8" s="247" t="s">
        <v>148</v>
      </c>
      <c r="H8" s="245"/>
      <c r="I8" s="245"/>
      <c r="J8" s="245"/>
    </row>
    <row r="9" spans="1:10">
      <c r="B9" s="245"/>
      <c r="C9" s="247" t="s">
        <v>149</v>
      </c>
      <c r="D9" s="247"/>
      <c r="E9" s="247"/>
      <c r="F9" s="249">
        <v>0.1</v>
      </c>
      <c r="G9" s="247" t="s">
        <v>148</v>
      </c>
      <c r="H9" s="245"/>
      <c r="I9" s="245"/>
      <c r="J9" s="245"/>
    </row>
    <row r="10" spans="1:10">
      <c r="B10" s="245"/>
      <c r="C10" s="255" t="s">
        <v>150</v>
      </c>
      <c r="D10" s="256">
        <v>46174</v>
      </c>
      <c r="E10" s="256">
        <v>46538</v>
      </c>
      <c r="F10" s="257">
        <v>0.15</v>
      </c>
      <c r="G10" s="255">
        <v>0</v>
      </c>
      <c r="H10" s="245"/>
      <c r="I10" s="245"/>
      <c r="J10" s="245"/>
    </row>
    <row r="11" spans="1:10">
      <c r="B11" s="245"/>
      <c r="C11" s="255" t="s">
        <v>151</v>
      </c>
      <c r="D11" s="256">
        <v>46539</v>
      </c>
      <c r="E11" s="256">
        <v>46904</v>
      </c>
      <c r="F11" s="258">
        <v>0.15</v>
      </c>
      <c r="G11" s="259">
        <v>0</v>
      </c>
      <c r="H11" s="245"/>
      <c r="I11" s="245"/>
      <c r="J11" s="245"/>
    </row>
    <row r="12" spans="1:10">
      <c r="B12" s="245"/>
      <c r="C12" s="255" t="s">
        <v>152</v>
      </c>
      <c r="D12" s="256">
        <v>46905</v>
      </c>
      <c r="E12" s="256">
        <v>47269</v>
      </c>
      <c r="F12" s="258">
        <v>0.15</v>
      </c>
      <c r="G12" s="259">
        <v>0</v>
      </c>
      <c r="H12" s="245"/>
      <c r="I12" s="245"/>
      <c r="J12" s="245"/>
    </row>
    <row r="13" spans="1:10">
      <c r="B13" s="245"/>
      <c r="C13" s="255" t="s">
        <v>153</v>
      </c>
      <c r="D13" s="256">
        <v>47270</v>
      </c>
      <c r="E13" s="256">
        <v>47634</v>
      </c>
      <c r="F13" s="258">
        <v>0.15</v>
      </c>
      <c r="G13" s="259">
        <v>0</v>
      </c>
      <c r="H13" s="245"/>
      <c r="I13" s="245"/>
      <c r="J13" s="245"/>
    </row>
    <row r="14" spans="1:10">
      <c r="B14" s="245"/>
      <c r="C14" s="255" t="s">
        <v>154</v>
      </c>
      <c r="D14" s="256">
        <v>47635</v>
      </c>
      <c r="E14" s="256">
        <v>48000</v>
      </c>
      <c r="F14" s="258">
        <v>0.15</v>
      </c>
      <c r="G14" s="259">
        <v>0</v>
      </c>
      <c r="H14" s="245"/>
      <c r="I14" s="245"/>
      <c r="J14" s="2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51241-6AAB-4B63-B351-687B880CAD14}">
  <sheetPr codeName="Sheet13">
    <tabColor theme="1"/>
  </sheetPr>
  <dimension ref="A1:AZ85"/>
  <sheetViews>
    <sheetView topLeftCell="A34" zoomScale="80" zoomScaleNormal="80" workbookViewId="0">
      <selection activeCell="A43" sqref="A43"/>
    </sheetView>
  </sheetViews>
  <sheetFormatPr defaultRowHeight="14.25"/>
  <cols>
    <col min="2" max="2" width="61.875" bestFit="1" customWidth="1"/>
    <col min="3" max="3" width="17.875" customWidth="1"/>
    <col min="4" max="4" width="29.375" customWidth="1"/>
    <col min="5" max="5" width="30" customWidth="1"/>
    <col min="6" max="6" width="29" customWidth="1"/>
    <col min="7" max="7" width="29.125" customWidth="1"/>
    <col min="8" max="8" width="25.125" customWidth="1"/>
    <col min="9" max="9" width="30.875" customWidth="1"/>
    <col min="10" max="10" width="31.125" customWidth="1"/>
    <col min="11" max="11" width="40" customWidth="1"/>
    <col min="12" max="12" width="41.625" customWidth="1"/>
    <col min="13" max="13" width="25.125" customWidth="1"/>
    <col min="14" max="14" width="14.625" customWidth="1"/>
    <col min="15" max="17" width="17.5" customWidth="1"/>
    <col min="18" max="20" width="21.625" customWidth="1"/>
    <col min="21" max="21" width="18" customWidth="1"/>
    <col min="34" max="34" width="13.625" customWidth="1"/>
    <col min="44" max="44" width="15.125" customWidth="1"/>
  </cols>
  <sheetData>
    <row r="1" spans="1:51" s="262" customFormat="1" ht="15">
      <c r="A1" s="261" t="s">
        <v>138</v>
      </c>
    </row>
    <row r="2" spans="1:51">
      <c r="A2" s="6"/>
      <c r="B2" s="1"/>
      <c r="C2" s="1"/>
      <c r="D2" s="1"/>
      <c r="E2" s="1"/>
      <c r="F2" s="1"/>
      <c r="G2" s="1"/>
      <c r="H2" s="1"/>
      <c r="I2" s="1"/>
      <c r="J2" s="1"/>
      <c r="K2" s="1"/>
      <c r="L2" s="1"/>
      <c r="M2" s="1"/>
      <c r="N2" s="1"/>
      <c r="O2" s="1"/>
      <c r="P2" s="1"/>
      <c r="Q2" s="1"/>
      <c r="R2" s="1"/>
      <c r="S2" s="1"/>
      <c r="T2" s="1"/>
      <c r="U2" s="1"/>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row>
    <row r="3" spans="1:51" ht="18.75" thickBot="1">
      <c r="A3" s="6"/>
      <c r="B3" s="7" t="s">
        <v>155</v>
      </c>
      <c r="C3" s="1"/>
      <c r="D3" s="1"/>
      <c r="E3" s="7" t="s">
        <v>156</v>
      </c>
      <c r="F3" s="1"/>
      <c r="G3" s="1"/>
      <c r="H3" s="1"/>
      <c r="I3" s="1"/>
      <c r="J3" s="131" t="s">
        <v>157</v>
      </c>
      <c r="K3" s="1" t="s">
        <v>158</v>
      </c>
      <c r="L3" s="1"/>
      <c r="M3" s="1"/>
      <c r="N3" s="1"/>
      <c r="O3" s="1"/>
      <c r="P3" s="1"/>
      <c r="Q3" s="1"/>
      <c r="R3" s="1"/>
      <c r="S3" s="1"/>
      <c r="T3" s="1"/>
      <c r="U3" s="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row>
    <row r="4" spans="1:51" ht="15" thickBot="1">
      <c r="A4" s="6"/>
      <c r="B4" s="24" t="s">
        <v>159</v>
      </c>
      <c r="C4" s="24">
        <v>34</v>
      </c>
      <c r="D4" s="24" t="s">
        <v>160</v>
      </c>
      <c r="E4" s="119" t="s">
        <v>161</v>
      </c>
      <c r="F4" s="1"/>
      <c r="G4" s="1"/>
      <c r="H4" s="122"/>
      <c r="I4" s="123"/>
      <c r="J4" s="131" t="s">
        <v>157</v>
      </c>
      <c r="K4" s="1" t="s">
        <v>116</v>
      </c>
      <c r="L4" s="124"/>
      <c r="M4" s="124"/>
      <c r="N4" s="124"/>
      <c r="O4" s="124"/>
      <c r="P4" s="124"/>
      <c r="Q4" s="124"/>
      <c r="R4" s="124"/>
      <c r="S4" s="124"/>
      <c r="T4" s="1"/>
      <c r="U4" s="1"/>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row>
    <row r="5" spans="1:51" ht="15" thickBot="1">
      <c r="A5" s="6"/>
      <c r="B5" s="24" t="s">
        <v>162</v>
      </c>
      <c r="C5" s="24">
        <v>1.7000000000000001E-4</v>
      </c>
      <c r="D5" s="24" t="s">
        <v>163</v>
      </c>
      <c r="E5" s="120" t="s">
        <v>164</v>
      </c>
      <c r="F5" s="1"/>
      <c r="G5" s="1"/>
      <c r="H5" s="1"/>
      <c r="I5" s="1"/>
      <c r="J5" s="131" t="s">
        <v>157</v>
      </c>
      <c r="K5" s="1" t="s">
        <v>119</v>
      </c>
      <c r="L5" s="124"/>
      <c r="M5" s="124"/>
      <c r="N5" s="124"/>
      <c r="O5" s="124"/>
      <c r="P5" s="124"/>
      <c r="Q5" s="124"/>
      <c r="R5" s="124"/>
      <c r="S5" s="124"/>
      <c r="T5" s="1"/>
      <c r="U5" s="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row>
    <row r="6" spans="1:51" ht="15" thickBot="1">
      <c r="A6" s="6"/>
      <c r="B6" s="24" t="s">
        <v>165</v>
      </c>
      <c r="C6" s="24">
        <v>1.7000000000000001E-4</v>
      </c>
      <c r="D6" s="24" t="s">
        <v>166</v>
      </c>
      <c r="E6" s="120" t="s">
        <v>167</v>
      </c>
      <c r="F6" s="1"/>
      <c r="G6" s="1"/>
      <c r="H6" s="1"/>
      <c r="I6" s="1"/>
      <c r="J6" s="131" t="s">
        <v>157</v>
      </c>
      <c r="K6" s="1" t="s">
        <v>33</v>
      </c>
      <c r="L6" s="124"/>
      <c r="M6" s="124"/>
      <c r="N6" s="124"/>
      <c r="O6" s="124"/>
      <c r="P6" s="124"/>
      <c r="Q6" s="124"/>
      <c r="R6" s="124"/>
      <c r="S6" s="124"/>
      <c r="T6" s="1"/>
      <c r="U6" s="1"/>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15" thickBot="1">
      <c r="A7" s="6"/>
      <c r="B7" s="24" t="s">
        <v>168</v>
      </c>
      <c r="C7" s="24">
        <v>5.85</v>
      </c>
      <c r="D7" s="24" t="s">
        <v>169</v>
      </c>
      <c r="E7" s="121" t="s">
        <v>170</v>
      </c>
      <c r="F7" s="1"/>
      <c r="G7" s="1"/>
      <c r="H7" s="1"/>
      <c r="I7" s="1"/>
      <c r="J7" s="131" t="s">
        <v>157</v>
      </c>
      <c r="K7" s="1" t="s">
        <v>120</v>
      </c>
      <c r="L7" s="124"/>
      <c r="M7" s="124"/>
      <c r="N7" s="124"/>
      <c r="O7" s="124"/>
      <c r="P7" s="124"/>
      <c r="Q7" s="124"/>
      <c r="R7" s="124"/>
      <c r="S7" s="124"/>
      <c r="T7" s="1"/>
      <c r="U7" s="1"/>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row>
    <row r="8" spans="1:51" ht="15" thickBot="1">
      <c r="A8" s="6"/>
      <c r="B8" s="24" t="s">
        <v>171</v>
      </c>
      <c r="C8" s="24">
        <v>365</v>
      </c>
      <c r="D8" s="24" t="s">
        <v>172</v>
      </c>
      <c r="E8" s="120" t="s">
        <v>173</v>
      </c>
      <c r="F8" s="1"/>
      <c r="G8" s="1"/>
      <c r="H8" s="1"/>
      <c r="I8" s="1"/>
      <c r="J8" s="131" t="s">
        <v>157</v>
      </c>
      <c r="K8" s="1" t="s">
        <v>174</v>
      </c>
      <c r="L8" s="1"/>
      <c r="M8" s="1"/>
      <c r="N8" s="1"/>
      <c r="O8" s="1"/>
      <c r="P8" s="1"/>
      <c r="Q8" s="1"/>
      <c r="R8" s="1"/>
      <c r="S8" s="1"/>
      <c r="T8" s="1"/>
      <c r="U8" s="1"/>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row>
    <row r="9" spans="1:51" ht="15" thickBot="1">
      <c r="A9" s="6"/>
      <c r="B9" s="24" t="s">
        <v>175</v>
      </c>
      <c r="C9" s="62">
        <f>1/1000</f>
        <v>1E-3</v>
      </c>
      <c r="D9" s="27" t="s">
        <v>176</v>
      </c>
      <c r="E9" s="120" t="s">
        <v>177</v>
      </c>
      <c r="F9" s="1"/>
      <c r="G9" s="1"/>
      <c r="H9" s="1"/>
      <c r="I9" s="1"/>
      <c r="J9" s="131" t="s">
        <v>157</v>
      </c>
      <c r="K9" s="1" t="s">
        <v>178</v>
      </c>
      <c r="L9" s="1"/>
      <c r="M9" s="1"/>
      <c r="N9" s="1"/>
      <c r="O9" s="1"/>
      <c r="P9" s="1"/>
      <c r="Q9" s="1"/>
      <c r="R9" s="1"/>
      <c r="S9" s="1"/>
      <c r="T9" s="1"/>
      <c r="U9" s="1"/>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row>
    <row r="10" spans="1:51" ht="15" thickBot="1">
      <c r="A10" s="6"/>
      <c r="B10" s="24" t="s">
        <v>179</v>
      </c>
      <c r="C10" s="226">
        <v>2864</v>
      </c>
      <c r="D10" s="27" t="s">
        <v>180</v>
      </c>
      <c r="E10" s="120" t="s">
        <v>181</v>
      </c>
      <c r="F10" s="1"/>
      <c r="G10" s="1"/>
      <c r="H10" s="1"/>
      <c r="I10" s="1"/>
      <c r="J10" s="131"/>
      <c r="K10" s="1" t="s">
        <v>35</v>
      </c>
      <c r="L10" s="1"/>
      <c r="M10" s="1"/>
      <c r="N10" s="1"/>
      <c r="O10" s="1"/>
      <c r="P10" s="1"/>
      <c r="Q10" s="1"/>
      <c r="R10" s="1"/>
      <c r="S10" s="1"/>
      <c r="T10" s="1"/>
      <c r="U10" s="1"/>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row>
    <row r="11" spans="1:51" ht="15" thickBot="1">
      <c r="A11" s="6"/>
      <c r="B11" s="24" t="s">
        <v>182</v>
      </c>
      <c r="C11" s="226">
        <v>922</v>
      </c>
      <c r="D11" s="27" t="s">
        <v>180</v>
      </c>
      <c r="E11" s="120" t="s">
        <v>183</v>
      </c>
      <c r="F11" s="1"/>
      <c r="G11" s="1"/>
      <c r="H11" s="1"/>
      <c r="I11" s="1"/>
      <c r="J11" s="1"/>
      <c r="K11" s="1"/>
      <c r="L11" s="1"/>
      <c r="M11" s="1"/>
      <c r="N11" s="1"/>
      <c r="O11" s="1"/>
      <c r="P11" s="1"/>
      <c r="Q11" s="1"/>
      <c r="R11" s="1"/>
      <c r="S11" s="1"/>
      <c r="T11" s="1"/>
      <c r="U11" s="1"/>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row>
    <row r="12" spans="1:51" ht="15" thickBot="1">
      <c r="A12" s="6"/>
      <c r="B12" s="24" t="s">
        <v>184</v>
      </c>
      <c r="C12" s="224">
        <v>1.7000000000000001E-4</v>
      </c>
      <c r="D12" s="27" t="s">
        <v>163</v>
      </c>
      <c r="E12" s="120" t="s">
        <v>185</v>
      </c>
      <c r="F12" s="1"/>
      <c r="G12" s="1"/>
      <c r="H12" s="1"/>
      <c r="I12" s="1"/>
      <c r="J12" s="1"/>
      <c r="K12" s="1"/>
      <c r="L12" s="1"/>
      <c r="M12" s="1"/>
      <c r="N12" s="1"/>
      <c r="O12" s="1"/>
      <c r="P12" s="1"/>
      <c r="Q12" s="1"/>
      <c r="R12" s="1"/>
      <c r="S12" s="1"/>
      <c r="T12" s="1"/>
      <c r="U12" s="1"/>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row>
    <row r="13" spans="1:51">
      <c r="A13" s="6"/>
      <c r="B13" s="24" t="s">
        <v>186</v>
      </c>
      <c r="C13" s="62">
        <v>1E-3</v>
      </c>
      <c r="D13" s="27" t="s">
        <v>176</v>
      </c>
      <c r="E13" s="1"/>
      <c r="F13" s="1"/>
      <c r="G13" s="1"/>
      <c r="H13" s="1"/>
      <c r="I13" s="1"/>
      <c r="J13" s="1"/>
      <c r="K13" s="1"/>
      <c r="L13" s="1"/>
      <c r="M13" s="1"/>
      <c r="N13" s="1"/>
      <c r="O13" s="1"/>
      <c r="P13" s="1"/>
      <c r="Q13" s="1"/>
      <c r="R13" s="1"/>
      <c r="S13" s="1"/>
      <c r="T13" s="1"/>
      <c r="U13" s="1"/>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row>
    <row r="14" spans="1:51">
      <c r="A14" s="6"/>
      <c r="B14" s="24" t="s">
        <v>187</v>
      </c>
      <c r="C14" s="225">
        <v>1.9699999999999999E-4</v>
      </c>
      <c r="D14" s="24" t="s">
        <v>188</v>
      </c>
      <c r="E14" s="1"/>
      <c r="F14" s="1"/>
      <c r="G14" s="1"/>
      <c r="H14" s="1"/>
      <c r="I14" s="1"/>
      <c r="J14" s="1"/>
      <c r="K14" s="1"/>
      <c r="L14" s="1"/>
      <c r="M14" s="1"/>
      <c r="N14" s="1"/>
      <c r="O14" s="1"/>
      <c r="P14" s="1"/>
      <c r="Q14" s="1"/>
      <c r="R14" s="1"/>
      <c r="S14" s="1"/>
      <c r="T14" s="1"/>
      <c r="U14" s="1"/>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row>
    <row r="15" spans="1:51" ht="20.25">
      <c r="A15" s="6"/>
      <c r="B15" s="24" t="s">
        <v>189</v>
      </c>
      <c r="C15" s="53">
        <v>0.5</v>
      </c>
      <c r="D15" s="24" t="s">
        <v>190</v>
      </c>
      <c r="E15" s="137"/>
      <c r="F15" s="177"/>
      <c r="G15" s="175"/>
      <c r="H15" s="174"/>
      <c r="I15" s="174"/>
      <c r="J15" s="1"/>
      <c r="K15" s="1"/>
      <c r="L15" s="1"/>
      <c r="M15" s="1"/>
      <c r="N15" s="1"/>
      <c r="O15" s="1"/>
      <c r="P15" s="1"/>
      <c r="Q15" s="1"/>
      <c r="R15" s="1"/>
      <c r="S15" s="1"/>
      <c r="T15" s="1"/>
      <c r="U15" s="1"/>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row>
    <row r="16" spans="1:51" ht="20.25">
      <c r="A16" s="6"/>
      <c r="B16" s="24" t="s">
        <v>191</v>
      </c>
      <c r="C16" s="61">
        <v>0.8</v>
      </c>
      <c r="D16" s="24" t="s">
        <v>192</v>
      </c>
      <c r="E16" s="137" t="s">
        <v>193</v>
      </c>
      <c r="F16" s="176">
        <f>IncentiveCalcs!I5</f>
        <v>0.1</v>
      </c>
      <c r="G16" s="175"/>
      <c r="H16" s="174"/>
      <c r="I16" s="174"/>
      <c r="J16" s="1"/>
      <c r="K16" s="1"/>
      <c r="L16" s="1"/>
      <c r="M16" s="1"/>
      <c r="N16" s="1"/>
      <c r="O16" s="1"/>
      <c r="P16" s="1"/>
      <c r="Q16" s="1"/>
      <c r="R16" s="1"/>
      <c r="S16" s="1"/>
      <c r="T16" s="1"/>
      <c r="U16" s="1"/>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row>
    <row r="17" spans="1:51" ht="20.25">
      <c r="A17" s="6"/>
      <c r="B17" s="24" t="s">
        <v>194</v>
      </c>
      <c r="C17" s="62">
        <v>0.746</v>
      </c>
      <c r="D17" s="24" t="s">
        <v>195</v>
      </c>
      <c r="E17" s="137" t="s">
        <v>196</v>
      </c>
      <c r="F17" s="136">
        <f>IncentiveCalcs!I6</f>
        <v>0</v>
      </c>
      <c r="G17" s="1"/>
      <c r="H17" s="1"/>
      <c r="I17" s="1"/>
      <c r="J17" s="1"/>
      <c r="K17" s="1"/>
      <c r="L17" s="1"/>
      <c r="M17" s="1"/>
      <c r="N17" s="1"/>
      <c r="O17" s="1"/>
      <c r="P17" s="1"/>
      <c r="Q17" s="1"/>
      <c r="R17" s="1"/>
      <c r="S17" s="1"/>
      <c r="T17" s="1"/>
      <c r="U17" s="1"/>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row>
    <row r="18" spans="1:51">
      <c r="A18" s="6"/>
      <c r="B18" s="24" t="s">
        <v>197</v>
      </c>
      <c r="C18" s="61">
        <v>0.9</v>
      </c>
      <c r="D18" s="24" t="s">
        <v>198</v>
      </c>
      <c r="E18" s="1"/>
      <c r="F18" s="1"/>
      <c r="G18" s="1"/>
      <c r="H18" s="1"/>
      <c r="I18" s="1"/>
      <c r="J18" s="1"/>
      <c r="K18" s="1"/>
      <c r="L18" s="1"/>
      <c r="M18" s="1"/>
      <c r="N18" s="1"/>
      <c r="O18" s="1"/>
      <c r="P18" s="1"/>
      <c r="Q18" s="1"/>
      <c r="R18" s="1"/>
      <c r="S18" s="1"/>
      <c r="T18" s="1"/>
      <c r="U18" s="1"/>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row>
    <row r="19" spans="1:51">
      <c r="A19" s="6"/>
      <c r="B19" s="24" t="s">
        <v>199</v>
      </c>
      <c r="C19" s="61">
        <v>0.46</v>
      </c>
      <c r="D19" s="24" t="s">
        <v>198</v>
      </c>
      <c r="E19" s="1"/>
      <c r="F19" s="1"/>
      <c r="G19" s="1"/>
      <c r="H19" s="1"/>
      <c r="I19" s="1"/>
      <c r="J19" s="1"/>
      <c r="K19" s="1"/>
      <c r="L19" s="1"/>
      <c r="M19" s="1"/>
      <c r="N19" s="1"/>
      <c r="O19" s="1"/>
      <c r="P19" s="1"/>
      <c r="Q19" s="1"/>
      <c r="R19" s="1"/>
      <c r="S19" s="1"/>
      <c r="T19" s="1"/>
      <c r="U19" s="1"/>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row>
    <row r="20" spans="1:51">
      <c r="A20" s="6"/>
      <c r="B20" s="24" t="s">
        <v>200</v>
      </c>
      <c r="C20" s="225">
        <v>1.3999999999999999E-4</v>
      </c>
      <c r="D20" s="24" t="s">
        <v>188</v>
      </c>
      <c r="E20" s="1"/>
      <c r="F20" s="1"/>
      <c r="G20" s="1"/>
      <c r="H20" s="1"/>
      <c r="I20" s="1"/>
      <c r="J20" s="1"/>
      <c r="K20" s="1"/>
      <c r="L20" s="1"/>
      <c r="M20" s="1"/>
      <c r="N20" s="1"/>
      <c r="O20" s="1"/>
      <c r="P20" s="1"/>
      <c r="Q20" s="1"/>
      <c r="R20" s="1"/>
      <c r="S20" s="1"/>
      <c r="T20" s="1"/>
      <c r="U20" s="1"/>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row>
    <row r="21" spans="1:51">
      <c r="A21" s="6"/>
      <c r="B21" s="24" t="s">
        <v>201</v>
      </c>
      <c r="C21" s="225">
        <v>0.95599999999999996</v>
      </c>
      <c r="D21" s="24" t="s">
        <v>202</v>
      </c>
      <c r="E21" s="1"/>
      <c r="F21" s="1"/>
      <c r="G21" s="1"/>
      <c r="H21" s="1"/>
      <c r="I21" s="1"/>
      <c r="J21" s="1"/>
      <c r="K21" s="1"/>
      <c r="L21" s="1"/>
      <c r="M21" s="1"/>
      <c r="N21" s="1"/>
      <c r="O21" s="1"/>
      <c r="P21" s="1"/>
      <c r="Q21" s="1"/>
      <c r="R21" s="1"/>
      <c r="S21" s="1"/>
      <c r="T21" s="1"/>
      <c r="U21" s="1"/>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row>
    <row r="22" spans="1:51">
      <c r="A22" s="6"/>
      <c r="B22" s="24" t="s">
        <v>203</v>
      </c>
      <c r="C22" s="64">
        <v>22.7</v>
      </c>
      <c r="D22" s="24" t="s">
        <v>204</v>
      </c>
      <c r="E22" s="1"/>
      <c r="F22" s="1"/>
      <c r="G22" s="1"/>
      <c r="H22" s="1"/>
      <c r="I22" s="1"/>
      <c r="J22" s="1"/>
      <c r="K22" s="1"/>
      <c r="L22" s="1"/>
      <c r="M22" s="1"/>
      <c r="N22" s="1"/>
      <c r="O22" s="1"/>
      <c r="P22" s="1"/>
      <c r="Q22" s="1"/>
      <c r="R22" s="1"/>
      <c r="S22" s="1"/>
      <c r="T22" s="1"/>
      <c r="U22" s="1"/>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row>
    <row r="23" spans="1:51">
      <c r="A23" s="6"/>
      <c r="B23" s="24" t="s">
        <v>205</v>
      </c>
      <c r="C23" s="64">
        <v>1</v>
      </c>
      <c r="D23" s="24" t="s">
        <v>166</v>
      </c>
      <c r="E23" s="1"/>
      <c r="F23" s="1"/>
      <c r="G23" s="1"/>
      <c r="H23" s="1"/>
      <c r="I23" s="1"/>
      <c r="J23" s="1"/>
      <c r="K23" s="1"/>
      <c r="L23" s="1"/>
      <c r="M23" s="1"/>
      <c r="N23" s="1"/>
      <c r="O23" s="1"/>
      <c r="P23" s="1"/>
      <c r="Q23" s="1"/>
      <c r="R23" s="1"/>
      <c r="S23" s="1"/>
      <c r="T23" s="1"/>
      <c r="U23" s="1"/>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row>
    <row r="24" spans="1:51">
      <c r="A24" s="6"/>
      <c r="B24" s="24" t="s">
        <v>206</v>
      </c>
      <c r="C24" s="64"/>
      <c r="D24" s="24"/>
      <c r="E24" s="1"/>
      <c r="F24" s="1"/>
      <c r="G24" s="1"/>
      <c r="H24" s="1"/>
      <c r="I24" s="1"/>
      <c r="J24" s="1"/>
      <c r="K24" s="1"/>
      <c r="L24" s="1"/>
      <c r="M24" s="1"/>
      <c r="N24" s="1"/>
      <c r="O24" s="1"/>
      <c r="P24" s="1"/>
      <c r="Q24" s="1"/>
      <c r="R24" s="1"/>
      <c r="S24" s="1"/>
      <c r="T24" s="1"/>
      <c r="U24" s="1"/>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row>
    <row r="25" spans="1:51">
      <c r="A25" s="6"/>
      <c r="B25" s="24" t="s">
        <v>206</v>
      </c>
      <c r="C25" s="64"/>
      <c r="D25" s="24"/>
      <c r="E25" s="1"/>
      <c r="F25" s="1"/>
      <c r="G25" s="1"/>
      <c r="H25" s="1"/>
      <c r="I25" s="1"/>
      <c r="J25" s="1"/>
      <c r="K25" s="1"/>
      <c r="L25" s="1"/>
      <c r="M25" s="1"/>
      <c r="N25" s="1"/>
      <c r="O25" s="1"/>
      <c r="P25" s="1"/>
      <c r="Q25" s="1"/>
      <c r="R25" s="1"/>
      <c r="S25" s="1"/>
      <c r="T25" s="1"/>
      <c r="U25" s="1"/>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c r="A26" s="6"/>
      <c r="B26" s="1"/>
      <c r="C26" s="1"/>
      <c r="D26" s="1"/>
      <c r="E26" s="1"/>
      <c r="F26" s="1"/>
      <c r="G26" s="1"/>
      <c r="H26" s="1"/>
      <c r="I26" s="1"/>
      <c r="J26" s="1"/>
      <c r="K26" s="1"/>
      <c r="L26" s="1"/>
      <c r="M26" s="1"/>
      <c r="N26" s="1"/>
      <c r="O26" s="1"/>
      <c r="P26" s="1"/>
      <c r="Q26" s="1"/>
      <c r="R26" s="1"/>
      <c r="S26" s="1"/>
      <c r="T26" s="1"/>
      <c r="U26" s="1"/>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ht="18">
      <c r="A27" s="6"/>
      <c r="B27" s="7"/>
      <c r="C27" s="1"/>
      <c r="D27" s="1"/>
      <c r="E27" s="1"/>
      <c r="F27" s="1"/>
      <c r="G27" s="1"/>
      <c r="H27" s="1"/>
      <c r="I27" s="1"/>
      <c r="J27" s="1"/>
      <c r="K27" s="1"/>
      <c r="L27" s="1"/>
      <c r="M27" s="1"/>
      <c r="N27" s="1"/>
      <c r="O27" s="1"/>
      <c r="P27" s="1"/>
      <c r="Q27" s="230"/>
      <c r="R27" s="231"/>
      <c r="S27" s="231"/>
      <c r="T27" s="231"/>
      <c r="U27" s="231"/>
      <c r="V27" s="231"/>
      <c r="W27" s="231"/>
      <c r="X27" s="231"/>
      <c r="Y27" s="231"/>
      <c r="Z27" s="231"/>
      <c r="AA27" s="6"/>
      <c r="AB27" s="6"/>
      <c r="AC27" s="6"/>
      <c r="AD27" s="6"/>
      <c r="AE27" s="6"/>
      <c r="AF27" s="6"/>
      <c r="AG27" s="6"/>
      <c r="AH27" s="6"/>
      <c r="AI27" s="6"/>
      <c r="AJ27" s="6"/>
      <c r="AK27" s="12"/>
      <c r="AL27" s="12"/>
      <c r="AM27" s="6"/>
      <c r="AN27" s="6"/>
      <c r="AO27" s="6"/>
      <c r="AP27" s="6"/>
      <c r="AQ27" s="6"/>
      <c r="AR27" s="6"/>
      <c r="AS27" s="6"/>
      <c r="AT27" s="6"/>
      <c r="AU27" s="6"/>
      <c r="AV27" s="6"/>
      <c r="AW27" s="6"/>
    </row>
    <row r="28" spans="1:51" ht="18">
      <c r="A28" s="6"/>
      <c r="B28" s="7" t="s">
        <v>207</v>
      </c>
      <c r="C28" s="1"/>
      <c r="D28" s="1"/>
      <c r="E28" s="23"/>
      <c r="F28" s="188"/>
      <c r="G28" s="1"/>
      <c r="H28" s="1"/>
      <c r="I28" s="1"/>
      <c r="J28" s="1"/>
      <c r="K28" s="1"/>
      <c r="L28" s="1"/>
      <c r="M28" s="1"/>
      <c r="N28" s="1"/>
      <c r="O28" s="1"/>
      <c r="P28" s="1"/>
      <c r="Q28" s="1"/>
      <c r="R28" s="1"/>
      <c r="S28" s="230"/>
      <c r="T28" s="231"/>
      <c r="U28" s="231"/>
      <c r="V28" s="231"/>
      <c r="W28" s="231"/>
      <c r="X28" s="231"/>
      <c r="Y28" s="231"/>
      <c r="Z28" s="231"/>
      <c r="AA28" s="231"/>
      <c r="AB28" s="231"/>
      <c r="AC28" s="6"/>
      <c r="AD28" s="6"/>
      <c r="AE28" s="6"/>
      <c r="AF28" s="6"/>
      <c r="AG28" s="6"/>
      <c r="AH28" s="6"/>
      <c r="AI28" s="6"/>
      <c r="AJ28" s="6"/>
      <c r="AK28" s="6"/>
      <c r="AL28" s="6"/>
      <c r="AM28" s="12"/>
      <c r="AN28" s="12"/>
      <c r="AO28" s="6"/>
      <c r="AP28" s="6"/>
      <c r="AQ28" s="6"/>
      <c r="AR28" s="6"/>
      <c r="AS28" s="6"/>
      <c r="AT28" s="6"/>
      <c r="AU28" s="6"/>
      <c r="AV28" s="6"/>
      <c r="AW28" s="6"/>
      <c r="AX28" s="6"/>
      <c r="AY28" s="6"/>
    </row>
    <row r="29" spans="1:51" ht="50.1" customHeight="1">
      <c r="A29" s="6"/>
      <c r="B29" s="28"/>
      <c r="C29" s="29" t="s">
        <v>208</v>
      </c>
      <c r="D29" s="28" t="s">
        <v>209</v>
      </c>
      <c r="E29" s="28" t="s">
        <v>210</v>
      </c>
      <c r="F29" s="28" t="s">
        <v>211</v>
      </c>
      <c r="G29" s="28" t="s">
        <v>212</v>
      </c>
      <c r="H29" s="28" t="s">
        <v>213</v>
      </c>
      <c r="I29" s="1"/>
      <c r="J29" s="1"/>
      <c r="K29" s="1"/>
      <c r="L29" s="1"/>
      <c r="M29" s="1"/>
      <c r="N29" s="1"/>
      <c r="O29" s="1"/>
      <c r="P29" s="1"/>
      <c r="Q29" s="1"/>
      <c r="R29" s="1"/>
      <c r="S29" s="230"/>
      <c r="T29" s="231"/>
      <c r="U29" s="231"/>
      <c r="V29" s="231"/>
      <c r="W29" s="231"/>
      <c r="X29" s="231"/>
      <c r="Y29" s="231"/>
      <c r="Z29" s="231"/>
      <c r="AA29" s="231"/>
      <c r="AB29" s="231"/>
      <c r="AC29" s="6"/>
      <c r="AD29" s="6"/>
      <c r="AE29" s="6"/>
      <c r="AF29" s="6"/>
      <c r="AG29" s="6"/>
      <c r="AH29" s="6"/>
      <c r="AI29" s="6"/>
      <c r="AJ29" s="6"/>
      <c r="AK29" s="6"/>
      <c r="AL29" s="6"/>
      <c r="AM29" s="12"/>
      <c r="AN29" s="12"/>
      <c r="AO29" s="6"/>
      <c r="AP29" s="6"/>
      <c r="AQ29" s="6"/>
      <c r="AR29" s="6"/>
      <c r="AS29" s="6"/>
      <c r="AT29" s="6"/>
      <c r="AU29" s="6"/>
      <c r="AV29" s="6"/>
      <c r="AW29" s="6"/>
      <c r="AX29" s="6"/>
      <c r="AY29" s="6"/>
    </row>
    <row r="30" spans="1:51" ht="50.1" customHeight="1">
      <c r="A30" s="6"/>
      <c r="B30" s="24" t="s">
        <v>158</v>
      </c>
      <c r="C30" s="189">
        <f>'Auto Milker Takeoff'!C9</f>
        <v>0</v>
      </c>
      <c r="D30" s="197">
        <f>C30*C4</f>
        <v>0</v>
      </c>
      <c r="E30" s="196">
        <f>C5*$D30</f>
        <v>0</v>
      </c>
      <c r="F30" s="196">
        <f>C5*$D30</f>
        <v>0</v>
      </c>
      <c r="G30" s="196">
        <f>IFERROR(AVERAGE(E30:F30),"")</f>
        <v>0</v>
      </c>
      <c r="H30" s="221">
        <f>D30*$F$16+G30*$F$17</f>
        <v>0</v>
      </c>
      <c r="I30" s="1"/>
      <c r="J30" s="1"/>
      <c r="K30" s="1"/>
      <c r="L30" s="1"/>
      <c r="M30" s="1"/>
      <c r="N30" s="1"/>
      <c r="O30" s="1"/>
      <c r="P30" s="1"/>
      <c r="Q30" s="1"/>
      <c r="R30" s="1"/>
      <c r="S30" s="230"/>
      <c r="T30" s="231"/>
      <c r="U30" s="231"/>
      <c r="V30" s="231"/>
      <c r="W30" s="231"/>
      <c r="X30" s="231"/>
      <c r="Y30" s="231"/>
      <c r="Z30" s="231"/>
      <c r="AA30" s="231"/>
      <c r="AB30" s="231"/>
      <c r="AC30" s="6"/>
      <c r="AD30" s="6"/>
      <c r="AE30" s="6"/>
      <c r="AF30" s="6"/>
      <c r="AG30" s="6"/>
      <c r="AH30" s="6"/>
      <c r="AI30" s="6"/>
      <c r="AJ30" s="6"/>
      <c r="AK30" s="6"/>
      <c r="AL30" s="6"/>
      <c r="AM30" s="12"/>
      <c r="AN30" s="12"/>
      <c r="AO30" s="6"/>
      <c r="AP30" s="6"/>
      <c r="AQ30" s="6"/>
      <c r="AR30" s="6"/>
      <c r="AS30" s="6"/>
      <c r="AT30" s="6"/>
      <c r="AU30" s="6"/>
      <c r="AV30" s="6"/>
      <c r="AW30" s="6"/>
      <c r="AX30" s="6"/>
      <c r="AY30" s="6"/>
    </row>
    <row r="31" spans="1:51" ht="50.1" customHeight="1">
      <c r="A31" s="6"/>
      <c r="B31" s="7"/>
      <c r="C31" s="1"/>
      <c r="D31" s="1"/>
      <c r="E31" s="23"/>
      <c r="F31" s="188"/>
      <c r="G31" s="1"/>
      <c r="H31" s="1"/>
      <c r="I31" s="1"/>
      <c r="J31" s="1"/>
      <c r="K31" s="1"/>
      <c r="L31" s="1"/>
      <c r="M31" s="1"/>
      <c r="N31" s="1"/>
      <c r="O31" s="1"/>
      <c r="P31" s="1"/>
      <c r="Q31" s="1"/>
      <c r="R31" s="1"/>
      <c r="S31" s="230"/>
      <c r="T31" s="231"/>
      <c r="U31" s="231"/>
      <c r="V31" s="231"/>
      <c r="W31" s="231"/>
      <c r="X31" s="231"/>
      <c r="Y31" s="231"/>
      <c r="Z31" s="231"/>
      <c r="AA31" s="231"/>
      <c r="AB31" s="231"/>
      <c r="AC31" s="6"/>
      <c r="AD31" s="6"/>
      <c r="AE31" s="6"/>
      <c r="AF31" s="6"/>
      <c r="AG31" s="6"/>
      <c r="AH31" s="6"/>
      <c r="AI31" s="6"/>
      <c r="AJ31" s="6"/>
      <c r="AK31" s="6"/>
      <c r="AL31" s="6"/>
      <c r="AM31" s="12"/>
      <c r="AN31" s="12"/>
      <c r="AO31" s="6"/>
      <c r="AP31" s="6"/>
      <c r="AQ31" s="6"/>
      <c r="AR31" s="6"/>
      <c r="AS31" s="6"/>
      <c r="AT31" s="6"/>
      <c r="AU31" s="6"/>
      <c r="AV31" s="6"/>
      <c r="AW31" s="6"/>
      <c r="AX31" s="6"/>
      <c r="AY31" s="6"/>
    </row>
    <row r="32" spans="1:51" ht="50.1" customHeight="1">
      <c r="A32" s="12"/>
      <c r="B32" s="28"/>
      <c r="C32" s="28" t="s">
        <v>214</v>
      </c>
      <c r="D32" s="28" t="s">
        <v>215</v>
      </c>
      <c r="E32" s="28" t="s">
        <v>216</v>
      </c>
      <c r="F32" s="28" t="s">
        <v>208</v>
      </c>
      <c r="G32" s="28" t="s">
        <v>217</v>
      </c>
      <c r="H32" s="28" t="s">
        <v>218</v>
      </c>
      <c r="I32" s="28" t="s">
        <v>219</v>
      </c>
      <c r="J32" s="28" t="s">
        <v>209</v>
      </c>
      <c r="K32" s="28" t="s">
        <v>210</v>
      </c>
      <c r="L32" s="28" t="s">
        <v>211</v>
      </c>
      <c r="M32" s="28" t="s">
        <v>212</v>
      </c>
      <c r="N32" s="28" t="s">
        <v>213</v>
      </c>
      <c r="O32" s="1"/>
      <c r="P32" s="1"/>
      <c r="Q32" s="1"/>
      <c r="R32" s="1"/>
      <c r="S32" s="1"/>
      <c r="T32" s="1"/>
      <c r="U32" s="1"/>
      <c r="V32" s="1"/>
      <c r="W32" s="1"/>
      <c r="X32" s="1"/>
      <c r="Y32" s="1"/>
      <c r="Z32" s="1"/>
      <c r="AA32" s="1"/>
      <c r="AB32" s="1"/>
      <c r="AC32" s="6"/>
      <c r="AD32" s="6"/>
      <c r="AE32" s="6"/>
      <c r="AF32" s="6"/>
      <c r="AG32" s="12"/>
      <c r="AH32" s="12"/>
      <c r="AI32" s="12"/>
      <c r="AJ32" s="12"/>
      <c r="AK32" s="12"/>
      <c r="AL32" s="12"/>
      <c r="AM32" s="6"/>
      <c r="AN32" s="6"/>
      <c r="AO32" s="12"/>
      <c r="AP32" s="12"/>
      <c r="AQ32" s="12"/>
      <c r="AR32" s="12"/>
      <c r="AS32" s="12"/>
      <c r="AT32" s="12"/>
      <c r="AU32" s="12"/>
      <c r="AV32" s="12"/>
      <c r="AW32" s="12"/>
      <c r="AX32" s="12"/>
      <c r="AY32" s="12"/>
    </row>
    <row r="33" spans="1:52" ht="50.1" customHeight="1">
      <c r="A33" s="6"/>
      <c r="B33" s="24" t="s">
        <v>116</v>
      </c>
      <c r="C33" s="189">
        <f>'Dairy Scroll Compressor'!C6</f>
        <v>0</v>
      </c>
      <c r="D33" s="199">
        <f>0.85*E33</f>
        <v>0</v>
      </c>
      <c r="E33" s="200">
        <f>'Dairy Scroll Compressor'!C7</f>
        <v>0</v>
      </c>
      <c r="F33" s="189">
        <f>'Dairy Scroll Compressor'!C8</f>
        <v>0</v>
      </c>
      <c r="G33" s="189">
        <f>C8</f>
        <v>365</v>
      </c>
      <c r="H33" s="189">
        <f>'Dairy Scroll Compressor'!C9</f>
        <v>0</v>
      </c>
      <c r="I33" s="192">
        <f>IF(H33="Yes",C11,C10)</f>
        <v>2864</v>
      </c>
      <c r="J33" s="197" t="str">
        <f>IFERROR(C33*I33*((1/D33)-(1/E33))*(1/1000)*G33*F33,"")</f>
        <v/>
      </c>
      <c r="K33" s="196" t="str">
        <f>IFERROR(C12*$J33,"")</f>
        <v/>
      </c>
      <c r="L33" s="196" t="str">
        <f>IFERROR(C12*$J33,"")</f>
        <v/>
      </c>
      <c r="M33" s="196" t="str">
        <f>IFERROR(AVERAGE(K33:L33),"")</f>
        <v/>
      </c>
      <c r="N33" s="221" t="e">
        <f>J33*$F$16+M33*$F$17</f>
        <v>#VALUE!</v>
      </c>
      <c r="O33" s="1"/>
      <c r="P33" s="1"/>
      <c r="Q33" s="1"/>
      <c r="R33" s="1"/>
      <c r="S33" s="1"/>
      <c r="T33" s="1"/>
      <c r="U33" s="1"/>
      <c r="V33" s="1"/>
      <c r="W33" s="1"/>
      <c r="X33" s="1"/>
      <c r="Y33" s="1"/>
      <c r="Z33" s="1"/>
      <c r="AA33" s="1"/>
      <c r="AB33" s="1"/>
      <c r="AC33" s="12"/>
      <c r="AD33" s="12"/>
      <c r="AE33" s="12"/>
      <c r="AF33" s="12"/>
      <c r="AG33" s="6"/>
      <c r="AI33" s="6"/>
      <c r="AJ33" s="6"/>
      <c r="AK33" s="6"/>
      <c r="AL33" s="6"/>
      <c r="AM33" s="6"/>
      <c r="AN33" s="6"/>
      <c r="AO33" s="6"/>
      <c r="AP33" s="6"/>
      <c r="AQ33" s="6"/>
      <c r="AR33" s="6"/>
      <c r="AS33" s="6"/>
      <c r="AT33" s="6"/>
      <c r="AU33" s="6"/>
      <c r="AV33" s="6"/>
      <c r="AW33" s="6"/>
      <c r="AX33" s="6"/>
      <c r="AY33" s="6"/>
    </row>
    <row r="34" spans="1:52" s="1" customFormat="1" ht="50.1" customHeight="1">
      <c r="A34" s="6"/>
      <c r="B34" s="23"/>
      <c r="C34" s="212"/>
      <c r="D34" s="213"/>
      <c r="E34" s="214"/>
      <c r="F34" s="193"/>
      <c r="G34" s="193"/>
      <c r="H34" s="215"/>
      <c r="I34" s="216"/>
      <c r="J34" s="216"/>
      <c r="K34" s="216"/>
      <c r="AC34" s="12"/>
      <c r="AD34" s="12"/>
      <c r="AE34" s="12"/>
      <c r="AF34" s="12"/>
      <c r="AG34" s="6"/>
      <c r="AI34" s="6"/>
      <c r="AJ34" s="6"/>
      <c r="AK34" s="6"/>
      <c r="AL34" s="6"/>
      <c r="AM34" s="6"/>
      <c r="AN34" s="6"/>
      <c r="AO34" s="6"/>
      <c r="AP34" s="6"/>
      <c r="AQ34" s="6"/>
      <c r="AR34" s="6"/>
      <c r="AS34" s="6"/>
      <c r="AT34" s="6"/>
      <c r="AU34" s="6"/>
      <c r="AV34" s="6"/>
      <c r="AW34" s="6"/>
      <c r="AX34" s="6"/>
      <c r="AY34" s="6"/>
    </row>
    <row r="35" spans="1:52" ht="50.1" customHeight="1">
      <c r="A35" s="12"/>
      <c r="B35" s="28"/>
      <c r="C35" s="29" t="s">
        <v>220</v>
      </c>
      <c r="D35" s="28" t="s">
        <v>221</v>
      </c>
      <c r="E35" s="28" t="s">
        <v>222</v>
      </c>
      <c r="F35" s="28" t="s">
        <v>223</v>
      </c>
      <c r="G35" s="28" t="s">
        <v>224</v>
      </c>
      <c r="H35" s="28" t="s">
        <v>225</v>
      </c>
      <c r="I35" s="28" t="s">
        <v>226</v>
      </c>
      <c r="J35" s="28" t="s">
        <v>227</v>
      </c>
      <c r="K35" s="28" t="s">
        <v>228</v>
      </c>
      <c r="L35" s="28" t="s">
        <v>229</v>
      </c>
      <c r="M35" s="28" t="s">
        <v>230</v>
      </c>
      <c r="N35" s="28" t="s">
        <v>231</v>
      </c>
      <c r="O35" s="28" t="s">
        <v>232</v>
      </c>
      <c r="P35" s="28" t="s">
        <v>233</v>
      </c>
      <c r="Q35" s="28" t="s">
        <v>209</v>
      </c>
      <c r="R35" s="28" t="s">
        <v>210</v>
      </c>
      <c r="S35" s="28" t="s">
        <v>211</v>
      </c>
      <c r="T35" s="28" t="s">
        <v>212</v>
      </c>
      <c r="U35" s="28" t="s">
        <v>213</v>
      </c>
      <c r="V35" s="6"/>
      <c r="W35" s="6"/>
      <c r="X35" s="6"/>
      <c r="Y35" s="6"/>
      <c r="Z35" s="6"/>
      <c r="AA35" s="6"/>
      <c r="AB35" s="12"/>
      <c r="AC35" s="12"/>
      <c r="AD35" s="12"/>
      <c r="AE35" s="12"/>
      <c r="AF35" s="12"/>
      <c r="AG35" s="12"/>
      <c r="AH35" s="12"/>
      <c r="AI35" s="12"/>
      <c r="AJ35" s="12"/>
      <c r="AK35" s="12"/>
      <c r="AL35" s="12"/>
      <c r="AM35" s="12"/>
      <c r="AN35" s="12"/>
      <c r="AO35" s="12"/>
      <c r="AP35" s="12"/>
      <c r="AQ35" s="12"/>
      <c r="AR35" s="12"/>
      <c r="AS35" s="12"/>
    </row>
    <row r="36" spans="1:52" ht="50.1" customHeight="1">
      <c r="A36" s="6"/>
      <c r="B36" s="24" t="s">
        <v>119</v>
      </c>
      <c r="C36" s="189" t="str">
        <f>'High Eff Vent Fans'!D9</f>
        <v/>
      </c>
      <c r="D36" s="189" t="str">
        <f>'High Eff Vent Fans'!D10</f>
        <v>Standard Efficiency</v>
      </c>
      <c r="E36" s="189" t="str">
        <f>'High Eff Vent Fans'!D11</f>
        <v>None</v>
      </c>
      <c r="F36" s="189" t="str">
        <f>'High Eff Vent Fans'!D12</f>
        <v>High Efficiency</v>
      </c>
      <c r="G36" s="189">
        <f>'High Eff Vent Fans'!D13</f>
        <v>0</v>
      </c>
      <c r="H36" s="189">
        <f>'High Eff Vent Fans'!D14</f>
        <v>0</v>
      </c>
      <c r="I36" s="189">
        <f>'High Eff Vent Fans'!D15</f>
        <v>0</v>
      </c>
      <c r="J36" s="189" t="str">
        <f>IF('High Eff Vent Fans'!D16=0,"",'High Eff Vent Fans'!D16)</f>
        <v/>
      </c>
      <c r="K36" s="220">
        <f>'High Eff Vent Fans'!D17</f>
        <v>0</v>
      </c>
      <c r="L36" s="205" t="e">
        <f>VLOOKUP(I36,Lookups!$E$16:$H$19,3,FALSE)</f>
        <v>#N/A</v>
      </c>
      <c r="M36" s="205" t="e">
        <f>IF(J36="",VLOOKUP(I36,Lookups!$E$16:$H$19,4,FALSE),J36)</f>
        <v>#N/A</v>
      </c>
      <c r="N36" s="192" t="e">
        <f>VLOOKUP(I36,Lookups!$E$15:$H$19,2,FALSE)</f>
        <v>#N/A</v>
      </c>
      <c r="O36" s="204" t="e">
        <f>INDEX(Lookups!$B$26:$K$30,MATCH(K36,Lookups!$B$26:$B$30,0),MATCH(C36,Lookups!$B$25:$K$25,0))</f>
        <v>#N/A</v>
      </c>
      <c r="P36" s="204" t="e">
        <f>INDEX(Lookups!$M$26:$V$30,MATCH(K36,Lookups!$M$26:$M$30,0),MATCH(C36,Lookups!$M$25:$V$25,0))</f>
        <v>#N/A</v>
      </c>
      <c r="Q36" s="198" t="e">
        <f>ROUND(IFERROR( IF( AND(D36="Standard Efficiency",E36="None",F36="High Efficiency",G36="None"), ((1/L36)-(1/M36))*N36*O36*C13, IF( AND(D36="Standard Efficiency",E36="Thermostat Controller",F36="High Efficiency",G36="Thermostat Controller"), ((1/L36)-(1/M36))*N36*P36*C13, IF( AND(D36="Standard Efficiency",E36="None",F36="High Efficiency",G36="Thermostat Controller"), ((O36/L36)-(P36/M36))*N36*C13, IF( AND(D36="Standard Efficiency",E36="None",F36="Standard Efficiency",G36="Thermostat Controller"), (N36/L36)*(O36-P36)*C13, IF( AND(D36="High Efficiency",E36="None",F36="High Efficiency",G36="Thermostat Controller"), (N36/M36)*(O36-P36)*C13, "" ) ) ) ) )*H36, ""),2)</f>
        <v>#VALUE!</v>
      </c>
      <c r="R36" s="196" t="e">
        <f>ROUND(IFERROR(Q36*C14,""),4)</f>
        <v>#VALUE!</v>
      </c>
      <c r="S36" s="211">
        <f>ROUND(IF(COUNTBLANK(R36)=1,"",0),4)</f>
        <v>0</v>
      </c>
      <c r="T36" s="211" t="e">
        <f>ROUND(AVERAGE(R36:S36),4)</f>
        <v>#VALUE!</v>
      </c>
      <c r="U36" s="221" t="e">
        <f>Q36*$F$16+T36*$F$17</f>
        <v>#VALUE!</v>
      </c>
      <c r="V36" s="6"/>
      <c r="W36" s="6"/>
      <c r="X36" s="6"/>
      <c r="Y36" s="6"/>
      <c r="Z36" s="6"/>
      <c r="AA36" s="6"/>
      <c r="AB36" s="6"/>
      <c r="AC36" s="6"/>
      <c r="AD36" s="6"/>
      <c r="AE36" s="6"/>
      <c r="AF36" s="6"/>
      <c r="AG36" s="6"/>
      <c r="AH36" s="6"/>
      <c r="AI36" s="6"/>
      <c r="AJ36" s="6"/>
      <c r="AK36" s="6"/>
      <c r="AL36" s="6"/>
      <c r="AM36" s="6"/>
      <c r="AN36" s="6"/>
      <c r="AO36" s="6"/>
      <c r="AP36" s="6"/>
      <c r="AQ36" s="6"/>
      <c r="AR36" s="6"/>
      <c r="AS36" s="6"/>
    </row>
    <row r="37" spans="1:52" s="1" customFormat="1" ht="50.1" customHeight="1">
      <c r="A37" s="6"/>
      <c r="B37" s="23"/>
      <c r="C37" s="212"/>
      <c r="D37" s="213"/>
      <c r="E37" s="214"/>
      <c r="F37" s="193"/>
      <c r="G37" s="193"/>
      <c r="H37" s="215"/>
      <c r="I37" s="216"/>
      <c r="J37" s="216"/>
      <c r="K37" s="216"/>
      <c r="AC37" s="12"/>
      <c r="AD37" s="12"/>
      <c r="AE37" s="12"/>
      <c r="AF37" s="12"/>
      <c r="AG37" s="6"/>
      <c r="AI37" s="6"/>
      <c r="AJ37" s="6"/>
      <c r="AK37" s="6"/>
      <c r="AL37" s="6"/>
      <c r="AM37" s="6"/>
      <c r="AN37" s="6"/>
      <c r="AO37" s="6"/>
      <c r="AP37" s="6"/>
      <c r="AQ37" s="6"/>
      <c r="AR37" s="6"/>
      <c r="AS37" s="6"/>
      <c r="AT37" s="6"/>
      <c r="AU37" s="6"/>
      <c r="AV37" s="6"/>
      <c r="AW37" s="6"/>
      <c r="AX37" s="6"/>
      <c r="AY37" s="6"/>
    </row>
    <row r="38" spans="1:52" ht="50.1" customHeight="1">
      <c r="A38" s="6"/>
      <c r="B38" s="28"/>
      <c r="C38" s="28" t="s">
        <v>234</v>
      </c>
      <c r="D38" s="28" t="s">
        <v>235</v>
      </c>
      <c r="E38" s="28" t="s">
        <v>236</v>
      </c>
      <c r="F38" s="28" t="s">
        <v>172</v>
      </c>
      <c r="G38" s="28" t="s">
        <v>237</v>
      </c>
      <c r="H38" s="28" t="s">
        <v>209</v>
      </c>
      <c r="I38" s="28" t="s">
        <v>238</v>
      </c>
      <c r="J38" s="28" t="s">
        <v>239</v>
      </c>
      <c r="K38" s="28" t="s">
        <v>210</v>
      </c>
      <c r="L38" s="28" t="s">
        <v>211</v>
      </c>
      <c r="M38" s="28" t="s">
        <v>212</v>
      </c>
      <c r="N38" s="28" t="s">
        <v>213</v>
      </c>
      <c r="O38" s="1"/>
      <c r="P38" s="1"/>
      <c r="Q38" s="1"/>
      <c r="R38" s="1"/>
      <c r="S38" s="1"/>
      <c r="T38" s="1"/>
      <c r="U38" s="1"/>
      <c r="V38" s="1"/>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ht="50.1" customHeight="1">
      <c r="A39" s="6"/>
      <c r="B39" s="24" t="s">
        <v>33</v>
      </c>
      <c r="C39" s="196" t="str">
        <f>IF(COUNTBLANK('Heat Reclaim Water Heater'!C13)=1,"",IF('Heat Reclaim Water Heater'!C13="Yes",Lookups!C33,Lookups!C34))</f>
        <v/>
      </c>
      <c r="D39" s="196" t="str">
        <f>IFERROR(VLOOKUP('Heat Reclaim Water Heater'!C9,Lookups!$D$33:$E$34,2,FALSE),"")</f>
        <v/>
      </c>
      <c r="E39" s="205" t="str">
        <f>IFERROR(VLOOKUP('Heat Reclaim Water Heater'!C14,Lookups!$F$33:$G$34,2,FALSE),"")</f>
        <v/>
      </c>
      <c r="F39" s="220">
        <f>'Heat Reclaim Water Heater'!$C$11</f>
        <v>0</v>
      </c>
      <c r="G39" s="220">
        <f>'Heat Reclaim Water Heater'!$C$10</f>
        <v>0</v>
      </c>
      <c r="H39" s="198" t="e">
        <f>(C39/D39)*E39*F39*G39</f>
        <v>#VALUE!</v>
      </c>
      <c r="I39" s="194">
        <v>1.7000000000000001E-4</v>
      </c>
      <c r="J39" s="194">
        <v>1.8000000000000001E-4</v>
      </c>
      <c r="K39" s="190" t="e">
        <f>ROUND($H39*I39,4)</f>
        <v>#VALUE!</v>
      </c>
      <c r="L39" s="190" t="e">
        <f>ROUND($H39*J39,4)</f>
        <v>#VALUE!</v>
      </c>
      <c r="M39" s="190" t="e">
        <f>ROUND(AVERAGE(K39:L39),4)</f>
        <v>#VALUE!</v>
      </c>
      <c r="N39" s="221" t="e">
        <f>H39*$F$16+M39*$F$17</f>
        <v>#VALUE!</v>
      </c>
      <c r="O39" s="1"/>
      <c r="P39" s="1"/>
      <c r="Q39" s="1"/>
      <c r="R39" s="1"/>
      <c r="S39" s="1"/>
      <c r="T39" s="1"/>
      <c r="U39" s="1"/>
      <c r="V39" s="1"/>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ht="50.1" customHeight="1">
      <c r="A40" s="6"/>
      <c r="B40" s="23"/>
      <c r="C40" s="56"/>
      <c r="D40" s="57"/>
      <c r="E40" s="57"/>
      <c r="F40" s="55"/>
      <c r="G40" s="58"/>
      <c r="H40" s="59"/>
      <c r="I40" s="60"/>
      <c r="J40" s="60"/>
      <c r="K40" s="60"/>
      <c r="L40" s="1"/>
      <c r="M40" s="1"/>
      <c r="N40" s="1"/>
      <c r="O40" s="1"/>
      <c r="P40" s="1"/>
      <c r="Q40" s="1"/>
      <c r="R40" s="1"/>
      <c r="S40" s="1"/>
      <c r="T40" s="1"/>
      <c r="U40" s="1"/>
      <c r="V40" s="1"/>
      <c r="W40" s="1"/>
      <c r="X40" s="1"/>
      <c r="Y40" s="1"/>
      <c r="Z40" s="1"/>
      <c r="AA40" s="1"/>
      <c r="AB40" s="1"/>
      <c r="AC40" s="6"/>
      <c r="AD40" s="6"/>
      <c r="AE40" s="6"/>
      <c r="AF40" s="6"/>
      <c r="AG40" s="6"/>
      <c r="AI40" s="6"/>
      <c r="AJ40" s="6"/>
      <c r="AK40" s="6"/>
      <c r="AL40" s="6"/>
      <c r="AM40" s="12"/>
      <c r="AN40" s="12"/>
      <c r="AO40" s="6"/>
      <c r="AP40" s="6"/>
      <c r="AQ40" s="6"/>
      <c r="AR40" s="6"/>
      <c r="AS40" s="6"/>
      <c r="AT40" s="6"/>
      <c r="AU40" s="6"/>
      <c r="AV40" s="6"/>
      <c r="AW40" s="6"/>
      <c r="AX40" s="6"/>
      <c r="AY40" s="6"/>
    </row>
    <row r="41" spans="1:52" ht="50.1" customHeight="1">
      <c r="A41" s="12"/>
      <c r="B41" s="28"/>
      <c r="C41" s="28" t="s">
        <v>240</v>
      </c>
      <c r="D41" s="28" t="s">
        <v>241</v>
      </c>
      <c r="E41" s="28" t="s">
        <v>242</v>
      </c>
      <c r="F41" s="29" t="s">
        <v>220</v>
      </c>
      <c r="G41" s="28" t="s">
        <v>243</v>
      </c>
      <c r="H41" s="28" t="s">
        <v>209</v>
      </c>
      <c r="I41" s="28" t="s">
        <v>244</v>
      </c>
      <c r="J41" s="28" t="s">
        <v>245</v>
      </c>
      <c r="K41" s="28" t="s">
        <v>246</v>
      </c>
      <c r="L41" s="28" t="s">
        <v>213</v>
      </c>
      <c r="M41" s="1"/>
      <c r="N41" s="1"/>
      <c r="O41" s="1"/>
      <c r="P41" s="1"/>
      <c r="Q41" s="1"/>
      <c r="R41" s="1"/>
      <c r="S41" s="1"/>
      <c r="T41" s="1"/>
      <c r="U41" s="1"/>
      <c r="V41" s="6"/>
      <c r="W41" s="6"/>
      <c r="X41" s="6"/>
      <c r="Y41" s="6"/>
      <c r="Z41" s="6"/>
      <c r="AA41" s="12"/>
      <c r="AB41" s="6"/>
      <c r="AC41" s="6"/>
      <c r="AD41" s="6"/>
      <c r="AE41" s="6"/>
      <c r="AF41" s="6"/>
      <c r="AG41" s="12"/>
      <c r="AH41" s="12"/>
      <c r="AI41" s="12"/>
      <c r="AJ41" s="12"/>
      <c r="AK41" s="12"/>
      <c r="AL41" s="12"/>
      <c r="AM41" s="6"/>
      <c r="AN41" s="6"/>
      <c r="AO41" s="12"/>
      <c r="AP41" s="12"/>
      <c r="AQ41" s="12"/>
      <c r="AR41" s="12"/>
      <c r="AS41" s="12"/>
      <c r="AT41" s="12"/>
      <c r="AU41" s="12"/>
      <c r="AV41" s="12"/>
      <c r="AW41" s="12"/>
      <c r="AX41" s="12"/>
      <c r="AY41" s="12"/>
    </row>
    <row r="42" spans="1:52" ht="50.1" customHeight="1">
      <c r="A42" s="6"/>
      <c r="B42" s="222" t="s">
        <v>120</v>
      </c>
      <c r="C42" s="220">
        <f>'Hi Vol Low Speed Fans'!C10</f>
        <v>0</v>
      </c>
      <c r="D42" s="205">
        <f>C22</f>
        <v>22.7</v>
      </c>
      <c r="E42" s="220" t="e">
        <f>VLOOKUP('Hi Vol Low Speed Fans'!C11,Lookups!$E$3:$F$11,2,FALSE)</f>
        <v>#N/A</v>
      </c>
      <c r="F42" s="189" t="str">
        <f>'Savings Summary'!D12</f>
        <v/>
      </c>
      <c r="G42" s="204" t="e">
        <f>VLOOKUP(F42,Lookups!$B$38:$C$46,2,FALSE)</f>
        <v>#N/A</v>
      </c>
      <c r="H42" s="223" t="e">
        <f>ROUND(C42*(((1/D42)-(1/E42))*('Hi Vol Low Speed Fans'!C9/1000)*G42),2)</f>
        <v>#N/A</v>
      </c>
      <c r="I42" s="223" t="e">
        <f>ROUND((H42/G42)*C23,4)</f>
        <v>#N/A</v>
      </c>
      <c r="J42" s="190">
        <v>0</v>
      </c>
      <c r="K42" s="211" t="e">
        <f>ROUND(AVERAGE(I42:J42),4)</f>
        <v>#N/A</v>
      </c>
      <c r="L42" s="221" t="e">
        <f>H42*$F$16+K42*$F$17</f>
        <v>#N/A</v>
      </c>
      <c r="M42" s="1"/>
      <c r="N42" s="1"/>
      <c r="O42" s="1"/>
      <c r="P42" s="1"/>
      <c r="Q42" s="1"/>
      <c r="R42" s="1"/>
      <c r="S42" s="1"/>
      <c r="T42" s="1"/>
      <c r="U42" s="1"/>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row>
    <row r="43" spans="1:52" s="1" customFormat="1" ht="50.1" customHeight="1">
      <c r="A43" s="6"/>
      <c r="B43" s="23"/>
      <c r="C43" s="188"/>
      <c r="D43" s="188"/>
      <c r="E43" s="217"/>
      <c r="F43" s="188"/>
      <c r="G43" s="56"/>
      <c r="H43" s="56"/>
      <c r="I43" s="218"/>
      <c r="J43" s="219"/>
      <c r="K43" s="59"/>
      <c r="L43" s="59"/>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row>
    <row r="44" spans="1:52" ht="50.1" customHeight="1">
      <c r="A44" s="12"/>
      <c r="B44" s="28"/>
      <c r="C44" s="29" t="s">
        <v>247</v>
      </c>
      <c r="D44" s="29" t="s">
        <v>220</v>
      </c>
      <c r="E44" s="28" t="s">
        <v>248</v>
      </c>
      <c r="F44" s="28" t="s">
        <v>209</v>
      </c>
      <c r="G44" s="28" t="s">
        <v>244</v>
      </c>
      <c r="H44" s="28" t="s">
        <v>245</v>
      </c>
      <c r="I44" s="28" t="s">
        <v>246</v>
      </c>
      <c r="J44" s="28" t="s">
        <v>213</v>
      </c>
      <c r="K44" s="1"/>
      <c r="L44" s="1"/>
      <c r="M44" s="1"/>
      <c r="N44" s="1"/>
      <c r="O44" s="1"/>
      <c r="P44" s="1"/>
      <c r="Q44" s="1"/>
      <c r="R44" s="1"/>
      <c r="S44" s="1"/>
      <c r="T44" s="1"/>
      <c r="U44" s="1"/>
      <c r="V44" s="1"/>
      <c r="W44" s="1"/>
      <c r="X44" s="1"/>
      <c r="Y44" s="1"/>
      <c r="Z44" s="1"/>
      <c r="AA44" s="1"/>
      <c r="AB44" s="1"/>
      <c r="AC44" s="6"/>
      <c r="AD44" s="6"/>
      <c r="AE44" s="6"/>
      <c r="AF44" s="6"/>
      <c r="AG44" s="12"/>
      <c r="AI44" s="12"/>
      <c r="AJ44" s="12"/>
      <c r="AK44" s="12"/>
      <c r="AL44" s="12"/>
      <c r="AM44" s="6"/>
      <c r="AN44" s="6"/>
      <c r="AO44" s="12"/>
      <c r="AP44" s="12"/>
      <c r="AQ44" s="12"/>
      <c r="AR44" s="12"/>
      <c r="AS44" s="12"/>
      <c r="AT44" s="12"/>
      <c r="AU44" s="12"/>
      <c r="AV44" s="12"/>
      <c r="AW44" s="12"/>
      <c r="AX44" s="12"/>
      <c r="AY44" s="12"/>
    </row>
    <row r="45" spans="1:52" ht="50.1" customHeight="1">
      <c r="A45" s="6"/>
      <c r="B45" s="24" t="s">
        <v>117</v>
      </c>
      <c r="C45" s="220">
        <f>'Livestock Waterer'!C10</f>
        <v>0</v>
      </c>
      <c r="D45" s="189" t="str">
        <f>'Savings Summary'!D12</f>
        <v/>
      </c>
      <c r="E45" s="192" t="e">
        <f>VLOOKUP(D45,Lookups!$B$51:$C$59,2,FALSE)</f>
        <v>#N/A</v>
      </c>
      <c r="F45" s="196" t="e">
        <f>ROUND(IF(C45=0,"",C45*E45*C15*C16),2)</f>
        <v>#VALUE!</v>
      </c>
      <c r="G45" s="195" t="e">
        <f>ROUND(IF(F45="","",0),4)</f>
        <v>#VALUE!</v>
      </c>
      <c r="H45" s="196" t="e">
        <f>ROUND(IF(G45="","",C15*C16*1),4)</f>
        <v>#VALUE!</v>
      </c>
      <c r="I45" s="196" t="e">
        <f>ROUND(IFERROR(AVERAGE(G45:H45),""),4)</f>
        <v>#VALUE!</v>
      </c>
      <c r="J45" s="221" t="e">
        <f>F45*$F$16+I45*$F$17</f>
        <v>#VALUE!</v>
      </c>
      <c r="K45" s="1"/>
      <c r="L45" s="1"/>
      <c r="M45" s="1"/>
      <c r="N45" s="1"/>
      <c r="O45" s="1"/>
      <c r="P45" s="1"/>
      <c r="Q45" s="1"/>
      <c r="R45" s="1"/>
      <c r="S45" s="1"/>
      <c r="T45" s="1"/>
      <c r="U45" s="1"/>
      <c r="V45" s="1"/>
      <c r="W45" s="1"/>
      <c r="X45" s="1"/>
      <c r="Y45" s="1"/>
      <c r="Z45" s="1"/>
      <c r="AA45" s="1"/>
      <c r="AB45" s="1"/>
      <c r="AC45" s="12"/>
      <c r="AD45" s="12"/>
      <c r="AE45" s="12"/>
      <c r="AF45" s="12"/>
      <c r="AG45" s="6"/>
      <c r="AI45" s="6"/>
      <c r="AJ45" s="6"/>
      <c r="AK45" s="6"/>
      <c r="AL45" s="6"/>
      <c r="AM45" s="6"/>
      <c r="AN45" s="6"/>
      <c r="AO45" s="6"/>
      <c r="AP45" s="6"/>
      <c r="AQ45" s="6"/>
      <c r="AR45" s="6"/>
      <c r="AS45" s="6"/>
      <c r="AT45" s="6"/>
      <c r="AU45" s="6"/>
      <c r="AV45" s="6"/>
      <c r="AW45" s="6"/>
      <c r="AX45" s="6"/>
      <c r="AY45" s="6"/>
    </row>
    <row r="46" spans="1:52" ht="50.1" customHeight="1">
      <c r="A46" s="6"/>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6"/>
      <c r="AD46" s="6"/>
      <c r="AE46" s="6"/>
      <c r="AF46" s="6"/>
      <c r="AG46" s="6"/>
      <c r="AH46" s="6"/>
      <c r="AI46" s="6"/>
      <c r="AJ46" s="6"/>
      <c r="AK46" s="6"/>
      <c r="AL46" s="6"/>
      <c r="AM46" s="12"/>
      <c r="AN46" s="12"/>
      <c r="AO46" s="6"/>
      <c r="AP46" s="6"/>
      <c r="AQ46" s="6"/>
      <c r="AR46" s="6"/>
      <c r="AS46" s="6"/>
      <c r="AT46" s="6"/>
      <c r="AU46" s="6"/>
      <c r="AV46" s="6"/>
      <c r="AW46" s="6"/>
      <c r="AX46" s="6"/>
      <c r="AY46" s="6"/>
    </row>
    <row r="47" spans="1:52" ht="50.1" customHeight="1">
      <c r="A47" s="12"/>
      <c r="B47" s="28"/>
      <c r="C47" s="29" t="s">
        <v>249</v>
      </c>
      <c r="D47" s="28" t="s">
        <v>250</v>
      </c>
      <c r="E47" s="28" t="s">
        <v>251</v>
      </c>
      <c r="F47" s="28" t="s">
        <v>252</v>
      </c>
      <c r="G47" s="28" t="s">
        <v>209</v>
      </c>
      <c r="H47" s="28" t="s">
        <v>244</v>
      </c>
      <c r="I47" s="28" t="s">
        <v>245</v>
      </c>
      <c r="J47" s="28" t="s">
        <v>246</v>
      </c>
      <c r="K47" s="28" t="s">
        <v>213</v>
      </c>
      <c r="L47" s="1"/>
      <c r="M47" s="1"/>
      <c r="N47" s="1"/>
      <c r="O47" s="1"/>
      <c r="P47" s="1"/>
      <c r="Q47" s="1"/>
      <c r="R47" s="1"/>
      <c r="S47" s="1"/>
      <c r="T47" s="1"/>
      <c r="U47" s="1"/>
      <c r="V47" s="1"/>
      <c r="W47" s="1"/>
      <c r="X47" s="1"/>
      <c r="Y47" s="1"/>
      <c r="Z47" s="1"/>
      <c r="AA47" s="1"/>
      <c r="AB47" s="1"/>
      <c r="AC47" s="6"/>
      <c r="AD47" s="6"/>
      <c r="AE47" s="6"/>
      <c r="AF47" s="6"/>
      <c r="AG47" s="12"/>
      <c r="AH47" s="12"/>
      <c r="AI47" s="12"/>
      <c r="AJ47" s="12"/>
      <c r="AK47" s="12"/>
      <c r="AL47" s="12"/>
      <c r="AM47" s="6"/>
      <c r="AN47" s="6"/>
      <c r="AO47" s="12"/>
      <c r="AP47" s="12"/>
      <c r="AQ47" s="12"/>
      <c r="AR47" s="12"/>
      <c r="AS47" s="12"/>
      <c r="AT47" s="12"/>
      <c r="AU47" s="12"/>
      <c r="AV47" s="12"/>
      <c r="AW47" s="12"/>
      <c r="AX47" s="12"/>
      <c r="AY47" s="12"/>
    </row>
    <row r="48" spans="1:52" ht="50.1" customHeight="1">
      <c r="A48" s="6"/>
      <c r="B48" s="24" t="s">
        <v>253</v>
      </c>
      <c r="C48" s="220">
        <f>'VSD Vacuum Pump'!C10</f>
        <v>0</v>
      </c>
      <c r="D48" s="235">
        <f>C21</f>
        <v>0.95599999999999996</v>
      </c>
      <c r="E48" s="220">
        <f>'VSD Vacuum Pump'!C11</f>
        <v>0</v>
      </c>
      <c r="F48" s="220">
        <f>C8</f>
        <v>365</v>
      </c>
      <c r="G48" s="198">
        <f>ROUND(IFERROR('VSD Vacuum Pump'!C9*C48*C17*(C18/D48)*C19*E48*F48,""),2)</f>
        <v>0</v>
      </c>
      <c r="H48" s="195">
        <f>ROUND(IFERROR(G48*C20,""),4)</f>
        <v>0</v>
      </c>
      <c r="I48" s="195">
        <f>ROUND(IFERROR(G48*C20,""),2)</f>
        <v>0</v>
      </c>
      <c r="J48" s="195">
        <f>ROUND(IFERROR(AVERAGE(H48:I48),""),4)</f>
        <v>0</v>
      </c>
      <c r="K48" s="221">
        <f>G48*$F$16+J48*$F$17</f>
        <v>0</v>
      </c>
      <c r="L48" s="1"/>
      <c r="M48" s="1"/>
      <c r="N48" s="1"/>
      <c r="O48" s="1"/>
      <c r="P48" s="1"/>
      <c r="Q48" s="1"/>
      <c r="R48" s="1"/>
      <c r="S48" s="1"/>
      <c r="T48" s="1"/>
      <c r="U48" s="1"/>
      <c r="V48" s="1"/>
      <c r="W48" s="1"/>
      <c r="X48" s="1"/>
      <c r="Y48" s="1"/>
      <c r="Z48" s="1"/>
      <c r="AA48" s="1"/>
      <c r="AB48" s="1"/>
      <c r="AC48" s="6"/>
      <c r="AD48" s="6"/>
      <c r="AE48" s="6"/>
      <c r="AF48" s="6"/>
      <c r="AG48" s="6"/>
      <c r="AH48" s="6"/>
      <c r="AI48" s="6"/>
      <c r="AJ48" s="6"/>
      <c r="AK48" s="6"/>
      <c r="AL48" s="6"/>
      <c r="AM48" s="6"/>
      <c r="AN48" s="6"/>
      <c r="AO48" s="6"/>
      <c r="AP48" s="6"/>
      <c r="AQ48" s="6"/>
      <c r="AR48" s="6"/>
      <c r="AS48" s="6"/>
      <c r="AT48" s="6"/>
      <c r="AU48" s="6"/>
      <c r="AV48" s="6"/>
      <c r="AW48" s="6"/>
      <c r="AX48" s="6"/>
      <c r="AY48" s="6"/>
    </row>
    <row r="49" spans="1:51" ht="50.1" customHeight="1">
      <c r="A49" s="6"/>
      <c r="B49" s="1"/>
      <c r="C49" s="1"/>
      <c r="D49" s="1"/>
      <c r="E49" s="1"/>
      <c r="F49" s="1"/>
      <c r="G49" s="1"/>
      <c r="H49" s="1"/>
      <c r="I49" s="1"/>
      <c r="J49" s="1"/>
      <c r="K49" s="1"/>
      <c r="L49" s="1"/>
      <c r="M49" s="1"/>
      <c r="N49" s="1"/>
      <c r="O49" s="1"/>
      <c r="P49" s="1"/>
      <c r="Q49" s="1"/>
      <c r="R49" s="1"/>
      <c r="S49" s="1"/>
      <c r="T49" s="1"/>
      <c r="U49" s="6"/>
      <c r="V49" s="6"/>
      <c r="W49" s="6"/>
      <c r="X49" s="6"/>
      <c r="Y49" s="6"/>
      <c r="Z49" s="6"/>
      <c r="AA49" s="6"/>
      <c r="AB49" s="12"/>
      <c r="AC49" s="12"/>
      <c r="AD49" s="12"/>
      <c r="AE49" s="12"/>
      <c r="AF49" s="12"/>
      <c r="AG49" s="6"/>
      <c r="AH49" s="6"/>
      <c r="AI49" s="6"/>
      <c r="AJ49" s="6"/>
      <c r="AK49" s="6"/>
      <c r="AL49" s="6"/>
      <c r="AM49" s="6"/>
      <c r="AN49" s="6"/>
      <c r="AO49" s="6"/>
      <c r="AP49" s="6"/>
      <c r="AQ49" s="6"/>
      <c r="AR49" s="6"/>
      <c r="AS49" s="6"/>
      <c r="AT49" s="6"/>
      <c r="AU49" s="6"/>
      <c r="AV49" s="6"/>
      <c r="AW49" s="6"/>
      <c r="AX49" s="6"/>
      <c r="AY49" s="6"/>
    </row>
    <row r="50" spans="1:51" ht="50.1" customHeight="1">
      <c r="A50" s="6"/>
      <c r="B50" s="28"/>
      <c r="C50" s="28" t="s">
        <v>254</v>
      </c>
      <c r="D50" s="28" t="s">
        <v>255</v>
      </c>
      <c r="E50" s="28" t="s">
        <v>256</v>
      </c>
      <c r="F50" s="28" t="s">
        <v>257</v>
      </c>
      <c r="G50" s="28" t="s">
        <v>258</v>
      </c>
      <c r="H50" s="28" t="s">
        <v>259</v>
      </c>
      <c r="I50" s="28" t="s">
        <v>260</v>
      </c>
      <c r="J50" s="28" t="s">
        <v>209</v>
      </c>
      <c r="K50" s="28" t="s">
        <v>244</v>
      </c>
      <c r="L50" s="28" t="s">
        <v>245</v>
      </c>
      <c r="M50" s="28" t="s">
        <v>246</v>
      </c>
      <c r="N50" s="28" t="s">
        <v>213</v>
      </c>
      <c r="O50" s="1"/>
      <c r="P50" s="1"/>
      <c r="Q50" s="1"/>
      <c r="R50" s="1"/>
      <c r="S50" s="1"/>
      <c r="T50" s="1"/>
      <c r="U50" s="1"/>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row>
    <row r="51" spans="1:51" ht="50.1" customHeight="1">
      <c r="A51" s="6"/>
      <c r="B51" s="24" t="s">
        <v>35</v>
      </c>
      <c r="C51" s="189">
        <f>'Low Pressure Irrigation System'!C9</f>
        <v>0</v>
      </c>
      <c r="D51" s="189">
        <f>'Low Pressure Irrigation System'!C10</f>
        <v>0</v>
      </c>
      <c r="E51" s="189">
        <f>'Low Pressure Irrigation System'!C11</f>
        <v>0</v>
      </c>
      <c r="F51" s="189">
        <f>'Low Pressure Irrigation System'!C12</f>
        <v>0</v>
      </c>
      <c r="G51" s="192">
        <f>'Low Pressure Irrigation System'!C13</f>
        <v>0</v>
      </c>
      <c r="H51" s="235" t="str">
        <f>IFERROR(IF(ISBLANK('Low Pressure Irrigation System'!C14),IF('Low Pressure Irrigation System'!C16="NEMA Design C",IF('Low Pressure Irrigation System'!C18="Open",INDEX(Lookups!$C$95:$E$113,MATCH('Low Pressure Irrigation System'!C15,Lookups!$B$95:$B$113,0),MATCH('Low Pressure Irrigation System'!C17,Lookups!$C$94:$E$94,0)),INDEX(Lookups!$F$95:$H$113,MATCH('Low Pressure Irrigation System'!C15,Lookups!$B$95:$B$113,0),MATCH('Low Pressure Irrigation System'!C17,Lookups!$F$94:$H$94,0))),IF('Low Pressure Irrigation System'!C18="Open",INDEX(Lookups!$C$65:$F$89,MATCH('Low Pressure Irrigation System'!C15,Lookups!$B$65:$B$89,0),MATCH('Low Pressure Irrigation System'!C17,Lookups!$C$64:$F$64,0)),INDEX(Lookups!$G$65:$J$89,MATCH('Low Pressure Irrigation System'!C15,Lookups!$B$65:$B$89,0),MATCH('Low Pressure Irrigation System'!C17,Lookups!$G$64:$J$64,0)))),'Low Pressure Irrigation System'!C14),"")</f>
        <v/>
      </c>
      <c r="I51" s="189">
        <f>'Low Pressure Irrigation System'!C19</f>
        <v>0</v>
      </c>
      <c r="J51" s="223" t="e">
        <f>ROUND(IFERROR(I51*(D51-E51)*F51*0.746*G51/(1714*H51),""),2)</f>
        <v>#VALUE!</v>
      </c>
      <c r="K51" s="238">
        <f>ROUND(IFERROR(IF('Low Pressure Irrigation System'!C9="Agricultural",J51*0.0026,0),""),4)</f>
        <v>0</v>
      </c>
      <c r="L51" s="238" t="e">
        <f>ROUND(IF(J51="","",IFERROR(0,"")),4)</f>
        <v>#VALUE!</v>
      </c>
      <c r="M51" s="238" t="e">
        <f>ROUND(IFERROR(AVERAGE(K51:L51),""),4)</f>
        <v>#VALUE!</v>
      </c>
      <c r="N51" s="221" t="e">
        <f>J51*$F$16+M51*$F$17</f>
        <v>#VALUE!</v>
      </c>
      <c r="O51" s="1"/>
      <c r="P51" s="1"/>
      <c r="Q51" s="1"/>
      <c r="R51" s="1"/>
      <c r="S51" s="1"/>
      <c r="T51" s="1"/>
      <c r="U51" s="1"/>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row>
    <row r="52" spans="1:51" ht="50.1" customHeight="1">
      <c r="A52" s="6"/>
      <c r="B52" s="1"/>
      <c r="C52" s="1"/>
      <c r="D52" s="1"/>
      <c r="E52" s="1"/>
      <c r="F52" s="1"/>
      <c r="G52" s="1"/>
      <c r="H52" s="1"/>
      <c r="I52" s="1"/>
      <c r="J52" s="1"/>
      <c r="K52" s="1"/>
      <c r="L52" s="1"/>
      <c r="M52" s="1"/>
      <c r="N52" s="1"/>
      <c r="O52" s="1"/>
      <c r="P52" s="1"/>
      <c r="Q52" s="1"/>
      <c r="R52" s="1"/>
      <c r="S52" s="1"/>
      <c r="T52" s="1"/>
      <c r="U52" s="1"/>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row>
    <row r="53" spans="1:51">
      <c r="A53" s="6"/>
      <c r="B53" s="1"/>
      <c r="C53" s="1"/>
      <c r="D53" s="1"/>
      <c r="E53" s="1"/>
      <c r="F53" s="1"/>
      <c r="G53" s="1"/>
      <c r="H53" s="1"/>
      <c r="I53" s="1"/>
      <c r="J53" s="1"/>
      <c r="K53" s="1"/>
      <c r="L53" s="1"/>
      <c r="M53" s="1"/>
      <c r="N53" s="1"/>
      <c r="O53" s="1"/>
      <c r="P53" s="1"/>
      <c r="Q53" s="1"/>
      <c r="R53" s="1"/>
      <c r="S53" s="1"/>
      <c r="T53" s="1"/>
      <c r="U53" s="1"/>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row>
    <row r="54" spans="1:51">
      <c r="A54" s="6"/>
      <c r="B54" s="1"/>
      <c r="C54" s="1"/>
      <c r="D54" s="1"/>
      <c r="E54" s="1"/>
      <c r="F54" s="1"/>
      <c r="G54" s="1"/>
      <c r="H54" s="1"/>
      <c r="I54" s="1"/>
      <c r="J54" s="1"/>
      <c r="K54" s="1"/>
      <c r="L54" s="1"/>
      <c r="M54" s="1"/>
      <c r="N54" s="1"/>
      <c r="O54" s="1"/>
      <c r="P54" s="1"/>
      <c r="Q54" s="1"/>
      <c r="R54" s="1"/>
      <c r="S54" s="1"/>
      <c r="T54" s="1"/>
      <c r="U54" s="1"/>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row>
    <row r="55" spans="1:51">
      <c r="A55" s="6"/>
      <c r="B55" s="1"/>
      <c r="C55" s="1"/>
      <c r="D55" s="1"/>
      <c r="E55" s="1"/>
      <c r="F55" s="1"/>
      <c r="G55" s="1"/>
      <c r="H55" s="1"/>
      <c r="I55" s="1"/>
      <c r="J55" s="1"/>
      <c r="K55" s="1"/>
      <c r="L55" s="1"/>
      <c r="M55" s="1"/>
      <c r="N55" s="1"/>
      <c r="O55" s="1"/>
      <c r="P55" s="1"/>
      <c r="Q55" s="1"/>
      <c r="R55" s="1"/>
      <c r="S55" s="1"/>
      <c r="T55" s="1"/>
      <c r="U55" s="1"/>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row>
    <row r="56" spans="1:51">
      <c r="A56" s="6"/>
      <c r="B56" s="1"/>
      <c r="C56" s="1"/>
      <c r="D56" s="1"/>
      <c r="E56" s="1"/>
      <c r="F56" s="1"/>
      <c r="G56" s="1"/>
      <c r="H56" s="1"/>
      <c r="I56" s="1"/>
      <c r="J56" s="1"/>
      <c r="K56" s="1"/>
      <c r="L56" s="1"/>
      <c r="M56" s="1"/>
      <c r="N56" s="1"/>
      <c r="O56" s="1"/>
      <c r="P56" s="1"/>
      <c r="Q56" s="1"/>
      <c r="R56" s="1"/>
      <c r="S56" s="1"/>
      <c r="T56" s="1"/>
      <c r="U56" s="1"/>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row>
    <row r="57" spans="1:51">
      <c r="A57" s="6"/>
      <c r="B57" s="1"/>
      <c r="C57" s="1"/>
      <c r="D57" s="1"/>
      <c r="E57" s="1"/>
      <c r="F57" s="1"/>
      <c r="G57" s="1"/>
      <c r="H57" s="1"/>
      <c r="I57" s="1"/>
      <c r="J57" s="1"/>
      <c r="K57" s="1"/>
      <c r="L57" s="1"/>
      <c r="M57" s="1"/>
      <c r="N57" s="1"/>
      <c r="O57" s="1"/>
      <c r="P57" s="1"/>
      <c r="Q57" s="1"/>
      <c r="R57" s="1"/>
      <c r="S57" s="1"/>
      <c r="T57" s="1"/>
      <c r="U57" s="1"/>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row>
    <row r="58" spans="1:51">
      <c r="A58" s="6"/>
      <c r="B58" s="1"/>
      <c r="C58" s="1"/>
      <c r="D58" s="1"/>
      <c r="E58" s="1"/>
      <c r="F58" s="1"/>
      <c r="G58" s="1"/>
      <c r="H58" s="1"/>
      <c r="I58" s="1"/>
      <c r="J58" s="1"/>
      <c r="K58" s="1"/>
      <c r="L58" s="1"/>
      <c r="M58" s="1"/>
      <c r="N58" s="1"/>
      <c r="O58" s="1"/>
      <c r="P58" s="1"/>
      <c r="Q58" s="1"/>
      <c r="R58" s="1"/>
      <c r="S58" s="1"/>
      <c r="T58" s="1"/>
      <c r="U58" s="1"/>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row>
    <row r="59" spans="1:51">
      <c r="A59" s="6"/>
      <c r="B59" s="1"/>
      <c r="C59" s="1"/>
      <c r="D59" s="1"/>
      <c r="E59" s="1"/>
      <c r="F59" s="1"/>
      <c r="G59" s="1"/>
      <c r="H59" s="1"/>
      <c r="I59" s="1"/>
      <c r="J59" s="1"/>
      <c r="K59" s="1"/>
      <c r="L59" s="1"/>
      <c r="M59" s="1"/>
      <c r="N59" s="1"/>
      <c r="O59" s="1"/>
      <c r="P59" s="1"/>
      <c r="Q59" s="1"/>
      <c r="R59" s="1"/>
      <c r="S59" s="1"/>
      <c r="T59" s="1"/>
      <c r="U59" s="1"/>
      <c r="V59" s="6"/>
      <c r="W59" s="6"/>
      <c r="X59" s="6"/>
      <c r="Y59" s="6"/>
      <c r="Z59" s="6"/>
      <c r="AA59" s="6"/>
      <c r="AB59" s="6"/>
      <c r="AC59" s="6"/>
      <c r="AD59" s="6"/>
      <c r="AE59" s="6"/>
      <c r="AF59" s="6"/>
      <c r="AG59" s="6"/>
      <c r="AH59" s="6"/>
      <c r="AI59" s="6"/>
      <c r="AJ59" s="6"/>
      <c r="AK59" s="6"/>
      <c r="AL59" s="6"/>
      <c r="AM59" s="6"/>
      <c r="AN59" s="6"/>
      <c r="AO59" s="6"/>
      <c r="AP59" s="6"/>
      <c r="AQ59" s="6"/>
      <c r="AR59" s="6"/>
      <c r="AS59" s="6"/>
    </row>
    <row r="60" spans="1:51">
      <c r="A60" s="6"/>
      <c r="B60" s="1"/>
      <c r="C60" s="1"/>
      <c r="D60" s="1"/>
      <c r="E60" s="1"/>
      <c r="F60" s="1"/>
      <c r="G60" s="1"/>
      <c r="H60" s="1"/>
      <c r="I60" s="1"/>
      <c r="J60" s="1"/>
      <c r="K60" s="1"/>
      <c r="L60" s="1"/>
      <c r="M60" s="1"/>
      <c r="N60" s="1"/>
      <c r="O60" s="1"/>
      <c r="P60" s="1"/>
      <c r="Q60" s="1"/>
      <c r="R60" s="1"/>
      <c r="S60" s="1"/>
      <c r="T60" s="1"/>
      <c r="U60" s="1"/>
      <c r="V60" s="6"/>
      <c r="W60" s="6"/>
      <c r="X60" s="6"/>
      <c r="Y60" s="6"/>
      <c r="Z60" s="6"/>
      <c r="AA60" s="6"/>
      <c r="AB60" s="6"/>
      <c r="AC60" s="6"/>
      <c r="AD60" s="6"/>
      <c r="AE60" s="6"/>
      <c r="AF60" s="6"/>
      <c r="AG60" s="6"/>
      <c r="AH60" s="6"/>
      <c r="AI60" s="6"/>
      <c r="AJ60" s="6"/>
      <c r="AK60" s="6"/>
      <c r="AL60" s="6"/>
      <c r="AM60" s="6"/>
      <c r="AN60" s="6"/>
      <c r="AO60" s="6"/>
      <c r="AP60" s="6"/>
      <c r="AQ60" s="6"/>
      <c r="AR60" s="6"/>
      <c r="AS60" s="6"/>
    </row>
    <row r="61" spans="1:51">
      <c r="A61" s="6"/>
      <c r="B61" s="1"/>
      <c r="C61" s="1"/>
      <c r="D61" s="1"/>
      <c r="E61" s="1"/>
      <c r="F61" s="1"/>
      <c r="G61" s="1"/>
      <c r="H61" s="1"/>
      <c r="I61" s="1"/>
      <c r="J61" s="1"/>
      <c r="K61" s="1"/>
      <c r="L61" s="1"/>
      <c r="M61" s="1"/>
      <c r="N61" s="1"/>
      <c r="O61" s="1"/>
      <c r="P61" s="1"/>
      <c r="Q61" s="1"/>
      <c r="R61" s="1"/>
      <c r="S61" s="1"/>
      <c r="T61" s="1"/>
      <c r="U61" s="1"/>
      <c r="V61" s="6"/>
      <c r="W61" s="6"/>
      <c r="X61" s="6"/>
      <c r="Y61" s="6"/>
      <c r="Z61" s="6"/>
      <c r="AA61" s="6"/>
      <c r="AB61" s="6"/>
      <c r="AC61" s="6"/>
      <c r="AD61" s="6"/>
      <c r="AE61" s="6"/>
      <c r="AF61" s="6"/>
      <c r="AG61" s="6"/>
      <c r="AH61" s="6"/>
      <c r="AI61" s="6"/>
      <c r="AJ61" s="6"/>
      <c r="AK61" s="6"/>
      <c r="AL61" s="6"/>
      <c r="AM61" s="6"/>
      <c r="AN61" s="6"/>
      <c r="AO61" s="6"/>
      <c r="AP61" s="6"/>
      <c r="AQ61" s="6"/>
      <c r="AR61" s="6"/>
      <c r="AS61" s="6"/>
    </row>
    <row r="62" spans="1:51">
      <c r="A62" s="6"/>
      <c r="B62" s="1"/>
      <c r="C62" s="1"/>
      <c r="D62" s="1"/>
      <c r="E62" s="1"/>
      <c r="F62" s="1"/>
      <c r="G62" s="1"/>
      <c r="H62" s="1"/>
      <c r="I62" s="1"/>
      <c r="J62" s="1"/>
      <c r="K62" s="1"/>
      <c r="L62" s="1"/>
      <c r="M62" s="1"/>
      <c r="N62" s="1"/>
      <c r="O62" s="1"/>
      <c r="P62" s="1"/>
      <c r="Q62" s="1"/>
      <c r="R62" s="1"/>
      <c r="S62" s="1"/>
      <c r="T62" s="1"/>
      <c r="U62" s="1"/>
      <c r="V62" s="6"/>
      <c r="W62" s="6"/>
      <c r="X62" s="6"/>
      <c r="Y62" s="6"/>
      <c r="Z62" s="6"/>
      <c r="AA62" s="6"/>
      <c r="AB62" s="6"/>
      <c r="AC62" s="6"/>
      <c r="AD62" s="6"/>
      <c r="AE62" s="6"/>
      <c r="AF62" s="6"/>
      <c r="AG62" s="6"/>
      <c r="AH62" s="6"/>
      <c r="AI62" s="6"/>
      <c r="AJ62" s="6"/>
      <c r="AK62" s="6"/>
      <c r="AL62" s="6"/>
      <c r="AM62" s="6"/>
      <c r="AN62" s="6"/>
      <c r="AO62" s="6"/>
      <c r="AP62" s="6"/>
      <c r="AQ62" s="6"/>
      <c r="AR62" s="6"/>
      <c r="AS62" s="6"/>
    </row>
    <row r="63" spans="1:51">
      <c r="A63" s="6"/>
      <c r="B63" s="1"/>
      <c r="C63" s="1"/>
      <c r="D63" s="1"/>
      <c r="E63" s="1"/>
      <c r="F63" s="1"/>
      <c r="G63" s="1"/>
      <c r="H63" s="1"/>
      <c r="I63" s="1"/>
      <c r="J63" s="1"/>
      <c r="K63" s="1"/>
      <c r="L63" s="1"/>
      <c r="M63" s="1"/>
      <c r="N63" s="1"/>
      <c r="O63" s="1"/>
      <c r="P63" s="1"/>
      <c r="Q63" s="1"/>
      <c r="R63" s="1"/>
      <c r="S63" s="1"/>
      <c r="T63" s="1"/>
      <c r="U63" s="1"/>
      <c r="V63" s="6"/>
      <c r="W63" s="6"/>
      <c r="X63" s="6"/>
      <c r="Y63" s="6"/>
      <c r="Z63" s="6"/>
      <c r="AA63" s="6"/>
      <c r="AB63" s="6"/>
      <c r="AC63" s="6"/>
      <c r="AD63" s="6"/>
      <c r="AE63" s="6"/>
      <c r="AF63" s="6"/>
      <c r="AG63" s="6"/>
      <c r="AH63" s="6"/>
      <c r="AI63" s="6"/>
      <c r="AJ63" s="6"/>
      <c r="AK63" s="6"/>
      <c r="AL63" s="6"/>
      <c r="AM63" s="6"/>
      <c r="AN63" s="6"/>
      <c r="AO63" s="6"/>
      <c r="AP63" s="6"/>
      <c r="AQ63" s="6"/>
      <c r="AR63" s="6"/>
      <c r="AS63" s="6"/>
    </row>
    <row r="64" spans="1:51">
      <c r="A64" s="6"/>
      <c r="B64" s="1"/>
      <c r="C64" s="1"/>
      <c r="D64" s="1"/>
      <c r="E64" s="1"/>
      <c r="F64" s="1"/>
      <c r="G64" s="1"/>
      <c r="H64" s="1"/>
      <c r="I64" s="1"/>
      <c r="J64" s="1"/>
      <c r="K64" s="1"/>
      <c r="L64" s="1"/>
      <c r="M64" s="1"/>
      <c r="N64" s="1"/>
      <c r="O64" s="1"/>
      <c r="P64" s="1"/>
      <c r="Q64" s="1"/>
      <c r="R64" s="1"/>
      <c r="S64" s="1"/>
      <c r="T64" s="1"/>
      <c r="U64" s="1"/>
      <c r="V64" s="6"/>
      <c r="W64" s="6"/>
      <c r="X64" s="6"/>
      <c r="Y64" s="6"/>
      <c r="Z64" s="6"/>
      <c r="AA64" s="6"/>
      <c r="AB64" s="6"/>
      <c r="AC64" s="6"/>
      <c r="AD64" s="6"/>
      <c r="AE64" s="6"/>
      <c r="AF64" s="6"/>
      <c r="AG64" s="6"/>
      <c r="AH64" s="6"/>
      <c r="AI64" s="6"/>
      <c r="AJ64" s="6"/>
      <c r="AK64" s="6"/>
      <c r="AL64" s="6"/>
      <c r="AM64" s="6"/>
      <c r="AN64" s="6"/>
      <c r="AO64" s="6"/>
      <c r="AP64" s="6"/>
      <c r="AQ64" s="6"/>
      <c r="AR64" s="6"/>
      <c r="AS64" s="6"/>
    </row>
    <row r="65" spans="1:45">
      <c r="A65" s="6"/>
      <c r="B65" s="1"/>
      <c r="C65" s="1"/>
      <c r="D65" s="1"/>
      <c r="E65" s="1"/>
      <c r="F65" s="1"/>
      <c r="G65" s="1"/>
      <c r="H65" s="1"/>
      <c r="I65" s="1"/>
      <c r="J65" s="1"/>
      <c r="K65" s="1"/>
      <c r="L65" s="1"/>
      <c r="M65" s="1"/>
      <c r="N65" s="1"/>
      <c r="O65" s="1"/>
      <c r="P65" s="1"/>
      <c r="Q65" s="1"/>
      <c r="R65" s="1"/>
      <c r="S65" s="1"/>
      <c r="T65" s="1"/>
      <c r="U65" s="1"/>
      <c r="V65" s="6"/>
      <c r="W65" s="6"/>
      <c r="X65" s="6"/>
      <c r="Y65" s="6"/>
      <c r="Z65" s="6"/>
      <c r="AA65" s="6"/>
      <c r="AB65" s="6"/>
      <c r="AC65" s="6"/>
      <c r="AD65" s="6"/>
      <c r="AE65" s="6"/>
      <c r="AF65" s="6"/>
      <c r="AG65" s="6"/>
      <c r="AH65" s="6"/>
      <c r="AI65" s="6"/>
      <c r="AJ65" s="6"/>
      <c r="AK65" s="6"/>
      <c r="AL65" s="6"/>
      <c r="AM65" s="6"/>
      <c r="AN65" s="6"/>
      <c r="AO65" s="6"/>
      <c r="AP65" s="6"/>
      <c r="AQ65" s="6"/>
      <c r="AR65" s="6"/>
      <c r="AS65" s="6"/>
    </row>
    <row r="66" spans="1:45">
      <c r="A66" s="6"/>
      <c r="B66" s="1"/>
      <c r="C66" s="1"/>
      <c r="D66" s="1"/>
      <c r="E66" s="1"/>
      <c r="F66" s="1"/>
      <c r="G66" s="1"/>
      <c r="H66" s="1"/>
      <c r="I66" s="1"/>
      <c r="J66" s="1"/>
      <c r="K66" s="1"/>
      <c r="L66" s="1"/>
      <c r="M66" s="1"/>
      <c r="N66" s="1"/>
      <c r="O66" s="1"/>
      <c r="P66" s="1"/>
      <c r="Q66" s="1"/>
      <c r="R66" s="1"/>
      <c r="S66" s="1"/>
      <c r="T66" s="1"/>
      <c r="U66" s="1"/>
      <c r="V66" s="6"/>
      <c r="W66" s="6"/>
      <c r="X66" s="6"/>
      <c r="Y66" s="6"/>
      <c r="Z66" s="6"/>
      <c r="AA66" s="6"/>
      <c r="AB66" s="6"/>
      <c r="AC66" s="6"/>
      <c r="AD66" s="6"/>
      <c r="AE66" s="6"/>
      <c r="AF66" s="6"/>
      <c r="AG66" s="6"/>
      <c r="AH66" s="6"/>
      <c r="AI66" s="6"/>
      <c r="AJ66" s="6"/>
      <c r="AK66" s="6"/>
      <c r="AL66" s="6"/>
      <c r="AM66" s="6"/>
      <c r="AN66" s="6"/>
      <c r="AO66" s="6"/>
      <c r="AP66" s="6"/>
      <c r="AQ66" s="6"/>
      <c r="AR66" s="6"/>
      <c r="AS66" s="6"/>
    </row>
    <row r="67" spans="1:45">
      <c r="A67" s="6"/>
      <c r="B67" s="1"/>
      <c r="C67" s="1"/>
      <c r="D67" s="1"/>
      <c r="E67" s="1"/>
      <c r="F67" s="1"/>
      <c r="G67" s="1"/>
      <c r="H67" s="1"/>
      <c r="I67" s="1"/>
      <c r="J67" s="1"/>
      <c r="K67" s="1"/>
      <c r="L67" s="1"/>
      <c r="M67" s="1"/>
      <c r="N67" s="1"/>
      <c r="O67" s="1"/>
      <c r="P67" s="1"/>
      <c r="Q67" s="1"/>
      <c r="R67" s="1"/>
      <c r="S67" s="1"/>
      <c r="T67" s="1"/>
      <c r="U67" s="1"/>
      <c r="V67" s="6"/>
      <c r="W67" s="6"/>
      <c r="X67" s="6"/>
      <c r="Y67" s="6"/>
      <c r="Z67" s="6"/>
      <c r="AA67" s="6"/>
      <c r="AB67" s="6"/>
      <c r="AC67" s="6"/>
      <c r="AD67" s="6"/>
      <c r="AE67" s="6"/>
      <c r="AF67" s="6"/>
      <c r="AG67" s="6"/>
      <c r="AH67" s="6"/>
      <c r="AI67" s="6"/>
      <c r="AJ67" s="6"/>
      <c r="AK67" s="6"/>
      <c r="AL67" s="6"/>
      <c r="AM67" s="6"/>
      <c r="AN67" s="6"/>
      <c r="AO67" s="6"/>
      <c r="AP67" s="6"/>
      <c r="AQ67" s="6"/>
      <c r="AR67" s="6"/>
      <c r="AS67" s="6"/>
    </row>
    <row r="68" spans="1:45">
      <c r="A68" s="6"/>
      <c r="B68" s="1"/>
      <c r="C68" s="1"/>
      <c r="D68" s="1"/>
      <c r="E68" s="1"/>
      <c r="F68" s="1"/>
      <c r="G68" s="1"/>
      <c r="H68" s="1"/>
      <c r="I68" s="1"/>
      <c r="J68" s="1"/>
      <c r="K68" s="1"/>
      <c r="L68" s="1"/>
      <c r="M68" s="1"/>
      <c r="N68" s="1"/>
      <c r="O68" s="1"/>
      <c r="P68" s="1"/>
      <c r="Q68" s="1"/>
      <c r="R68" s="1"/>
      <c r="S68" s="1"/>
      <c r="T68" s="1"/>
      <c r="U68" s="1"/>
      <c r="V68" s="6"/>
      <c r="W68" s="6"/>
      <c r="X68" s="6"/>
      <c r="Y68" s="6"/>
      <c r="Z68" s="6"/>
      <c r="AA68" s="6"/>
      <c r="AB68" s="6"/>
      <c r="AC68" s="6"/>
      <c r="AD68" s="6"/>
      <c r="AE68" s="6"/>
      <c r="AF68" s="6"/>
      <c r="AG68" s="6"/>
      <c r="AH68" s="6"/>
      <c r="AI68" s="6"/>
      <c r="AJ68" s="6"/>
      <c r="AK68" s="6"/>
      <c r="AL68" s="6"/>
      <c r="AM68" s="6"/>
      <c r="AN68" s="6"/>
      <c r="AO68" s="6"/>
      <c r="AP68" s="6"/>
      <c r="AQ68" s="6"/>
      <c r="AR68" s="6"/>
      <c r="AS68" s="6"/>
    </row>
    <row r="69" spans="1:45">
      <c r="A69" s="6"/>
      <c r="B69" s="1"/>
      <c r="C69" s="1"/>
      <c r="D69" s="1"/>
      <c r="E69" s="1"/>
      <c r="F69" s="1"/>
      <c r="G69" s="1"/>
      <c r="H69" s="1"/>
      <c r="I69" s="1"/>
      <c r="J69" s="1"/>
      <c r="K69" s="1"/>
      <c r="L69" s="1"/>
      <c r="M69" s="1"/>
      <c r="N69" s="1"/>
      <c r="O69" s="1"/>
      <c r="P69" s="1"/>
      <c r="Q69" s="1"/>
      <c r="R69" s="1"/>
      <c r="S69" s="1"/>
      <c r="T69" s="1"/>
      <c r="U69" s="1"/>
      <c r="V69" s="6"/>
      <c r="W69" s="6"/>
      <c r="X69" s="6"/>
      <c r="Y69" s="6"/>
      <c r="Z69" s="6"/>
      <c r="AA69" s="6"/>
      <c r="AB69" s="6"/>
      <c r="AC69" s="6"/>
      <c r="AD69" s="6"/>
      <c r="AE69" s="6"/>
      <c r="AF69" s="6"/>
      <c r="AG69" s="6"/>
      <c r="AH69" s="6"/>
      <c r="AI69" s="6"/>
      <c r="AJ69" s="6"/>
      <c r="AK69" s="6"/>
      <c r="AL69" s="6"/>
      <c r="AM69" s="6"/>
      <c r="AN69" s="6"/>
      <c r="AO69" s="6"/>
      <c r="AP69" s="6"/>
      <c r="AQ69" s="6"/>
      <c r="AR69" s="6"/>
      <c r="AS69" s="6"/>
    </row>
    <row r="70" spans="1:45">
      <c r="A70" s="6"/>
      <c r="B70" s="1"/>
      <c r="C70" s="1"/>
      <c r="D70" s="1"/>
      <c r="E70" s="1"/>
      <c r="F70" s="1"/>
      <c r="G70" s="1"/>
      <c r="H70" s="1"/>
      <c r="I70" s="1"/>
      <c r="J70" s="1"/>
      <c r="K70" s="1"/>
      <c r="L70" s="1"/>
      <c r="M70" s="1"/>
      <c r="N70" s="1"/>
      <c r="O70" s="1"/>
      <c r="P70" s="1"/>
      <c r="Q70" s="1"/>
      <c r="R70" s="1"/>
      <c r="S70" s="1"/>
      <c r="T70" s="1"/>
      <c r="U70" s="1"/>
      <c r="V70" s="6"/>
      <c r="W70" s="6"/>
      <c r="X70" s="6"/>
      <c r="Y70" s="6"/>
      <c r="Z70" s="6"/>
      <c r="AA70" s="6"/>
      <c r="AB70" s="6"/>
      <c r="AC70" s="6"/>
      <c r="AD70" s="6"/>
      <c r="AE70" s="6"/>
      <c r="AF70" s="6"/>
      <c r="AG70" s="6"/>
      <c r="AH70" s="6"/>
      <c r="AI70" s="6"/>
      <c r="AJ70" s="6"/>
      <c r="AK70" s="6"/>
      <c r="AL70" s="6"/>
      <c r="AM70" s="6"/>
      <c r="AN70" s="6"/>
      <c r="AO70" s="6"/>
      <c r="AP70" s="6"/>
      <c r="AQ70" s="6"/>
      <c r="AR70" s="6"/>
      <c r="AS70" s="6"/>
    </row>
    <row r="71" spans="1:45">
      <c r="A71" s="6"/>
      <c r="B71" s="1"/>
      <c r="C71" s="1"/>
      <c r="D71" s="1"/>
      <c r="E71" s="1"/>
      <c r="F71" s="1"/>
      <c r="G71" s="1"/>
      <c r="H71" s="1"/>
      <c r="I71" s="1"/>
      <c r="J71" s="1"/>
      <c r="K71" s="1"/>
      <c r="L71" s="1"/>
      <c r="M71" s="1"/>
      <c r="N71" s="1"/>
      <c r="O71" s="1"/>
      <c r="P71" s="1"/>
      <c r="Q71" s="1"/>
      <c r="R71" s="1"/>
      <c r="S71" s="1"/>
      <c r="T71" s="1"/>
      <c r="U71" s="1"/>
      <c r="V71" s="6"/>
      <c r="W71" s="6"/>
      <c r="X71" s="6"/>
      <c r="Y71" s="6"/>
      <c r="Z71" s="6"/>
      <c r="AA71" s="6"/>
      <c r="AB71" s="6"/>
      <c r="AC71" s="6"/>
      <c r="AD71" s="6"/>
      <c r="AE71" s="6"/>
      <c r="AF71" s="6"/>
      <c r="AG71" s="6"/>
      <c r="AH71" s="6"/>
      <c r="AI71" s="6"/>
      <c r="AJ71" s="6"/>
      <c r="AK71" s="6"/>
      <c r="AL71" s="6"/>
      <c r="AM71" s="6"/>
      <c r="AN71" s="6"/>
      <c r="AO71" s="6"/>
      <c r="AP71" s="6"/>
      <c r="AQ71" s="6"/>
      <c r="AR71" s="6"/>
      <c r="AS71" s="6"/>
    </row>
    <row r="72" spans="1:45">
      <c r="A72" s="6"/>
      <c r="B72" s="1"/>
      <c r="C72" s="1"/>
      <c r="D72" s="1"/>
      <c r="E72" s="1"/>
      <c r="F72" s="1"/>
      <c r="G72" s="1"/>
      <c r="H72" s="1"/>
      <c r="I72" s="1"/>
      <c r="J72" s="1"/>
      <c r="K72" s="1"/>
      <c r="L72" s="1"/>
      <c r="M72" s="1"/>
      <c r="N72" s="1"/>
      <c r="O72" s="1"/>
      <c r="P72" s="1"/>
      <c r="Q72" s="1"/>
      <c r="R72" s="1"/>
      <c r="S72" s="1"/>
      <c r="T72" s="1"/>
      <c r="U72" s="1"/>
      <c r="V72" s="6"/>
      <c r="W72" s="6"/>
      <c r="X72" s="6"/>
      <c r="Y72" s="6"/>
      <c r="Z72" s="6"/>
      <c r="AA72" s="6"/>
      <c r="AB72" s="6"/>
      <c r="AC72" s="6"/>
      <c r="AD72" s="6"/>
      <c r="AE72" s="6"/>
      <c r="AF72" s="6"/>
      <c r="AG72" s="6"/>
      <c r="AH72" s="6"/>
      <c r="AI72" s="6"/>
      <c r="AJ72" s="6"/>
      <c r="AK72" s="6"/>
      <c r="AL72" s="6"/>
      <c r="AM72" s="6"/>
      <c r="AN72" s="6"/>
      <c r="AO72" s="6"/>
      <c r="AP72" s="6"/>
      <c r="AQ72" s="6"/>
      <c r="AR72" s="6"/>
      <c r="AS72" s="6"/>
    </row>
    <row r="73" spans="1:45">
      <c r="A73" s="6"/>
      <c r="B73" s="1"/>
      <c r="C73" s="1"/>
      <c r="D73" s="1"/>
      <c r="E73" s="1"/>
      <c r="F73" s="1"/>
      <c r="G73" s="1"/>
      <c r="H73" s="1"/>
      <c r="I73" s="1"/>
      <c r="J73" s="1"/>
      <c r="K73" s="1"/>
      <c r="L73" s="1"/>
      <c r="M73" s="1"/>
      <c r="N73" s="1"/>
      <c r="O73" s="1"/>
      <c r="P73" s="1"/>
      <c r="Q73" s="1"/>
      <c r="R73" s="1"/>
      <c r="S73" s="1"/>
      <c r="T73" s="1"/>
      <c r="U73" s="1"/>
      <c r="V73" s="6"/>
      <c r="W73" s="6"/>
      <c r="X73" s="6"/>
      <c r="Y73" s="6"/>
      <c r="Z73" s="6"/>
      <c r="AA73" s="6"/>
      <c r="AB73" s="6"/>
      <c r="AC73" s="6"/>
      <c r="AD73" s="6"/>
      <c r="AE73" s="6"/>
      <c r="AF73" s="6"/>
      <c r="AG73" s="6"/>
      <c r="AH73" s="6"/>
      <c r="AI73" s="6"/>
      <c r="AJ73" s="6"/>
      <c r="AK73" s="6"/>
      <c r="AL73" s="6"/>
      <c r="AM73" s="6"/>
      <c r="AN73" s="6"/>
      <c r="AO73" s="6"/>
      <c r="AP73" s="6"/>
      <c r="AQ73" s="6"/>
      <c r="AR73" s="6"/>
      <c r="AS73" s="6"/>
    </row>
    <row r="74" spans="1:45">
      <c r="A74" s="6"/>
      <c r="B74" s="1"/>
      <c r="C74" s="1"/>
      <c r="D74" s="1"/>
      <c r="E74" s="1"/>
      <c r="F74" s="1"/>
      <c r="G74" s="1"/>
      <c r="H74" s="1"/>
      <c r="I74" s="1"/>
      <c r="J74" s="1"/>
      <c r="K74" s="1"/>
      <c r="L74" s="1"/>
      <c r="M74" s="1"/>
      <c r="N74" s="1"/>
      <c r="O74" s="1"/>
      <c r="P74" s="1"/>
      <c r="Q74" s="1"/>
      <c r="R74" s="1"/>
      <c r="S74" s="1"/>
      <c r="T74" s="1"/>
      <c r="U74" s="1"/>
      <c r="V74" s="6"/>
      <c r="W74" s="6"/>
      <c r="X74" s="6"/>
      <c r="Y74" s="6"/>
      <c r="Z74" s="6"/>
      <c r="AA74" s="6"/>
      <c r="AB74" s="6"/>
      <c r="AC74" s="6"/>
      <c r="AD74" s="6"/>
      <c r="AE74" s="6"/>
      <c r="AF74" s="6"/>
      <c r="AG74" s="6"/>
      <c r="AH74" s="6"/>
      <c r="AI74" s="6"/>
      <c r="AJ74" s="6"/>
      <c r="AK74" s="6"/>
      <c r="AL74" s="6"/>
      <c r="AM74" s="6"/>
      <c r="AN74" s="6"/>
      <c r="AO74" s="6"/>
      <c r="AP74" s="6"/>
      <c r="AQ74" s="6"/>
      <c r="AR74" s="6"/>
      <c r="AS74" s="6"/>
    </row>
    <row r="75" spans="1:45">
      <c r="A75" s="6"/>
      <c r="B75" s="1"/>
      <c r="C75" s="1"/>
      <c r="D75" s="1"/>
      <c r="E75" s="1"/>
      <c r="F75" s="1"/>
      <c r="G75" s="1"/>
      <c r="H75" s="1"/>
      <c r="I75" s="1"/>
      <c r="J75" s="1"/>
      <c r="K75" s="1"/>
      <c r="L75" s="1"/>
      <c r="M75" s="1"/>
      <c r="N75" s="1"/>
      <c r="O75" s="1"/>
      <c r="P75" s="1"/>
      <c r="Q75" s="1"/>
      <c r="R75" s="1"/>
      <c r="S75" s="1"/>
      <c r="T75" s="1"/>
      <c r="U75" s="1"/>
      <c r="V75" s="6"/>
      <c r="W75" s="6"/>
      <c r="X75" s="6"/>
      <c r="Y75" s="6"/>
      <c r="Z75" s="6"/>
      <c r="AA75" s="6"/>
      <c r="AB75" s="6"/>
      <c r="AC75" s="6"/>
      <c r="AD75" s="6"/>
      <c r="AE75" s="6"/>
      <c r="AF75" s="6"/>
      <c r="AG75" s="6"/>
      <c r="AH75" s="6"/>
      <c r="AI75" s="6"/>
      <c r="AJ75" s="6"/>
      <c r="AK75" s="6"/>
      <c r="AL75" s="6"/>
      <c r="AM75" s="6"/>
      <c r="AN75" s="6"/>
      <c r="AO75" s="6"/>
      <c r="AP75" s="6"/>
      <c r="AQ75" s="6"/>
      <c r="AR75" s="6"/>
      <c r="AS75" s="6"/>
    </row>
    <row r="76" spans="1:45">
      <c r="A76" s="6"/>
      <c r="B76" s="1"/>
      <c r="C76" s="1"/>
      <c r="D76" s="1"/>
      <c r="E76" s="1"/>
      <c r="F76" s="1"/>
      <c r="G76" s="1"/>
      <c r="H76" s="1"/>
      <c r="I76" s="1"/>
      <c r="J76" s="1"/>
      <c r="K76" s="1"/>
      <c r="L76" s="1"/>
      <c r="M76" s="1"/>
      <c r="N76" s="1"/>
      <c r="O76" s="1"/>
      <c r="P76" s="1"/>
      <c r="Q76" s="1"/>
      <c r="R76" s="1"/>
      <c r="S76" s="1"/>
      <c r="T76" s="1"/>
      <c r="U76" s="1"/>
      <c r="V76" s="6"/>
      <c r="W76" s="6"/>
      <c r="X76" s="6"/>
      <c r="Y76" s="6"/>
      <c r="Z76" s="6"/>
      <c r="AA76" s="6"/>
      <c r="AB76" s="6"/>
      <c r="AC76" s="6"/>
      <c r="AD76" s="6"/>
      <c r="AE76" s="6"/>
      <c r="AF76" s="6"/>
      <c r="AG76" s="6"/>
      <c r="AH76" s="6"/>
      <c r="AI76" s="6"/>
      <c r="AJ76" s="6"/>
      <c r="AK76" s="6"/>
      <c r="AL76" s="6"/>
      <c r="AM76" s="6"/>
      <c r="AN76" s="6"/>
      <c r="AO76" s="6"/>
      <c r="AP76" s="6"/>
      <c r="AQ76" s="6"/>
      <c r="AR76" s="6"/>
      <c r="AS76" s="6"/>
    </row>
    <row r="77" spans="1:45">
      <c r="A77" s="6"/>
      <c r="B77" s="1"/>
      <c r="C77" s="1"/>
      <c r="D77" s="1"/>
      <c r="E77" s="1"/>
      <c r="F77" s="1"/>
      <c r="G77" s="1"/>
      <c r="H77" s="1"/>
      <c r="I77" s="1"/>
      <c r="J77" s="1"/>
      <c r="K77" s="1"/>
      <c r="L77" s="1"/>
      <c r="M77" s="1"/>
      <c r="N77" s="1"/>
      <c r="O77" s="1"/>
      <c r="P77" s="1"/>
      <c r="Q77" s="1"/>
      <c r="R77" s="1"/>
      <c r="S77" s="1"/>
      <c r="T77" s="1"/>
      <c r="U77" s="1"/>
      <c r="V77" s="6"/>
      <c r="W77" s="6"/>
      <c r="X77" s="6"/>
      <c r="Y77" s="6"/>
      <c r="Z77" s="6"/>
      <c r="AA77" s="6"/>
      <c r="AB77" s="6"/>
      <c r="AC77" s="6"/>
      <c r="AD77" s="6"/>
      <c r="AE77" s="6"/>
      <c r="AF77" s="6"/>
      <c r="AG77" s="6"/>
      <c r="AH77" s="6"/>
      <c r="AI77" s="6"/>
      <c r="AJ77" s="6"/>
      <c r="AK77" s="6"/>
      <c r="AL77" s="6"/>
      <c r="AM77" s="6"/>
      <c r="AN77" s="6"/>
      <c r="AO77" s="6"/>
      <c r="AP77" s="6"/>
      <c r="AQ77" s="6"/>
      <c r="AR77" s="6"/>
      <c r="AS77" s="6"/>
    </row>
    <row r="78" spans="1:45">
      <c r="A78" s="6"/>
      <c r="B78" s="1"/>
      <c r="C78" s="1"/>
      <c r="D78" s="1"/>
      <c r="E78" s="1"/>
      <c r="F78" s="1"/>
      <c r="G78" s="1"/>
      <c r="H78" s="1"/>
      <c r="I78" s="1"/>
      <c r="J78" s="1"/>
      <c r="K78" s="1"/>
      <c r="L78" s="1"/>
      <c r="M78" s="1"/>
      <c r="N78" s="1"/>
      <c r="O78" s="1"/>
      <c r="P78" s="1"/>
      <c r="Q78" s="1"/>
      <c r="R78" s="1"/>
      <c r="S78" s="1"/>
      <c r="T78" s="1"/>
      <c r="U78" s="1"/>
      <c r="V78" s="6"/>
      <c r="W78" s="6"/>
      <c r="X78" s="6"/>
      <c r="Y78" s="6"/>
      <c r="Z78" s="6"/>
      <c r="AA78" s="6"/>
      <c r="AB78" s="6"/>
      <c r="AC78" s="6"/>
      <c r="AD78" s="6"/>
      <c r="AE78" s="6"/>
      <c r="AF78" s="6"/>
      <c r="AG78" s="6"/>
      <c r="AH78" s="6"/>
      <c r="AI78" s="6"/>
      <c r="AJ78" s="6"/>
      <c r="AK78" s="6"/>
      <c r="AL78" s="6"/>
      <c r="AM78" s="6"/>
      <c r="AN78" s="6"/>
      <c r="AO78" s="6"/>
      <c r="AP78" s="6"/>
      <c r="AQ78" s="6"/>
      <c r="AR78" s="6"/>
      <c r="AS78" s="6"/>
    </row>
    <row r="79" spans="1:45">
      <c r="A79" s="6"/>
      <c r="B79" s="1"/>
      <c r="C79" s="1"/>
      <c r="D79" s="1"/>
      <c r="E79" s="1"/>
      <c r="F79" s="1"/>
      <c r="G79" s="1"/>
      <c r="H79" s="1"/>
      <c r="I79" s="1"/>
      <c r="J79" s="1"/>
      <c r="K79" s="1"/>
      <c r="L79" s="1"/>
      <c r="M79" s="1"/>
      <c r="N79" s="1"/>
      <c r="O79" s="1"/>
      <c r="P79" s="1"/>
      <c r="Q79" s="1"/>
      <c r="R79" s="1"/>
      <c r="S79" s="1"/>
      <c r="T79" s="1"/>
      <c r="U79" s="1"/>
      <c r="V79" s="6"/>
      <c r="W79" s="6"/>
      <c r="X79" s="6"/>
      <c r="Y79" s="6"/>
      <c r="Z79" s="6"/>
      <c r="AA79" s="6"/>
      <c r="AB79" s="6"/>
      <c r="AC79" s="6"/>
      <c r="AD79" s="6"/>
      <c r="AE79" s="6"/>
      <c r="AF79" s="6"/>
      <c r="AG79" s="6"/>
      <c r="AH79" s="6"/>
      <c r="AI79" s="6"/>
      <c r="AJ79" s="6"/>
      <c r="AK79" s="6"/>
      <c r="AL79" s="6"/>
      <c r="AM79" s="6"/>
      <c r="AN79" s="6"/>
      <c r="AO79" s="6"/>
      <c r="AP79" s="6"/>
      <c r="AQ79" s="6"/>
      <c r="AR79" s="6"/>
      <c r="AS79" s="6"/>
    </row>
    <row r="80" spans="1:45">
      <c r="A80" s="6"/>
      <c r="B80" s="1"/>
      <c r="C80" s="1"/>
      <c r="D80" s="1"/>
      <c r="E80" s="1"/>
      <c r="F80" s="1"/>
      <c r="G80" s="1"/>
      <c r="H80" s="1"/>
      <c r="I80" s="1"/>
      <c r="J80" s="1"/>
      <c r="K80" s="1"/>
      <c r="L80" s="1"/>
      <c r="M80" s="1"/>
      <c r="N80" s="1"/>
      <c r="O80" s="1"/>
      <c r="P80" s="1"/>
      <c r="Q80" s="1"/>
      <c r="R80" s="1"/>
      <c r="S80" s="1"/>
      <c r="T80" s="1"/>
      <c r="U80" s="1"/>
      <c r="V80" s="6"/>
      <c r="W80" s="6"/>
      <c r="X80" s="6"/>
      <c r="Y80" s="6"/>
      <c r="Z80" s="6"/>
      <c r="AA80" s="6"/>
      <c r="AB80" s="6"/>
      <c r="AC80" s="6"/>
      <c r="AD80" s="6"/>
      <c r="AE80" s="6"/>
      <c r="AF80" s="6"/>
      <c r="AG80" s="6"/>
      <c r="AH80" s="6"/>
      <c r="AI80" s="6"/>
      <c r="AJ80" s="6"/>
      <c r="AK80" s="6"/>
      <c r="AL80" s="6"/>
      <c r="AM80" s="6"/>
      <c r="AN80" s="6"/>
      <c r="AO80" s="6"/>
      <c r="AP80" s="6"/>
      <c r="AQ80" s="6"/>
      <c r="AR80" s="6"/>
      <c r="AS80" s="6"/>
    </row>
    <row r="81" spans="1:45">
      <c r="A81" s="6"/>
      <c r="B81" s="1"/>
      <c r="C81" s="1"/>
      <c r="D81" s="1"/>
      <c r="E81" s="1"/>
      <c r="F81" s="1"/>
      <c r="G81" s="1"/>
      <c r="H81" s="1"/>
      <c r="I81" s="1"/>
      <c r="J81" s="1"/>
      <c r="K81" s="1"/>
      <c r="L81" s="1"/>
      <c r="M81" s="1"/>
      <c r="N81" s="1"/>
      <c r="O81" s="1"/>
      <c r="P81" s="1"/>
      <c r="Q81" s="1"/>
      <c r="R81" s="1"/>
      <c r="S81" s="1"/>
      <c r="T81" s="1"/>
      <c r="U81" s="1"/>
      <c r="V81" s="6"/>
      <c r="W81" s="6"/>
      <c r="X81" s="6"/>
      <c r="Y81" s="6"/>
      <c r="Z81" s="6"/>
      <c r="AA81" s="6"/>
      <c r="AB81" s="6"/>
      <c r="AC81" s="6"/>
      <c r="AD81" s="6"/>
      <c r="AE81" s="6"/>
      <c r="AF81" s="6"/>
      <c r="AG81" s="6"/>
      <c r="AH81" s="6"/>
      <c r="AI81" s="6"/>
      <c r="AJ81" s="6"/>
      <c r="AK81" s="6"/>
      <c r="AL81" s="6"/>
      <c r="AM81" s="6"/>
      <c r="AN81" s="6"/>
      <c r="AO81" s="6"/>
      <c r="AP81" s="6"/>
      <c r="AQ81" s="6"/>
      <c r="AR81" s="6"/>
      <c r="AS81" s="6"/>
    </row>
    <row r="82" spans="1:45">
      <c r="A82" s="6"/>
      <c r="B82" s="1"/>
      <c r="C82" s="1"/>
      <c r="D82" s="1"/>
      <c r="E82" s="1"/>
      <c r="F82" s="1"/>
      <c r="G82" s="1"/>
      <c r="H82" s="1"/>
      <c r="I82" s="1"/>
      <c r="J82" s="1"/>
      <c r="K82" s="1"/>
      <c r="L82" s="1"/>
      <c r="M82" s="1"/>
      <c r="N82" s="1"/>
      <c r="O82" s="1"/>
      <c r="P82" s="1"/>
      <c r="Q82" s="1"/>
      <c r="R82" s="1"/>
      <c r="S82" s="1"/>
      <c r="T82" s="1"/>
      <c r="U82" s="1"/>
      <c r="V82" s="6"/>
      <c r="W82" s="6"/>
      <c r="X82" s="6"/>
      <c r="Y82" s="6"/>
      <c r="Z82" s="6"/>
      <c r="AA82" s="6"/>
      <c r="AB82" s="6"/>
      <c r="AC82" s="6"/>
      <c r="AD82" s="6"/>
      <c r="AE82" s="6"/>
      <c r="AF82" s="6"/>
      <c r="AG82" s="6"/>
      <c r="AH82" s="6"/>
      <c r="AI82" s="6"/>
      <c r="AJ82" s="6"/>
      <c r="AK82" s="6"/>
      <c r="AL82" s="6"/>
      <c r="AM82" s="6"/>
      <c r="AN82" s="6"/>
      <c r="AO82" s="6"/>
      <c r="AP82" s="6"/>
      <c r="AQ82" s="6"/>
      <c r="AR82" s="6"/>
      <c r="AS82" s="6"/>
    </row>
    <row r="83" spans="1:45">
      <c r="A83" s="6"/>
      <c r="B83" s="1"/>
      <c r="C83" s="1"/>
      <c r="D83" s="1"/>
      <c r="E83" s="1"/>
      <c r="F83" s="1"/>
      <c r="G83" s="1"/>
      <c r="H83" s="1"/>
      <c r="I83" s="1"/>
      <c r="J83" s="1"/>
      <c r="K83" s="1"/>
      <c r="L83" s="1"/>
      <c r="M83" s="1"/>
      <c r="N83" s="1"/>
      <c r="O83" s="1"/>
      <c r="P83" s="1"/>
      <c r="Q83" s="1"/>
      <c r="R83" s="1"/>
      <c r="S83" s="1"/>
      <c r="T83" s="1"/>
      <c r="U83" s="1"/>
      <c r="V83" s="6"/>
      <c r="W83" s="6"/>
      <c r="X83" s="6"/>
      <c r="Y83" s="6"/>
      <c r="Z83" s="6"/>
      <c r="AA83" s="6"/>
      <c r="AB83" s="6"/>
      <c r="AC83" s="6"/>
      <c r="AD83" s="6"/>
      <c r="AE83" s="6"/>
      <c r="AF83" s="6"/>
      <c r="AG83" s="6"/>
      <c r="AH83" s="6"/>
      <c r="AI83" s="6"/>
      <c r="AJ83" s="6"/>
      <c r="AK83" s="6"/>
      <c r="AL83" s="6"/>
      <c r="AM83" s="6"/>
      <c r="AN83" s="6"/>
      <c r="AO83" s="6"/>
      <c r="AP83" s="6"/>
      <c r="AQ83" s="6"/>
      <c r="AR83" s="6"/>
      <c r="AS83" s="6"/>
    </row>
    <row r="84" spans="1:45">
      <c r="A84" s="6"/>
      <c r="B84" s="1"/>
      <c r="C84" s="1"/>
      <c r="D84" s="1"/>
      <c r="E84" s="1"/>
      <c r="F84" s="1"/>
      <c r="G84" s="1"/>
      <c r="H84" s="1"/>
      <c r="I84" s="1"/>
      <c r="J84" s="1"/>
      <c r="K84" s="1"/>
      <c r="L84" s="1"/>
      <c r="M84" s="1"/>
      <c r="N84" s="1"/>
      <c r="O84" s="1"/>
      <c r="P84" s="1"/>
      <c r="Q84" s="1"/>
      <c r="R84" s="1"/>
      <c r="S84" s="1"/>
      <c r="T84" s="1"/>
      <c r="U84" s="1"/>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c r="A85" s="6"/>
      <c r="B85" s="1"/>
      <c r="C85" s="1"/>
      <c r="D85" s="1"/>
      <c r="E85" s="1"/>
      <c r="F85" s="1"/>
      <c r="G85" s="1"/>
      <c r="H85" s="1"/>
      <c r="I85" s="1"/>
      <c r="J85" s="1"/>
      <c r="K85" s="1"/>
      <c r="L85" s="1"/>
      <c r="M85" s="1"/>
      <c r="N85" s="1"/>
      <c r="O85" s="1"/>
      <c r="P85" s="1"/>
      <c r="Q85" s="1"/>
      <c r="R85" s="1"/>
      <c r="S85" s="1"/>
      <c r="T85" s="1"/>
      <c r="U85" s="1"/>
      <c r="V85" s="6"/>
      <c r="W85" s="6"/>
      <c r="X85" s="6"/>
      <c r="Y85" s="6"/>
      <c r="Z85" s="6"/>
      <c r="AA85" s="6"/>
      <c r="AB85" s="6"/>
      <c r="AC85" s="6"/>
      <c r="AD85" s="6"/>
      <c r="AE85" s="6"/>
      <c r="AF85" s="6"/>
      <c r="AG85" s="6"/>
      <c r="AH85" s="6"/>
      <c r="AI85" s="6"/>
      <c r="AJ85" s="6"/>
      <c r="AK85" s="6"/>
      <c r="AL85" s="6"/>
      <c r="AM85" s="6"/>
      <c r="AN85" s="6"/>
      <c r="AO85" s="6"/>
      <c r="AP85" s="6"/>
      <c r="AQ85" s="6"/>
      <c r="AR85" s="6"/>
      <c r="AS85" s="6"/>
    </row>
  </sheetData>
  <dataValidations disablePrompts="1" count="1">
    <dataValidation type="list" allowBlank="1" showInputMessage="1" showErrorMessage="1" sqref="F15" xr:uid="{29B460BF-14A2-4DFD-8C9E-E916493F9EE1}">
      <formula1>"PY16 LCI Bonus,PY16 SCI Bonus"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62681-45E3-4B79-BF9A-20BACCB8FE48}">
  <sheetPr codeName="Sheet3">
    <tabColor rgb="FF001489"/>
  </sheetPr>
  <dimension ref="A1:AI75"/>
  <sheetViews>
    <sheetView tabSelected="1" zoomScale="87" zoomScaleNormal="90" workbookViewId="0">
      <selection activeCell="J22" sqref="J22"/>
    </sheetView>
  </sheetViews>
  <sheetFormatPr defaultColWidth="9" defaultRowHeight="14.25" zeroHeight="1"/>
  <cols>
    <col min="1" max="1" width="3" style="1" customWidth="1"/>
    <col min="2" max="2" width="32.625" bestFit="1" customWidth="1"/>
    <col min="3" max="3" width="17" customWidth="1"/>
    <col min="4" max="4" width="19" customWidth="1"/>
    <col min="5" max="5" width="5.125" style="1" customWidth="1"/>
    <col min="6" max="6" width="40.375" style="72" bestFit="1" customWidth="1"/>
    <col min="7" max="11" width="20.625" style="72" customWidth="1"/>
    <col min="12" max="12" width="20.5" style="1" hidden="1" customWidth="1"/>
    <col min="13" max="13" width="9" style="1" customWidth="1"/>
    <col min="14" max="20" width="9" style="1"/>
    <col min="22" max="33" width="9" style="1"/>
  </cols>
  <sheetData>
    <row r="1" spans="2:35" s="1" customFormat="1">
      <c r="L1" s="1" t="s">
        <v>261</v>
      </c>
    </row>
    <row r="2" spans="2:35" s="66" customFormat="1" ht="12">
      <c r="J2" s="67" t="s">
        <v>262</v>
      </c>
      <c r="K2" s="134">
        <f>'Version Log'!I4</f>
        <v>5</v>
      </c>
    </row>
    <row r="3" spans="2:35" s="66" customFormat="1" ht="12">
      <c r="J3" s="67" t="s">
        <v>263</v>
      </c>
      <c r="K3" s="68">
        <f>'Version Log'!I5</f>
        <v>46174</v>
      </c>
    </row>
    <row r="4" spans="2:35" s="1" customFormat="1" ht="15" thickBot="1"/>
    <row r="5" spans="2:35" s="11" customFormat="1" ht="24.95" customHeight="1">
      <c r="B5" s="314" t="s">
        <v>264</v>
      </c>
      <c r="C5" s="333"/>
      <c r="D5" s="334"/>
      <c r="F5" s="339" t="s">
        <v>265</v>
      </c>
      <c r="G5" s="346" t="s">
        <v>266</v>
      </c>
      <c r="H5" s="347"/>
      <c r="I5" s="347"/>
      <c r="J5" s="347"/>
      <c r="K5" s="342" t="s">
        <v>112</v>
      </c>
      <c r="L5" s="330" t="s">
        <v>267</v>
      </c>
      <c r="N5"/>
      <c r="AH5" s="69"/>
      <c r="AI5" s="69"/>
    </row>
    <row r="6" spans="2:35" s="11" customFormat="1" ht="24.95" customHeight="1" thickBot="1">
      <c r="B6" s="315" t="s">
        <v>268</v>
      </c>
      <c r="C6" s="344"/>
      <c r="D6" s="345"/>
      <c r="F6" s="340"/>
      <c r="G6" s="348"/>
      <c r="H6" s="349"/>
      <c r="I6" s="349"/>
      <c r="J6" s="349"/>
      <c r="K6" s="340"/>
      <c r="L6" s="331"/>
      <c r="P6"/>
      <c r="AH6" s="69"/>
      <c r="AI6" s="69"/>
    </row>
    <row r="7" spans="2:35" s="11" customFormat="1" ht="24.95" customHeight="1" thickBot="1">
      <c r="B7" s="316" t="s">
        <v>269</v>
      </c>
      <c r="C7" s="335"/>
      <c r="D7" s="336"/>
      <c r="F7" s="341"/>
      <c r="G7" s="320" t="s">
        <v>270</v>
      </c>
      <c r="H7" s="321" t="s">
        <v>271</v>
      </c>
      <c r="I7" s="321" t="s">
        <v>272</v>
      </c>
      <c r="J7" s="322" t="s">
        <v>109</v>
      </c>
      <c r="K7" s="343"/>
      <c r="L7" s="332"/>
      <c r="AH7" s="69"/>
      <c r="AI7" s="69"/>
    </row>
    <row r="8" spans="2:35" s="11" customFormat="1" ht="24.95" hidden="1" customHeight="1">
      <c r="B8" s="317"/>
      <c r="F8" s="112" t="s">
        <v>274</v>
      </c>
      <c r="G8" s="113">
        <f>IFERROR(ROUND(Calculations!E30,4),0)</f>
        <v>0</v>
      </c>
      <c r="H8" s="113">
        <f>IFERROR(ROUND(Calculations!F30,4),0)</f>
        <v>0</v>
      </c>
      <c r="I8" s="113">
        <f>IFERROR(ROUND(Calculations!G30,4),0)</f>
        <v>0</v>
      </c>
      <c r="J8" s="154">
        <f>IFERROR(ROUND(Calculations!D30,2),"")</f>
        <v>0</v>
      </c>
      <c r="K8" s="178">
        <f t="shared" ref="K8:K15" si="0">IFERROR(ROUND(MIN(L8*$C$13*0.5/$L$16,L8),2),0)</f>
        <v>0</v>
      </c>
      <c r="L8" s="169">
        <f>IFERROR(Calculations!H30,0)</f>
        <v>0</v>
      </c>
      <c r="AH8" s="69"/>
      <c r="AI8" s="69"/>
    </row>
    <row r="9" spans="2:35" s="11" customFormat="1" ht="24.95" hidden="1" customHeight="1">
      <c r="B9" s="317"/>
      <c r="F9" s="74" t="s">
        <v>276</v>
      </c>
      <c r="G9" s="71">
        <f>IFERROR(ROUND(Calculations!K33,4),0)</f>
        <v>0</v>
      </c>
      <c r="H9" s="71">
        <f>IFERROR(ROUND(Calculations!L33,4),0)</f>
        <v>0</v>
      </c>
      <c r="I9" s="71">
        <f>IFERROR(ROUND(Calculations!M33,4),0)</f>
        <v>0</v>
      </c>
      <c r="J9" s="157">
        <f>IFERROR(ROUND(Calculations!J33,2),0)</f>
        <v>0</v>
      </c>
      <c r="K9" s="179">
        <f t="shared" si="0"/>
        <v>0</v>
      </c>
      <c r="L9" s="170">
        <f>IFERROR(Calculations!N33,0)</f>
        <v>0</v>
      </c>
      <c r="AH9" s="69"/>
      <c r="AI9" s="69"/>
    </row>
    <row r="10" spans="2:35" s="11" customFormat="1" ht="24.95" hidden="1" customHeight="1">
      <c r="B10" s="317"/>
      <c r="F10" s="73" t="s">
        <v>117</v>
      </c>
      <c r="G10" s="70">
        <f>IFERROR(ROUND(Calculations!G45,4),0)</f>
        <v>0</v>
      </c>
      <c r="H10" s="156">
        <f>IFERROR(ROUND(Calculations!H45,4),0)</f>
        <v>0</v>
      </c>
      <c r="I10" s="156">
        <f>IFERROR(ROUND(Calculations!I45,4),0)</f>
        <v>0</v>
      </c>
      <c r="J10" s="155">
        <f>IFERROR(ROUND(Calculations!F45,2),0)</f>
        <v>0</v>
      </c>
      <c r="K10" s="178">
        <f t="shared" si="0"/>
        <v>0</v>
      </c>
      <c r="L10" s="171">
        <f>IFERROR(Calculations!J45,0)</f>
        <v>0</v>
      </c>
      <c r="AH10" s="69"/>
      <c r="AI10" s="69"/>
    </row>
    <row r="11" spans="2:35" s="11" customFormat="1" ht="24.95" customHeight="1">
      <c r="B11" s="316" t="s">
        <v>273</v>
      </c>
      <c r="C11" s="335"/>
      <c r="D11" s="336"/>
      <c r="F11" s="327" t="s">
        <v>278</v>
      </c>
      <c r="G11" s="71">
        <f>IFERROR(ROUND(Calculations!H48,4),0)</f>
        <v>0</v>
      </c>
      <c r="H11" s="71">
        <f>IFERROR(ROUND(Calculations!I48,4),0)</f>
        <v>0</v>
      </c>
      <c r="I11" s="186">
        <f>IFERROR(ROUND(Calculations!J48,4),0)</f>
        <v>0</v>
      </c>
      <c r="J11" s="328">
        <f>IFERROR(ROUND('VSD Vacuum Pump'!C13,2),0)</f>
        <v>0</v>
      </c>
      <c r="K11" s="329">
        <f t="shared" si="0"/>
        <v>0</v>
      </c>
      <c r="L11" s="170">
        <f>IFERROR(Calculations!K48,0)</f>
        <v>0</v>
      </c>
      <c r="AH11" s="69"/>
      <c r="AI11" s="69"/>
    </row>
    <row r="12" spans="2:35" s="11" customFormat="1" ht="24.95" customHeight="1">
      <c r="B12" s="318" t="s">
        <v>275</v>
      </c>
      <c r="C12" s="167"/>
      <c r="D12" s="168" t="str">
        <f>IFERROR(IF(C12="","",INDEX('Zip Code Lookup Table'!$C$2:$C$2223,MATCH(C12,'Zip Code Lookup Table'!$A$2:$A$2223,0))),"Error: Zip code not found in Pennsylvania lookups table")</f>
        <v/>
      </c>
      <c r="F12" s="327" t="s">
        <v>279</v>
      </c>
      <c r="G12" s="71">
        <f>IFERROR(ROUND(Calculations!R36,4),0)</f>
        <v>0</v>
      </c>
      <c r="H12" s="71">
        <f>IFERROR(ROUND(Calculations!S36,4),0)</f>
        <v>0</v>
      </c>
      <c r="I12" s="71">
        <f>IFERROR(ROUND(Calculations!T36,4),0)</f>
        <v>0</v>
      </c>
      <c r="J12" s="328">
        <f>IFERROR(ROUND(Calculations!Q36,2),0)</f>
        <v>0</v>
      </c>
      <c r="K12" s="329">
        <f t="shared" si="0"/>
        <v>0</v>
      </c>
      <c r="L12" s="171">
        <f>IFERROR(Calculations!U36,0)</f>
        <v>0</v>
      </c>
      <c r="AH12" s="69"/>
      <c r="AI12" s="69"/>
    </row>
    <row r="13" spans="2:35" s="11" customFormat="1" ht="24.95" customHeight="1" thickBot="1">
      <c r="B13" s="319" t="s">
        <v>277</v>
      </c>
      <c r="C13" s="337"/>
      <c r="D13" s="338"/>
      <c r="F13" s="327" t="s">
        <v>280</v>
      </c>
      <c r="G13" s="71">
        <f>IFERROR(ROUND(Calculations!I42,4),0)</f>
        <v>0</v>
      </c>
      <c r="H13" s="71">
        <f>IFERROR(ROUND(Calculations!J42,4),0)</f>
        <v>0</v>
      </c>
      <c r="I13" s="71">
        <f>+IFERROR(ROUND(Calculations!K42,4),0)</f>
        <v>0</v>
      </c>
      <c r="J13" s="328">
        <f>IFERROR(ROUND(Calculations!H42,2),0)</f>
        <v>0</v>
      </c>
      <c r="K13" s="329">
        <f t="shared" si="0"/>
        <v>0</v>
      </c>
      <c r="L13" s="170">
        <f>IFERROR(Calculations!L42,0)</f>
        <v>0</v>
      </c>
      <c r="AH13" s="69"/>
      <c r="AI13" s="69"/>
    </row>
    <row r="14" spans="2:35" s="11" customFormat="1" ht="24.95" hidden="1" customHeight="1">
      <c r="F14" s="73" t="s">
        <v>281</v>
      </c>
      <c r="G14" s="70">
        <f>IFERROR(ROUND(Calculations!K39,4),0)</f>
        <v>0</v>
      </c>
      <c r="H14" s="70">
        <f>IFERROR(ROUND(Calculations!L39,4),0)</f>
        <v>0</v>
      </c>
      <c r="I14" s="70">
        <f>IFERROR(ROUND(Calculations!M39,4),0)</f>
        <v>0</v>
      </c>
      <c r="J14" s="155">
        <f>IFERROR(ROUND(Calculations!H39,2),0)</f>
        <v>0</v>
      </c>
      <c r="K14" s="178">
        <f t="shared" si="0"/>
        <v>0</v>
      </c>
      <c r="L14" s="171">
        <f>IFERROR(Calculations!N39,0)</f>
        <v>0</v>
      </c>
      <c r="AH14" s="69"/>
      <c r="AI14" s="69"/>
    </row>
    <row r="15" spans="2:35" s="11" customFormat="1" ht="24.95" hidden="1" customHeight="1" thickBot="1">
      <c r="F15" s="110" t="s">
        <v>35</v>
      </c>
      <c r="G15" s="111">
        <f>IFERROR(ROUND(Calculations!K51,4),0)</f>
        <v>0</v>
      </c>
      <c r="H15" s="111">
        <f>IFERROR(ROUND(Calculations!L51,4),0)</f>
        <v>0</v>
      </c>
      <c r="I15" s="111">
        <f>IFERROR(ROUND(Calculations!M51,4),0)</f>
        <v>0</v>
      </c>
      <c r="J15" s="158">
        <f>IFERROR(ROUND(Calculations!J51,2),0)</f>
        <v>0</v>
      </c>
      <c r="K15" s="180">
        <f t="shared" si="0"/>
        <v>0</v>
      </c>
      <c r="L15" s="172">
        <f>IFERROR(Calculations!N51,0)</f>
        <v>0</v>
      </c>
      <c r="AH15" s="69"/>
      <c r="AI15" s="69"/>
    </row>
    <row r="16" spans="2:35" s="11" customFormat="1" ht="24.95" customHeight="1" thickBot="1">
      <c r="F16" s="323" t="s">
        <v>282</v>
      </c>
      <c r="G16" s="324">
        <f>SUM(G8:G15)</f>
        <v>0</v>
      </c>
      <c r="H16" s="324">
        <f>SUM(H8:H15)</f>
        <v>0</v>
      </c>
      <c r="I16" s="324">
        <f>SUM(I8:I15)</f>
        <v>0</v>
      </c>
      <c r="J16" s="325">
        <f>SUM(J8:J15)</f>
        <v>0</v>
      </c>
      <c r="K16" s="326">
        <f>SUM(K8:K15)</f>
        <v>0</v>
      </c>
      <c r="L16" s="173">
        <f>IFERROR(SUM(L8:L15),"")</f>
        <v>0</v>
      </c>
      <c r="AH16" s="69"/>
      <c r="AI16" s="69"/>
    </row>
    <row r="17" s="1" customFormat="1" ht="24.95" customHeight="1"/>
    <row r="18" s="1" customFormat="1" ht="24.95" customHeight="1"/>
    <row r="19" s="1" customFormat="1" ht="24.95" customHeigh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pans="1:33" s="1" customFormat="1"/>
    <row r="34" spans="1:33" s="1" customFormat="1"/>
    <row r="35" spans="1:33" s="1" customFormat="1"/>
    <row r="36" spans="1:33" s="1" customFormat="1"/>
    <row r="37" spans="1:33" s="1" customFormat="1"/>
    <row r="38" spans="1:33" s="1" customFormat="1" hidden="1"/>
    <row r="39" spans="1:33" s="72" customFormat="1" hidden="1">
      <c r="A39" s="1"/>
      <c r="E39" s="1"/>
      <c r="L39" s="1"/>
      <c r="M39" s="1"/>
      <c r="N39" s="1"/>
      <c r="O39" s="1"/>
      <c r="P39" s="1"/>
      <c r="Q39" s="1"/>
      <c r="R39" s="1"/>
      <c r="S39" s="1"/>
      <c r="T39" s="1"/>
      <c r="V39" s="1"/>
      <c r="W39" s="1"/>
      <c r="X39" s="1"/>
      <c r="Y39" s="1"/>
      <c r="Z39" s="1"/>
      <c r="AA39" s="1"/>
      <c r="AB39" s="1"/>
      <c r="AC39" s="1"/>
      <c r="AD39" s="1"/>
      <c r="AE39" s="1"/>
      <c r="AF39" s="1"/>
      <c r="AG39" s="1"/>
    </row>
    <row r="40" spans="1:33" s="72" customFormat="1" hidden="1">
      <c r="A40" s="1"/>
      <c r="E40" s="1"/>
      <c r="L40" s="1"/>
      <c r="M40" s="1"/>
      <c r="N40" s="1"/>
      <c r="O40" s="1"/>
      <c r="P40" s="1"/>
      <c r="Q40" s="1"/>
      <c r="R40" s="1"/>
      <c r="S40" s="1"/>
      <c r="T40" s="1"/>
      <c r="V40" s="1"/>
      <c r="W40" s="1"/>
      <c r="X40" s="1"/>
      <c r="Y40" s="1"/>
      <c r="Z40" s="1"/>
      <c r="AA40" s="1"/>
      <c r="AB40" s="1"/>
      <c r="AC40" s="1"/>
      <c r="AD40" s="1"/>
      <c r="AE40" s="1"/>
      <c r="AF40" s="1"/>
      <c r="AG40" s="1"/>
    </row>
    <row r="41" spans="1:33" s="72" customFormat="1" hidden="1">
      <c r="A41" s="1"/>
      <c r="E41" s="1"/>
      <c r="L41" s="1"/>
      <c r="M41" s="1"/>
      <c r="N41" s="1"/>
      <c r="O41" s="1"/>
      <c r="P41" s="1"/>
      <c r="Q41" s="1"/>
      <c r="R41" s="1"/>
      <c r="S41" s="1"/>
      <c r="T41" s="1"/>
      <c r="V41" s="1"/>
      <c r="W41" s="1"/>
      <c r="X41" s="1"/>
      <c r="Y41" s="1"/>
      <c r="Z41" s="1"/>
      <c r="AA41" s="1"/>
      <c r="AB41" s="1"/>
      <c r="AC41" s="1"/>
      <c r="AD41" s="1"/>
      <c r="AE41" s="1"/>
      <c r="AF41" s="1"/>
      <c r="AG41" s="1"/>
    </row>
    <row r="42" spans="1:33" s="72" customFormat="1" hidden="1">
      <c r="A42" s="1"/>
      <c r="E42" s="1"/>
      <c r="L42" s="1"/>
      <c r="M42" s="1"/>
      <c r="N42" s="1"/>
      <c r="O42" s="1"/>
      <c r="P42" s="1"/>
      <c r="Q42" s="1"/>
      <c r="R42" s="1"/>
      <c r="S42" s="1"/>
      <c r="T42" s="1"/>
      <c r="V42" s="1"/>
      <c r="W42" s="1"/>
      <c r="X42" s="1"/>
      <c r="Y42" s="1"/>
      <c r="Z42" s="1"/>
      <c r="AA42" s="1"/>
      <c r="AB42" s="1"/>
      <c r="AC42" s="1"/>
      <c r="AD42" s="1"/>
      <c r="AE42" s="1"/>
      <c r="AF42" s="1"/>
      <c r="AG42" s="1"/>
    </row>
    <row r="43" spans="1:33" s="72" customFormat="1" hidden="1">
      <c r="A43" s="1"/>
      <c r="E43" s="1"/>
      <c r="L43" s="1"/>
      <c r="M43" s="1"/>
      <c r="N43" s="1"/>
      <c r="O43" s="1"/>
      <c r="P43" s="1"/>
      <c r="Q43" s="1"/>
      <c r="R43" s="1"/>
      <c r="S43" s="1"/>
      <c r="T43" s="1"/>
      <c r="V43" s="1"/>
      <c r="W43" s="1"/>
      <c r="X43" s="1"/>
      <c r="Y43" s="1"/>
      <c r="Z43" s="1"/>
      <c r="AA43" s="1"/>
      <c r="AB43" s="1"/>
      <c r="AC43" s="1"/>
      <c r="AD43" s="1"/>
      <c r="AE43" s="1"/>
      <c r="AF43" s="1"/>
      <c r="AG43" s="1"/>
    </row>
    <row r="44" spans="1:33" s="72" customFormat="1" hidden="1">
      <c r="A44" s="1"/>
      <c r="E44" s="1"/>
      <c r="L44" s="1"/>
      <c r="M44" s="1"/>
      <c r="N44" s="1"/>
      <c r="O44" s="1"/>
      <c r="P44" s="1"/>
      <c r="Q44" s="1"/>
      <c r="R44" s="1"/>
      <c r="S44" s="1"/>
      <c r="T44" s="1"/>
      <c r="V44" s="1"/>
      <c r="W44" s="1"/>
      <c r="X44" s="1"/>
      <c r="Y44" s="1"/>
      <c r="Z44" s="1"/>
      <c r="AA44" s="1"/>
      <c r="AB44" s="1"/>
      <c r="AC44" s="1"/>
      <c r="AD44" s="1"/>
      <c r="AE44" s="1"/>
      <c r="AF44" s="1"/>
      <c r="AG44" s="1"/>
    </row>
    <row r="45" spans="1:33" s="72" customFormat="1" hidden="1">
      <c r="A45" s="1"/>
      <c r="E45" s="1"/>
      <c r="L45" s="1"/>
      <c r="M45" s="1"/>
      <c r="N45" s="1"/>
      <c r="O45" s="1"/>
      <c r="P45" s="1"/>
      <c r="Q45" s="1"/>
      <c r="R45" s="1"/>
      <c r="S45" s="1"/>
      <c r="T45" s="1"/>
      <c r="V45" s="1"/>
      <c r="W45" s="1"/>
      <c r="X45" s="1"/>
      <c r="Y45" s="1"/>
      <c r="Z45" s="1"/>
      <c r="AA45" s="1"/>
      <c r="AB45" s="1"/>
      <c r="AC45" s="1"/>
      <c r="AD45" s="1"/>
      <c r="AE45" s="1"/>
      <c r="AF45" s="1"/>
      <c r="AG45" s="1"/>
    </row>
    <row r="46" spans="1:33" s="72" customFormat="1" hidden="1">
      <c r="A46" s="1"/>
      <c r="E46" s="1"/>
      <c r="L46" s="1"/>
      <c r="M46" s="1"/>
      <c r="N46" s="1"/>
      <c r="O46" s="1"/>
      <c r="P46" s="1"/>
      <c r="Q46" s="1"/>
      <c r="R46" s="1"/>
      <c r="S46" s="1"/>
      <c r="T46" s="1"/>
      <c r="V46" s="1"/>
      <c r="W46" s="1"/>
      <c r="X46" s="1"/>
      <c r="Y46" s="1"/>
      <c r="Z46" s="1"/>
      <c r="AA46" s="1"/>
      <c r="AB46" s="1"/>
      <c r="AC46" s="1"/>
      <c r="AD46" s="1"/>
      <c r="AE46" s="1"/>
      <c r="AF46" s="1"/>
      <c r="AG46" s="1"/>
    </row>
    <row r="47" spans="1:33" s="72" customFormat="1" hidden="1">
      <c r="A47" s="1"/>
      <c r="E47" s="1"/>
      <c r="L47" s="1"/>
      <c r="M47" s="1"/>
      <c r="N47" s="1"/>
      <c r="O47" s="1"/>
      <c r="P47" s="1"/>
      <c r="Q47" s="1"/>
      <c r="R47" s="1"/>
      <c r="S47" s="1"/>
      <c r="T47" s="1"/>
      <c r="V47" s="1"/>
      <c r="W47" s="1"/>
      <c r="X47" s="1"/>
      <c r="Y47" s="1"/>
      <c r="Z47" s="1"/>
      <c r="AA47" s="1"/>
      <c r="AB47" s="1"/>
      <c r="AC47" s="1"/>
      <c r="AD47" s="1"/>
      <c r="AE47" s="1"/>
      <c r="AF47" s="1"/>
      <c r="AG47" s="1"/>
    </row>
    <row r="48" spans="1:33" s="72" customFormat="1" hidden="1">
      <c r="A48" s="1"/>
      <c r="E48" s="1"/>
      <c r="L48" s="1"/>
      <c r="M48" s="1"/>
      <c r="N48" s="1"/>
      <c r="O48" s="1"/>
      <c r="P48" s="1"/>
      <c r="Q48" s="1"/>
      <c r="R48" s="1"/>
      <c r="S48" s="1"/>
      <c r="T48" s="1"/>
      <c r="V48" s="1"/>
      <c r="W48" s="1"/>
      <c r="X48" s="1"/>
      <c r="Y48" s="1"/>
      <c r="Z48" s="1"/>
      <c r="AA48" s="1"/>
      <c r="AB48" s="1"/>
      <c r="AC48" s="1"/>
      <c r="AD48" s="1"/>
      <c r="AE48" s="1"/>
      <c r="AF48" s="1"/>
      <c r="AG48" s="1"/>
    </row>
    <row r="49" spans="1:33" s="72" customFormat="1" hidden="1">
      <c r="A49" s="1"/>
      <c r="E49" s="1"/>
      <c r="L49" s="1"/>
      <c r="M49" s="1"/>
      <c r="N49" s="1"/>
      <c r="O49" s="1"/>
      <c r="P49" s="1"/>
      <c r="Q49" s="1"/>
      <c r="R49" s="1"/>
      <c r="S49" s="1"/>
      <c r="T49" s="1"/>
      <c r="V49" s="1"/>
      <c r="W49" s="1"/>
      <c r="X49" s="1"/>
      <c r="Y49" s="1"/>
      <c r="Z49" s="1"/>
      <c r="AA49" s="1"/>
      <c r="AB49" s="1"/>
      <c r="AC49" s="1"/>
      <c r="AD49" s="1"/>
      <c r="AE49" s="1"/>
      <c r="AF49" s="1"/>
      <c r="AG49" s="1"/>
    </row>
    <row r="50" spans="1:33" s="72" customFormat="1" hidden="1">
      <c r="A50" s="1"/>
      <c r="E50" s="1"/>
      <c r="L50" s="1"/>
      <c r="M50" s="1"/>
      <c r="N50" s="1"/>
      <c r="O50" s="1"/>
      <c r="P50" s="1"/>
      <c r="Q50" s="1"/>
      <c r="R50" s="1"/>
      <c r="S50" s="1"/>
      <c r="T50" s="1"/>
      <c r="V50" s="1"/>
      <c r="W50" s="1"/>
      <c r="X50" s="1"/>
      <c r="Y50" s="1"/>
      <c r="Z50" s="1"/>
      <c r="AA50" s="1"/>
      <c r="AB50" s="1"/>
      <c r="AC50" s="1"/>
      <c r="AD50" s="1"/>
      <c r="AE50" s="1"/>
      <c r="AF50" s="1"/>
      <c r="AG50" s="1"/>
    </row>
    <row r="51" spans="1:33" s="72" customFormat="1" hidden="1">
      <c r="A51" s="1"/>
      <c r="E51" s="1"/>
      <c r="L51" s="1"/>
      <c r="M51" s="1"/>
      <c r="N51" s="1"/>
      <c r="O51" s="1"/>
      <c r="P51" s="1"/>
      <c r="Q51" s="1"/>
      <c r="R51" s="1"/>
      <c r="S51" s="1"/>
      <c r="T51" s="1"/>
      <c r="V51" s="1"/>
      <c r="W51" s="1"/>
      <c r="X51" s="1"/>
      <c r="Y51" s="1"/>
      <c r="Z51" s="1"/>
      <c r="AA51" s="1"/>
      <c r="AB51" s="1"/>
      <c r="AC51" s="1"/>
      <c r="AD51" s="1"/>
      <c r="AE51" s="1"/>
      <c r="AF51" s="1"/>
      <c r="AG51" s="1"/>
    </row>
    <row r="52" spans="1:33" s="72" customFormat="1" hidden="1">
      <c r="A52" s="1"/>
      <c r="E52" s="1"/>
      <c r="L52" s="1"/>
      <c r="M52" s="1"/>
      <c r="N52" s="1"/>
      <c r="O52" s="1"/>
      <c r="P52" s="1"/>
      <c r="Q52" s="1"/>
      <c r="R52" s="1"/>
      <c r="S52" s="1"/>
      <c r="T52" s="1"/>
      <c r="V52" s="1"/>
      <c r="W52" s="1"/>
      <c r="X52" s="1"/>
      <c r="Y52" s="1"/>
      <c r="Z52" s="1"/>
      <c r="AA52" s="1"/>
      <c r="AB52" s="1"/>
      <c r="AC52" s="1"/>
      <c r="AD52" s="1"/>
      <c r="AE52" s="1"/>
      <c r="AF52" s="1"/>
      <c r="AG52" s="1"/>
    </row>
    <row r="53" spans="1:33" s="72" customFormat="1" hidden="1">
      <c r="A53" s="1"/>
      <c r="E53" s="1"/>
      <c r="L53" s="1"/>
      <c r="M53" s="1"/>
      <c r="N53" s="1"/>
      <c r="O53" s="1"/>
      <c r="P53" s="1"/>
      <c r="Q53" s="1"/>
      <c r="R53" s="1"/>
      <c r="S53" s="1"/>
      <c r="T53" s="1"/>
      <c r="V53" s="1"/>
      <c r="W53" s="1"/>
      <c r="X53" s="1"/>
      <c r="Y53" s="1"/>
      <c r="Z53" s="1"/>
      <c r="AA53" s="1"/>
      <c r="AB53" s="1"/>
      <c r="AC53" s="1"/>
      <c r="AD53" s="1"/>
      <c r="AE53" s="1"/>
      <c r="AF53" s="1"/>
      <c r="AG53" s="1"/>
    </row>
    <row r="54" spans="1:33" s="72" customFormat="1" hidden="1">
      <c r="A54" s="1"/>
      <c r="E54" s="1"/>
      <c r="L54" s="1"/>
      <c r="M54" s="1"/>
      <c r="N54" s="1"/>
      <c r="O54" s="1"/>
      <c r="P54" s="1"/>
      <c r="Q54" s="1"/>
      <c r="R54" s="1"/>
      <c r="S54" s="1"/>
      <c r="T54" s="1"/>
      <c r="V54" s="1"/>
      <c r="W54" s="1"/>
      <c r="X54" s="1"/>
      <c r="Y54" s="1"/>
      <c r="Z54" s="1"/>
      <c r="AA54" s="1"/>
      <c r="AB54" s="1"/>
      <c r="AC54" s="1"/>
      <c r="AD54" s="1"/>
      <c r="AE54" s="1"/>
      <c r="AF54" s="1"/>
      <c r="AG54" s="1"/>
    </row>
    <row r="55" spans="1:33" s="72" customFormat="1" hidden="1">
      <c r="A55" s="1"/>
      <c r="E55" s="1"/>
      <c r="L55" s="1"/>
      <c r="M55" s="1"/>
      <c r="N55" s="1"/>
      <c r="O55" s="1"/>
      <c r="P55" s="1"/>
      <c r="Q55" s="1"/>
      <c r="R55" s="1"/>
      <c r="S55" s="1"/>
      <c r="T55" s="1"/>
      <c r="V55" s="1"/>
      <c r="W55" s="1"/>
      <c r="X55" s="1"/>
      <c r="Y55" s="1"/>
      <c r="Z55" s="1"/>
      <c r="AA55" s="1"/>
      <c r="AB55" s="1"/>
      <c r="AC55" s="1"/>
      <c r="AD55" s="1"/>
      <c r="AE55" s="1"/>
      <c r="AF55" s="1"/>
      <c r="AG55" s="1"/>
    </row>
    <row r="56" spans="1:33" s="72" customFormat="1" hidden="1">
      <c r="A56" s="1"/>
      <c r="E56" s="1"/>
      <c r="L56" s="1"/>
      <c r="M56" s="1"/>
      <c r="N56" s="1"/>
      <c r="O56" s="1"/>
      <c r="P56" s="1"/>
      <c r="Q56" s="1"/>
      <c r="R56" s="1"/>
      <c r="S56" s="1"/>
      <c r="T56" s="1"/>
      <c r="V56" s="1"/>
      <c r="W56" s="1"/>
      <c r="X56" s="1"/>
      <c r="Y56" s="1"/>
      <c r="Z56" s="1"/>
      <c r="AA56" s="1"/>
      <c r="AB56" s="1"/>
      <c r="AC56" s="1"/>
      <c r="AD56" s="1"/>
      <c r="AE56" s="1"/>
      <c r="AF56" s="1"/>
      <c r="AG56" s="1"/>
    </row>
    <row r="57" spans="1:33" s="72" customFormat="1" hidden="1">
      <c r="A57" s="1"/>
      <c r="E57" s="1"/>
      <c r="L57" s="1"/>
      <c r="M57" s="1"/>
      <c r="N57" s="1"/>
      <c r="O57" s="1"/>
      <c r="P57" s="1"/>
      <c r="Q57" s="1"/>
      <c r="R57" s="1"/>
      <c r="S57" s="1"/>
      <c r="T57" s="1"/>
      <c r="V57" s="1"/>
      <c r="W57" s="1"/>
      <c r="X57" s="1"/>
      <c r="Y57" s="1"/>
      <c r="Z57" s="1"/>
      <c r="AA57" s="1"/>
      <c r="AB57" s="1"/>
      <c r="AC57" s="1"/>
      <c r="AD57" s="1"/>
      <c r="AE57" s="1"/>
      <c r="AF57" s="1"/>
      <c r="AG57" s="1"/>
    </row>
    <row r="58" spans="1:33" s="72" customFormat="1" hidden="1">
      <c r="A58" s="1"/>
      <c r="E58" s="1"/>
      <c r="L58" s="1"/>
      <c r="M58" s="1"/>
      <c r="N58" s="1"/>
      <c r="O58" s="1"/>
      <c r="P58" s="1"/>
      <c r="Q58" s="1"/>
      <c r="R58" s="1"/>
      <c r="S58" s="1"/>
      <c r="T58" s="1"/>
      <c r="V58" s="1"/>
      <c r="W58" s="1"/>
      <c r="X58" s="1"/>
      <c r="Y58" s="1"/>
      <c r="Z58" s="1"/>
      <c r="AA58" s="1"/>
      <c r="AB58" s="1"/>
      <c r="AC58" s="1"/>
      <c r="AD58" s="1"/>
      <c r="AE58" s="1"/>
      <c r="AF58" s="1"/>
      <c r="AG58" s="1"/>
    </row>
    <row r="59" spans="1:33" s="72" customFormat="1" hidden="1">
      <c r="A59" s="1"/>
      <c r="E59" s="1"/>
      <c r="L59" s="1"/>
      <c r="M59" s="1"/>
      <c r="N59" s="1"/>
      <c r="O59" s="1"/>
      <c r="P59" s="1"/>
      <c r="Q59" s="1"/>
      <c r="R59" s="1"/>
      <c r="S59" s="1"/>
      <c r="T59" s="1"/>
      <c r="V59" s="1"/>
      <c r="W59" s="1"/>
      <c r="X59" s="1"/>
      <c r="Y59" s="1"/>
      <c r="Z59" s="1"/>
      <c r="AA59" s="1"/>
      <c r="AB59" s="1"/>
      <c r="AC59" s="1"/>
      <c r="AD59" s="1"/>
      <c r="AE59" s="1"/>
      <c r="AF59" s="1"/>
      <c r="AG59" s="1"/>
    </row>
    <row r="60" spans="1:33" s="72" customFormat="1" hidden="1">
      <c r="A60" s="1"/>
      <c r="E60" s="1"/>
      <c r="L60" s="1"/>
      <c r="M60" s="1"/>
      <c r="N60" s="1"/>
      <c r="O60" s="1"/>
      <c r="P60" s="1"/>
      <c r="Q60" s="1"/>
      <c r="R60" s="1"/>
      <c r="S60" s="1"/>
      <c r="T60" s="1"/>
      <c r="V60" s="1"/>
      <c r="W60" s="1"/>
      <c r="X60" s="1"/>
      <c r="Y60" s="1"/>
      <c r="Z60" s="1"/>
      <c r="AA60" s="1"/>
      <c r="AB60" s="1"/>
      <c r="AC60" s="1"/>
      <c r="AD60" s="1"/>
      <c r="AE60" s="1"/>
      <c r="AF60" s="1"/>
      <c r="AG60" s="1"/>
    </row>
    <row r="61" spans="1:33" s="72" customFormat="1" hidden="1">
      <c r="A61" s="1"/>
      <c r="E61" s="1"/>
      <c r="L61" s="1"/>
      <c r="M61" s="1"/>
      <c r="N61" s="1"/>
      <c r="O61" s="1"/>
      <c r="P61" s="1"/>
      <c r="Q61" s="1"/>
      <c r="R61" s="1"/>
      <c r="S61" s="1"/>
      <c r="T61" s="1"/>
      <c r="V61" s="1"/>
      <c r="W61" s="1"/>
      <c r="X61" s="1"/>
      <c r="Y61" s="1"/>
      <c r="Z61" s="1"/>
      <c r="AA61" s="1"/>
      <c r="AB61" s="1"/>
      <c r="AC61" s="1"/>
      <c r="AD61" s="1"/>
      <c r="AE61" s="1"/>
      <c r="AF61" s="1"/>
      <c r="AG61" s="1"/>
    </row>
    <row r="62" spans="1:33" s="72" customFormat="1" hidden="1">
      <c r="A62" s="1"/>
      <c r="E62" s="1"/>
      <c r="L62" s="1"/>
      <c r="M62" s="1"/>
      <c r="N62" s="1"/>
      <c r="O62" s="1"/>
      <c r="P62" s="1"/>
      <c r="Q62" s="1"/>
      <c r="R62" s="1"/>
      <c r="S62" s="1"/>
      <c r="T62" s="1"/>
      <c r="V62" s="1"/>
      <c r="W62" s="1"/>
      <c r="X62" s="1"/>
      <c r="Y62" s="1"/>
      <c r="Z62" s="1"/>
      <c r="AA62" s="1"/>
      <c r="AB62" s="1"/>
      <c r="AC62" s="1"/>
      <c r="AD62" s="1"/>
      <c r="AE62" s="1"/>
      <c r="AF62" s="1"/>
      <c r="AG62" s="1"/>
    </row>
    <row r="63" spans="1:33" s="72" customFormat="1" hidden="1">
      <c r="A63" s="1"/>
      <c r="E63" s="1"/>
      <c r="L63" s="1"/>
      <c r="M63" s="1"/>
      <c r="N63" s="1"/>
      <c r="O63" s="1"/>
      <c r="P63" s="1"/>
      <c r="Q63" s="1"/>
      <c r="R63" s="1"/>
      <c r="S63" s="1"/>
      <c r="T63" s="1"/>
      <c r="V63" s="1"/>
      <c r="W63" s="1"/>
      <c r="X63" s="1"/>
      <c r="Y63" s="1"/>
      <c r="Z63" s="1"/>
      <c r="AA63" s="1"/>
      <c r="AB63" s="1"/>
      <c r="AC63" s="1"/>
      <c r="AD63" s="1"/>
      <c r="AE63" s="1"/>
      <c r="AF63" s="1"/>
      <c r="AG63" s="1"/>
    </row>
    <row r="64" spans="1:33" s="72" customFormat="1" hidden="1">
      <c r="A64" s="1"/>
      <c r="E64" s="1"/>
      <c r="L64" s="1"/>
      <c r="M64" s="1"/>
      <c r="N64" s="1"/>
      <c r="O64" s="1"/>
      <c r="P64" s="1"/>
      <c r="Q64" s="1"/>
      <c r="R64" s="1"/>
      <c r="S64" s="1"/>
      <c r="T64" s="1"/>
      <c r="V64" s="1"/>
      <c r="W64" s="1"/>
      <c r="X64" s="1"/>
      <c r="Y64" s="1"/>
      <c r="Z64" s="1"/>
      <c r="AA64" s="1"/>
      <c r="AB64" s="1"/>
      <c r="AC64" s="1"/>
      <c r="AD64" s="1"/>
      <c r="AE64" s="1"/>
      <c r="AF64" s="1"/>
      <c r="AG64" s="1"/>
    </row>
    <row r="65" spans="1:33" s="72" customFormat="1" hidden="1">
      <c r="A65" s="1"/>
      <c r="E65" s="1"/>
      <c r="L65" s="1"/>
      <c r="M65" s="1"/>
      <c r="N65" s="1"/>
      <c r="O65" s="1"/>
      <c r="P65" s="1"/>
      <c r="Q65" s="1"/>
      <c r="R65" s="1"/>
      <c r="S65" s="1"/>
      <c r="T65" s="1"/>
      <c r="V65" s="1"/>
      <c r="W65" s="1"/>
      <c r="X65" s="1"/>
      <c r="Y65" s="1"/>
      <c r="Z65" s="1"/>
      <c r="AA65" s="1"/>
      <c r="AB65" s="1"/>
      <c r="AC65" s="1"/>
      <c r="AD65" s="1"/>
      <c r="AE65" s="1"/>
      <c r="AF65" s="1"/>
      <c r="AG65" s="1"/>
    </row>
    <row r="66" spans="1:33" s="72" customFormat="1" hidden="1">
      <c r="A66" s="1"/>
      <c r="E66" s="1"/>
      <c r="L66" s="1"/>
      <c r="M66" s="1"/>
      <c r="N66" s="1"/>
      <c r="O66" s="1"/>
      <c r="P66" s="1"/>
      <c r="Q66" s="1"/>
      <c r="R66" s="1"/>
      <c r="S66" s="1"/>
      <c r="T66" s="1"/>
      <c r="V66" s="1"/>
      <c r="W66" s="1"/>
      <c r="X66" s="1"/>
      <c r="Y66" s="1"/>
      <c r="Z66" s="1"/>
      <c r="AA66" s="1"/>
      <c r="AB66" s="1"/>
      <c r="AC66" s="1"/>
      <c r="AD66" s="1"/>
      <c r="AE66" s="1"/>
      <c r="AF66" s="1"/>
      <c r="AG66" s="1"/>
    </row>
    <row r="67" spans="1:33" s="72" customFormat="1" hidden="1">
      <c r="A67" s="1"/>
      <c r="E67" s="1"/>
      <c r="L67" s="1"/>
      <c r="M67" s="1"/>
      <c r="N67" s="1"/>
      <c r="O67" s="1"/>
      <c r="P67" s="1"/>
      <c r="Q67" s="1"/>
      <c r="R67" s="1"/>
      <c r="S67" s="1"/>
      <c r="T67" s="1"/>
      <c r="V67" s="1"/>
      <c r="W67" s="1"/>
      <c r="X67" s="1"/>
      <c r="Y67" s="1"/>
      <c r="Z67" s="1"/>
      <c r="AA67" s="1"/>
      <c r="AB67" s="1"/>
      <c r="AC67" s="1"/>
      <c r="AD67" s="1"/>
      <c r="AE67" s="1"/>
      <c r="AF67" s="1"/>
      <c r="AG67" s="1"/>
    </row>
    <row r="68" spans="1:33" s="72" customFormat="1" hidden="1">
      <c r="A68" s="1"/>
      <c r="E68" s="1"/>
      <c r="L68" s="1"/>
      <c r="M68" s="1"/>
      <c r="N68" s="1"/>
      <c r="O68" s="1"/>
      <c r="P68" s="1"/>
      <c r="Q68" s="1"/>
      <c r="R68" s="1"/>
      <c r="S68" s="1"/>
      <c r="T68" s="1"/>
      <c r="V68" s="1"/>
      <c r="W68" s="1"/>
      <c r="X68" s="1"/>
      <c r="Y68" s="1"/>
      <c r="Z68" s="1"/>
      <c r="AA68" s="1"/>
      <c r="AB68" s="1"/>
      <c r="AC68" s="1"/>
      <c r="AD68" s="1"/>
      <c r="AE68" s="1"/>
      <c r="AF68" s="1"/>
      <c r="AG68" s="1"/>
    </row>
    <row r="69" spans="1:33" s="72" customFormat="1" hidden="1">
      <c r="A69" s="1"/>
      <c r="E69" s="1"/>
      <c r="L69" s="1"/>
      <c r="M69" s="1"/>
      <c r="N69" s="1"/>
      <c r="O69" s="1"/>
      <c r="P69" s="1"/>
      <c r="Q69" s="1"/>
      <c r="R69" s="1"/>
      <c r="S69" s="1"/>
      <c r="T69" s="1"/>
      <c r="V69" s="1"/>
      <c r="W69" s="1"/>
      <c r="X69" s="1"/>
      <c r="Y69" s="1"/>
      <c r="Z69" s="1"/>
      <c r="AA69" s="1"/>
      <c r="AB69" s="1"/>
      <c r="AC69" s="1"/>
      <c r="AD69" s="1"/>
      <c r="AE69" s="1"/>
      <c r="AF69" s="1"/>
      <c r="AG69" s="1"/>
    </row>
    <row r="70" spans="1:33" s="72" customFormat="1" hidden="1">
      <c r="A70" s="1"/>
      <c r="E70" s="1"/>
      <c r="L70" s="1"/>
      <c r="M70" s="1"/>
      <c r="N70" s="1"/>
      <c r="O70" s="1"/>
      <c r="P70" s="1"/>
      <c r="Q70" s="1"/>
      <c r="R70" s="1"/>
      <c r="S70" s="1"/>
      <c r="T70" s="1"/>
      <c r="V70" s="1"/>
      <c r="W70" s="1"/>
      <c r="X70" s="1"/>
      <c r="Y70" s="1"/>
      <c r="Z70" s="1"/>
      <c r="AA70" s="1"/>
      <c r="AB70" s="1"/>
      <c r="AC70" s="1"/>
      <c r="AD70" s="1"/>
      <c r="AE70" s="1"/>
      <c r="AF70" s="1"/>
      <c r="AG70" s="1"/>
    </row>
    <row r="71" spans="1:33" s="72" customFormat="1" hidden="1">
      <c r="A71" s="1"/>
      <c r="E71" s="1"/>
      <c r="L71" s="1"/>
      <c r="M71" s="1"/>
      <c r="N71" s="1"/>
      <c r="O71" s="1"/>
      <c r="P71" s="1"/>
      <c r="Q71" s="1"/>
      <c r="R71" s="1"/>
      <c r="S71" s="1"/>
      <c r="T71" s="1"/>
      <c r="V71" s="1"/>
      <c r="W71" s="1"/>
      <c r="X71" s="1"/>
      <c r="Y71" s="1"/>
      <c r="Z71" s="1"/>
      <c r="AA71" s="1"/>
      <c r="AB71" s="1"/>
      <c r="AC71" s="1"/>
      <c r="AD71" s="1"/>
      <c r="AE71" s="1"/>
      <c r="AF71" s="1"/>
      <c r="AG71" s="1"/>
    </row>
    <row r="72" spans="1:33" s="72" customFormat="1" hidden="1">
      <c r="A72" s="1"/>
      <c r="E72" s="1"/>
      <c r="L72" s="1"/>
      <c r="M72" s="1"/>
      <c r="N72" s="1"/>
      <c r="O72" s="1"/>
      <c r="P72" s="1"/>
      <c r="Q72" s="1"/>
      <c r="R72" s="1"/>
      <c r="S72" s="1"/>
      <c r="T72" s="1"/>
      <c r="V72" s="1"/>
      <c r="W72" s="1"/>
      <c r="X72" s="1"/>
      <c r="Y72" s="1"/>
      <c r="Z72" s="1"/>
      <c r="AA72" s="1"/>
      <c r="AB72" s="1"/>
      <c r="AC72" s="1"/>
      <c r="AD72" s="1"/>
      <c r="AE72" s="1"/>
      <c r="AF72" s="1"/>
      <c r="AG72" s="1"/>
    </row>
    <row r="73" spans="1:33" s="72" customFormat="1" hidden="1">
      <c r="A73" s="1"/>
      <c r="E73" s="1"/>
      <c r="L73" s="1"/>
      <c r="M73" s="1"/>
      <c r="N73" s="1"/>
      <c r="O73" s="1"/>
      <c r="P73" s="1"/>
      <c r="Q73" s="1"/>
      <c r="R73" s="1"/>
      <c r="S73" s="1"/>
      <c r="T73" s="1"/>
      <c r="V73" s="1"/>
      <c r="W73" s="1"/>
      <c r="X73" s="1"/>
      <c r="Y73" s="1"/>
      <c r="Z73" s="1"/>
      <c r="AA73" s="1"/>
      <c r="AB73" s="1"/>
      <c r="AC73" s="1"/>
      <c r="AD73" s="1"/>
      <c r="AE73" s="1"/>
      <c r="AF73" s="1"/>
      <c r="AG73" s="1"/>
    </row>
    <row r="74" spans="1:33" s="72" customFormat="1" hidden="1">
      <c r="A74" s="1"/>
      <c r="E74" s="1"/>
      <c r="L74" s="1"/>
      <c r="M74" s="1"/>
      <c r="N74" s="1"/>
      <c r="O74" s="1"/>
      <c r="P74" s="1"/>
      <c r="Q74" s="1"/>
      <c r="R74" s="1"/>
      <c r="S74" s="1"/>
      <c r="T74" s="1"/>
      <c r="V74" s="1"/>
      <c r="W74" s="1"/>
      <c r="X74" s="1"/>
      <c r="Y74" s="1"/>
      <c r="Z74" s="1"/>
      <c r="AA74" s="1"/>
      <c r="AB74" s="1"/>
      <c r="AC74" s="1"/>
      <c r="AD74" s="1"/>
      <c r="AE74" s="1"/>
      <c r="AF74" s="1"/>
      <c r="AG74" s="1"/>
    </row>
    <row r="75" spans="1:33" s="72" customFormat="1" hidden="1">
      <c r="A75" s="1"/>
      <c r="E75" s="1"/>
      <c r="L75" s="1"/>
      <c r="M75" s="1"/>
      <c r="N75" s="1"/>
      <c r="O75" s="1"/>
      <c r="P75" s="1"/>
      <c r="Q75" s="1"/>
      <c r="R75" s="1"/>
      <c r="S75" s="1"/>
      <c r="T75" s="1"/>
      <c r="V75" s="1"/>
      <c r="W75" s="1"/>
      <c r="X75" s="1"/>
      <c r="Y75" s="1"/>
      <c r="Z75" s="1"/>
      <c r="AA75" s="1"/>
      <c r="AB75" s="1"/>
      <c r="AC75" s="1"/>
      <c r="AD75" s="1"/>
      <c r="AE75" s="1"/>
      <c r="AF75" s="1"/>
      <c r="AG75" s="1"/>
    </row>
  </sheetData>
  <sheetProtection algorithmName="SHA-512" hashValue="qokHaHdCf92VBbZphdchwuYf9BRhWEsK90dq4A56dP9uM2XMqbNLNSoicrcFbFVK4k03SpKC4YeR7ZZdXEP0XA==" saltValue="gesPFWnEgGS8eXssJmkaDQ==" spinCount="100000" sheet="1" formatColumns="0"/>
  <mergeCells count="9">
    <mergeCell ref="L5:L7"/>
    <mergeCell ref="C5:D5"/>
    <mergeCell ref="C7:D7"/>
    <mergeCell ref="C11:D11"/>
    <mergeCell ref="C13:D13"/>
    <mergeCell ref="F5:F7"/>
    <mergeCell ref="K5:K7"/>
    <mergeCell ref="C6:D6"/>
    <mergeCell ref="G5:J6"/>
  </mergeCells>
  <dataValidations disablePrompts="1" count="2">
    <dataValidation type="list" allowBlank="1" showInputMessage="1" showErrorMessage="1" sqref="C6:D6" xr:uid="{CBD0B673-607C-4957-ADEB-EC5B8BFD71B0}">
      <formula1>"Large Business (LP4 &amp; LP5 Rate Codes),Small Business (GS1 &amp; GS3 Rate Codes), Residential - Ag"</formula1>
    </dataValidation>
    <dataValidation type="date" allowBlank="1" showInputMessage="1" showErrorMessage="1" errorTitle="Invalid Date Range" error="Enter date in mm/dd/yyyy. Date must fall between 6/1/2026 and 5/31/2031" sqref="C5:D5" xr:uid="{CA565EDF-70B4-4148-BC37-E8F309599C95}">
      <formula1>46174</formula1>
      <formula2>47999</formula2>
    </dataValidation>
  </dataValidations>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59999389629810485"/>
  </sheetPr>
  <dimension ref="A1:K34"/>
  <sheetViews>
    <sheetView zoomScaleNormal="100" workbookViewId="0">
      <selection activeCell="C9" sqref="C9"/>
    </sheetView>
  </sheetViews>
  <sheetFormatPr defaultColWidth="8.625" defaultRowHeight="14.25" zeroHeight="1"/>
  <cols>
    <col min="1" max="1" width="3.625" style="1" customWidth="1"/>
    <col min="2" max="2" width="30.125" style="1" customWidth="1"/>
    <col min="3" max="3" width="18.125" style="1" customWidth="1"/>
    <col min="4" max="4" width="15.625" style="1" customWidth="1"/>
    <col min="5" max="5" width="8.625" style="1" customWidth="1"/>
    <col min="6" max="6" width="9.625" style="1" customWidth="1"/>
    <col min="7" max="8" width="8.625" style="1" customWidth="1"/>
    <col min="9" max="9" width="26.125" style="1" customWidth="1"/>
    <col min="10" max="24" width="8.625" style="1" customWidth="1"/>
    <col min="25" max="16380" width="8.625" style="1"/>
    <col min="16381" max="16381" width="14" style="1" customWidth="1"/>
    <col min="16382" max="16382" width="16.125" style="1" customWidth="1"/>
    <col min="16383" max="16383" width="5.625" style="1" customWidth="1"/>
    <col min="16384" max="16384" width="29.375" style="1" customWidth="1"/>
  </cols>
  <sheetData>
    <row r="1" spans="1:11">
      <c r="A1" s="44"/>
    </row>
    <row r="2" spans="1:11" ht="9.75" customHeight="1"/>
    <row r="3" spans="1:11" ht="34.5" customHeight="1">
      <c r="B3" s="372" t="s">
        <v>283</v>
      </c>
      <c r="C3" s="373"/>
      <c r="D3" s="373"/>
      <c r="G3" s="370" t="s">
        <v>284</v>
      </c>
      <c r="H3" s="370"/>
      <c r="I3" s="370"/>
    </row>
    <row r="4" spans="1:11" ht="29.1" customHeight="1">
      <c r="B4" s="371" t="s">
        <v>285</v>
      </c>
      <c r="C4" s="371"/>
      <c r="D4" s="371"/>
      <c r="G4" s="369" t="s">
        <v>286</v>
      </c>
      <c r="H4" s="369"/>
      <c r="I4" s="369"/>
      <c r="J4" s="369"/>
      <c r="K4" s="369"/>
    </row>
    <row r="5" spans="1:11" ht="9" customHeight="1" thickBot="1">
      <c r="B5" s="10"/>
      <c r="C5" s="10"/>
      <c r="G5" s="369"/>
      <c r="H5" s="369"/>
      <c r="I5" s="369"/>
      <c r="J5" s="369"/>
      <c r="K5" s="369"/>
    </row>
    <row r="6" spans="1:11" s="11" customFormat="1" ht="22.35" customHeight="1">
      <c r="B6" s="18" t="s">
        <v>269</v>
      </c>
      <c r="C6" s="374" t="s">
        <v>287</v>
      </c>
      <c r="D6" s="375"/>
      <c r="G6" s="369"/>
      <c r="H6" s="369"/>
      <c r="I6" s="369"/>
      <c r="J6" s="369"/>
      <c r="K6" s="369"/>
    </row>
    <row r="7" spans="1:11" s="11" customFormat="1" ht="22.35" customHeight="1">
      <c r="B7" s="19" t="s">
        <v>273</v>
      </c>
      <c r="C7" s="367" t="s">
        <v>288</v>
      </c>
      <c r="D7" s="368"/>
      <c r="G7" s="369"/>
      <c r="H7" s="369"/>
      <c r="I7" s="369"/>
      <c r="J7" s="369"/>
      <c r="K7" s="369"/>
    </row>
    <row r="8" spans="1:11" s="11" customFormat="1" ht="22.35" customHeight="1">
      <c r="B8" s="19" t="s">
        <v>289</v>
      </c>
      <c r="C8" s="376"/>
      <c r="D8" s="377"/>
      <c r="G8" s="369"/>
      <c r="H8" s="369"/>
      <c r="I8" s="369"/>
      <c r="J8" s="369"/>
      <c r="K8" s="369"/>
    </row>
    <row r="9" spans="1:11" s="11" customFormat="1" ht="22.35" customHeight="1" thickBot="1">
      <c r="B9" s="21" t="s">
        <v>290</v>
      </c>
      <c r="C9" s="263"/>
      <c r="D9" s="22" t="s">
        <v>237</v>
      </c>
      <c r="G9" s="369"/>
      <c r="H9" s="369"/>
      <c r="I9" s="369"/>
      <c r="J9" s="369"/>
      <c r="K9" s="369"/>
    </row>
    <row r="10" spans="1:11" s="11" customFormat="1" ht="21" customHeight="1" thickBot="1">
      <c r="B10" s="23"/>
      <c r="C10" s="23"/>
      <c r="D10" s="23"/>
      <c r="G10" s="369"/>
      <c r="H10" s="369"/>
      <c r="I10" s="369"/>
      <c r="J10" s="369"/>
      <c r="K10" s="369"/>
    </row>
    <row r="11" spans="1:11" s="11" customFormat="1" ht="22.35" customHeight="1">
      <c r="B11" s="239" t="s">
        <v>291</v>
      </c>
      <c r="C11" s="240" t="str">
        <f>IF(OR(C8="",C9=""),"",Calculations!D30)</f>
        <v/>
      </c>
      <c r="D11" s="241" t="s">
        <v>109</v>
      </c>
      <c r="G11" s="369"/>
      <c r="H11" s="369"/>
      <c r="I11" s="369"/>
      <c r="J11" s="369"/>
      <c r="K11" s="369"/>
    </row>
    <row r="12" spans="1:11" s="11" customFormat="1" ht="22.35" customHeight="1">
      <c r="B12" s="251" t="s">
        <v>292</v>
      </c>
      <c r="C12" s="250" t="str">
        <f>IF(OR(C8="",C9=""),"",Calculations!G30)</f>
        <v/>
      </c>
      <c r="D12" s="252" t="s">
        <v>107</v>
      </c>
      <c r="G12" s="369"/>
      <c r="H12" s="369"/>
      <c r="I12" s="369"/>
      <c r="J12" s="369"/>
      <c r="K12" s="369"/>
    </row>
    <row r="13" spans="1:11" s="11" customFormat="1" ht="21.75" customHeight="1" thickBot="1">
      <c r="B13" s="253" t="s">
        <v>267</v>
      </c>
      <c r="C13" s="260" t="str">
        <f>IF(OR(C8="",C9=""),"",'Savings Summary'!K8)</f>
        <v/>
      </c>
      <c r="D13" s="254" t="s">
        <v>293</v>
      </c>
      <c r="G13" s="369"/>
      <c r="H13" s="369"/>
      <c r="I13" s="369"/>
      <c r="J13" s="369"/>
      <c r="K13" s="369"/>
    </row>
    <row r="14" spans="1:11">
      <c r="G14" s="369"/>
      <c r="H14" s="369"/>
      <c r="I14" s="369"/>
      <c r="J14" s="369"/>
      <c r="K14" s="369"/>
    </row>
    <row r="15" spans="1:11"/>
    <row r="16" spans="1:11"/>
    <row r="17"/>
    <row r="18"/>
    <row r="19"/>
    <row r="20"/>
    <row r="21"/>
    <row r="22"/>
    <row r="23"/>
    <row r="24"/>
    <row r="25"/>
    <row r="26"/>
    <row r="27"/>
    <row r="29"/>
    <row r="30"/>
    <row r="31"/>
    <row r="32"/>
    <row r="33"/>
    <row r="34"/>
  </sheetData>
  <sheetProtection algorithmName="SHA-512" hashValue="XbFfnp2yWtCt3zHlTJHZRdVPR6WFerb09J7ucvSz7HgYyyrCSycFKX5ju6ST+zTTI4saC4+wBtIadSBVW/Wjng==" saltValue="hOWEvW+prZJpyy+WLWiJBA==" spinCount="100000" sheet="1" formatColumns="0"/>
  <mergeCells count="7">
    <mergeCell ref="C7:D7"/>
    <mergeCell ref="G4:K14"/>
    <mergeCell ref="G3:I3"/>
    <mergeCell ref="B4:D4"/>
    <mergeCell ref="B3:D3"/>
    <mergeCell ref="C6:D6"/>
    <mergeCell ref="C8:D8"/>
  </mergeCells>
  <dataValidations count="2">
    <dataValidation type="decimal" allowBlank="1" showInputMessage="1" showErrorMessage="1" sqref="C9 C11:C12" xr:uid="{00000000-0002-0000-0200-000000000000}">
      <formula1>0</formula1>
      <formula2>999999999999999000</formula2>
    </dataValidation>
    <dataValidation type="list" allowBlank="1" showInputMessage="1" showErrorMessage="1" promptTitle="Review eligibility" prompt="Variable speed drive control is required for energy savings and incentive." sqref="C8" xr:uid="{1A131468-FADD-449E-9AAA-29E872C9BC3A}">
      <formula1>"Variable Speed Drive"</formula1>
    </dataValidation>
  </dataValidations>
  <pageMargins left="0.5" right="0.5" top="0.5" bottom="0.5" header="0.3" footer="0.3"/>
  <pageSetup orientation="portrait" r:id="rId1"/>
  <ignoredErrors>
    <ignoredError sqref="D7 D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8" tint="0.59999389629810485"/>
  </sheetPr>
  <dimension ref="A1:K16"/>
  <sheetViews>
    <sheetView zoomScaleNormal="100" workbookViewId="0">
      <selection activeCell="E12" sqref="E12"/>
    </sheetView>
  </sheetViews>
  <sheetFormatPr defaultColWidth="11.375" defaultRowHeight="14.25"/>
  <cols>
    <col min="1" max="1" width="3.625" style="1" customWidth="1"/>
    <col min="2" max="2" width="32.5" style="1" bestFit="1" customWidth="1"/>
    <col min="3" max="3" width="18.125" style="1" customWidth="1"/>
    <col min="4" max="4" width="15.625" style="1" customWidth="1"/>
    <col min="5" max="5" width="8.625" style="1" customWidth="1"/>
    <col min="6" max="6" width="9.625" style="1" customWidth="1"/>
    <col min="7" max="8" width="8.625" style="1" customWidth="1"/>
    <col min="9" max="9" width="10.5" style="1" customWidth="1"/>
    <col min="10" max="10" width="8.625" style="1" customWidth="1"/>
    <col min="11" max="16384" width="11.375" style="1"/>
  </cols>
  <sheetData>
    <row r="1" spans="1:11">
      <c r="A1" s="44"/>
    </row>
    <row r="2" spans="1:11" ht="9.75" customHeight="1"/>
    <row r="3" spans="1:11" ht="34.5" customHeight="1">
      <c r="B3" s="372" t="s">
        <v>116</v>
      </c>
      <c r="C3" s="373"/>
      <c r="D3" s="373"/>
      <c r="G3" s="370" t="s">
        <v>284</v>
      </c>
      <c r="H3" s="370"/>
      <c r="I3" s="370"/>
    </row>
    <row r="4" spans="1:11" ht="29.1" customHeight="1">
      <c r="B4" s="371" t="s">
        <v>285</v>
      </c>
      <c r="C4" s="371"/>
      <c r="D4" s="371"/>
      <c r="G4" s="369" t="s">
        <v>294</v>
      </c>
      <c r="H4" s="369"/>
      <c r="I4" s="369"/>
      <c r="J4" s="369"/>
      <c r="K4" s="369"/>
    </row>
    <row r="5" spans="1:11" ht="9" customHeight="1" thickBot="1">
      <c r="B5" s="10"/>
      <c r="C5" s="10"/>
      <c r="G5" s="369"/>
      <c r="H5" s="369"/>
      <c r="I5" s="369"/>
      <c r="J5" s="369"/>
      <c r="K5" s="369"/>
    </row>
    <row r="6" spans="1:11" s="11" customFormat="1" ht="22.35" customHeight="1">
      <c r="B6" s="242" t="s">
        <v>295</v>
      </c>
      <c r="C6" s="243"/>
      <c r="D6" s="244" t="s">
        <v>296</v>
      </c>
      <c r="G6" s="369"/>
      <c r="H6" s="369"/>
      <c r="I6" s="369"/>
      <c r="J6" s="369"/>
      <c r="K6" s="369"/>
    </row>
    <row r="7" spans="1:11" s="11" customFormat="1" ht="22.35" customHeight="1">
      <c r="B7" s="52" t="s">
        <v>297</v>
      </c>
      <c r="C7" s="85"/>
      <c r="D7" s="20" t="s">
        <v>169</v>
      </c>
      <c r="G7" s="369"/>
      <c r="H7" s="369"/>
      <c r="I7" s="369"/>
      <c r="J7" s="369"/>
      <c r="K7" s="369"/>
    </row>
    <row r="8" spans="1:11" s="11" customFormat="1" ht="22.35" customHeight="1">
      <c r="B8" s="52" t="s">
        <v>298</v>
      </c>
      <c r="C8" s="85"/>
      <c r="D8" s="51" t="s">
        <v>237</v>
      </c>
      <c r="G8" s="369"/>
      <c r="H8" s="369"/>
      <c r="I8" s="369"/>
      <c r="J8" s="369"/>
      <c r="K8" s="369"/>
    </row>
    <row r="9" spans="1:11" s="11" customFormat="1" ht="22.35" customHeight="1" thickBot="1">
      <c r="B9" s="21" t="s">
        <v>299</v>
      </c>
      <c r="C9" s="160"/>
      <c r="D9" s="22" t="s">
        <v>300</v>
      </c>
      <c r="G9" s="369"/>
      <c r="H9" s="369"/>
      <c r="I9" s="369"/>
      <c r="J9" s="369"/>
      <c r="K9" s="369"/>
    </row>
    <row r="10" spans="1:11" s="11" customFormat="1" ht="17.45" customHeight="1" thickBot="1">
      <c r="B10" s="23"/>
      <c r="C10" s="23"/>
      <c r="D10" s="23"/>
      <c r="G10" s="369"/>
      <c r="H10" s="369"/>
      <c r="I10" s="369"/>
      <c r="J10" s="369"/>
      <c r="K10" s="369"/>
    </row>
    <row r="11" spans="1:11" s="11" customFormat="1" ht="22.35" customHeight="1">
      <c r="B11" s="86" t="s">
        <v>291</v>
      </c>
      <c r="C11" s="95" t="str">
        <f>IF(OR(C6="",C9="",C7="",C8=""),"",Calculations!J33)</f>
        <v/>
      </c>
      <c r="D11" s="87" t="s">
        <v>109</v>
      </c>
      <c r="G11" s="369"/>
      <c r="H11" s="369"/>
      <c r="I11" s="369"/>
      <c r="J11" s="369"/>
      <c r="K11" s="369"/>
    </row>
    <row r="12" spans="1:11" s="11" customFormat="1" ht="24.75" customHeight="1">
      <c r="B12" s="97" t="s">
        <v>301</v>
      </c>
      <c r="C12" s="228" t="str">
        <f>IF(OR(C6="",C9="",C7="",C8=""),"",Calculations!K33)</f>
        <v/>
      </c>
      <c r="D12" s="99" t="s">
        <v>107</v>
      </c>
      <c r="G12" s="369"/>
      <c r="H12" s="369"/>
      <c r="I12" s="369"/>
      <c r="J12" s="369"/>
      <c r="K12" s="369"/>
    </row>
    <row r="13" spans="1:11" s="11" customFormat="1" ht="24.75" customHeight="1">
      <c r="B13" s="97" t="s">
        <v>302</v>
      </c>
      <c r="C13" s="228" t="str">
        <f>IF(OR(C6="",C9="",C7="",C8=""),"",Calculations!L33)</f>
        <v/>
      </c>
      <c r="D13" s="99" t="s">
        <v>107</v>
      </c>
      <c r="G13" s="181"/>
      <c r="H13" s="181"/>
      <c r="I13" s="181"/>
      <c r="J13" s="181"/>
      <c r="K13" s="181"/>
    </row>
    <row r="14" spans="1:11" s="11" customFormat="1" ht="22.35" customHeight="1" thickBot="1">
      <c r="B14" s="90" t="s">
        <v>267</v>
      </c>
      <c r="C14" s="96" t="str">
        <f>IF(OR(C6="",C7="",C8="",C9=""),"",'Savings Summary'!K9)</f>
        <v/>
      </c>
      <c r="D14" s="92" t="s">
        <v>293</v>
      </c>
      <c r="G14" s="105"/>
      <c r="H14" s="105"/>
      <c r="I14" s="105"/>
      <c r="J14" s="105"/>
      <c r="K14" s="105"/>
    </row>
    <row r="15" spans="1:11" ht="9" customHeight="1"/>
    <row r="16" spans="1:11">
      <c r="B16" s="43"/>
    </row>
  </sheetData>
  <sheetProtection algorithmName="SHA-512" hashValue="E91qa6mj/SE+NJNmQSL1d7ShizYMVlQU17mz53Y0lH+ymsUTbyqcBcaJktVs9IIMMXRumjHoFqVI5L5zqhQXYg==" saltValue="AQPFVIhzh6xz0G7Z61bRuQ==" spinCount="100000" sheet="1" formatColumns="0"/>
  <mergeCells count="4">
    <mergeCell ref="G4:K12"/>
    <mergeCell ref="G3:I3"/>
    <mergeCell ref="B3:D3"/>
    <mergeCell ref="B4:D4"/>
  </mergeCells>
  <pageMargins left="0.5" right="0.5" top="0.5" bottom="0.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300-000001000000}">
          <x14:formula1>
            <xm:f>Lookups!$B$16:$B$17</xm:f>
          </x14:formula1>
          <xm:sqref>C9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9E763885C5034EA33AFEB44E20B5DD" ma:contentTypeVersion="20" ma:contentTypeDescription="Create a new document." ma:contentTypeScope="" ma:versionID="33c51c4da5d31f0d9e95b93bd1b55d02">
  <xsd:schema xmlns:xsd="http://www.w3.org/2001/XMLSchema" xmlns:xs="http://www.w3.org/2001/XMLSchema" xmlns:p="http://schemas.microsoft.com/office/2006/metadata/properties" xmlns:ns2="3e486212-abdd-488a-bd93-e313ac9ef1c0" xmlns:ns3="10dc75f0-f2a5-4152-8ffa-1cdc8f900c09" targetNamespace="http://schemas.microsoft.com/office/2006/metadata/properties" ma:root="true" ma:fieldsID="a18da08271b907336adb430a4bfbea6e" ns2:_="" ns3:_="">
    <xsd:import namespace="3e486212-abdd-488a-bd93-e313ac9ef1c0"/>
    <xsd:import namespace="10dc75f0-f2a5-4152-8ffa-1cdc8f900c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Hyper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86212-abdd-488a-bd93-e313ac9ef1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Hyperlink" ma:index="26"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dc75f0-f2a5-4152-8ffa-1cdc8f900c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bae20dd-031e-46ce-9fca-4a0bb37af986}" ma:internalName="TaxCatchAll" ma:showField="CatchAllData" ma:web="10dc75f0-f2a5-4152-8ffa-1cdc8f900c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486212-abdd-488a-bd93-e313ac9ef1c0">
      <Terms xmlns="http://schemas.microsoft.com/office/infopath/2007/PartnerControls"/>
    </lcf76f155ced4ddcb4097134ff3c332f>
    <TaxCatchAll xmlns="10dc75f0-f2a5-4152-8ffa-1cdc8f900c09" xsi:nil="true"/>
    <Hyperlink xmlns="3e486212-abdd-488a-bd93-e313ac9ef1c0">
      <Url xsi:nil="true"/>
      <Description xsi:nil="true"/>
    </Hyper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5D8A0F-945E-45C2-A574-1DB85866A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86212-abdd-488a-bd93-e313ac9ef1c0"/>
    <ds:schemaRef ds:uri="10dc75f0-f2a5-4152-8ffa-1cdc8f900c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399D27-9BFE-4155-AE52-51AF6A72D0EF}">
  <ds:schemaRef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elements/1.1/"/>
    <ds:schemaRef ds:uri="10dc75f0-f2a5-4152-8ffa-1cdc8f900c09"/>
    <ds:schemaRef ds:uri="http://www.w3.org/XML/1998/namespace"/>
    <ds:schemaRef ds:uri="3e486212-abdd-488a-bd93-e313ac9ef1c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00B3BCE-C7AB-4CCB-B8FC-4E0C0BDAF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9</vt:i4>
      </vt:variant>
    </vt:vector>
  </HeadingPairs>
  <TitlesOfParts>
    <vt:vector size="27" baseType="lpstr">
      <vt:lpstr>Utility Admin</vt:lpstr>
      <vt:lpstr>Instructions</vt:lpstr>
      <vt:lpstr>Methodology</vt:lpstr>
      <vt:lpstr>Version Log</vt:lpstr>
      <vt:lpstr>IncentiveCalcs</vt:lpstr>
      <vt:lpstr>Calculations</vt:lpstr>
      <vt:lpstr>Savings Summary</vt:lpstr>
      <vt:lpstr>Auto Milker Takeoff</vt:lpstr>
      <vt:lpstr>Dairy Scroll Compressor</vt:lpstr>
      <vt:lpstr>Livestock Waterer</vt:lpstr>
      <vt:lpstr>VSD Vacuum Pump</vt:lpstr>
      <vt:lpstr>High Eff Vent Fans</vt:lpstr>
      <vt:lpstr>Hi Vol Low Speed Fans</vt:lpstr>
      <vt:lpstr>Heat Reclaim Water Heater</vt:lpstr>
      <vt:lpstr>Low Pressure Irrigation System</vt:lpstr>
      <vt:lpstr>Lookups</vt:lpstr>
      <vt:lpstr>Zip Code Lookup Table</vt:lpstr>
      <vt:lpstr>Data Export</vt:lpstr>
      <vt:lpstr>CR_Utility</vt:lpstr>
      <vt:lpstr>'Auto Milker Takeoff'!Print_Area</vt:lpstr>
      <vt:lpstr>'Dairy Scroll Compressor'!Print_Area</vt:lpstr>
      <vt:lpstr>'Heat Reclaim Water Heater'!Print_Area</vt:lpstr>
      <vt:lpstr>'Hi Vol Low Speed Fans'!Print_Area</vt:lpstr>
      <vt:lpstr>'High Eff Vent Fans'!Print_Area</vt:lpstr>
      <vt:lpstr>'Livestock Waterer'!Print_Area</vt:lpstr>
      <vt:lpstr>'Low Pressure Irrigation System'!Print_Area</vt:lpstr>
      <vt:lpstr>'VSD Vacuum Pump'!Print_Area</vt:lpstr>
    </vt:vector>
  </TitlesOfParts>
  <Manager/>
  <Company>CLEAResult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Morency</dc:creator>
  <cp:keywords/>
  <dc:description/>
  <cp:lastModifiedBy>Nick Momenee</cp:lastModifiedBy>
  <cp:revision/>
  <dcterms:created xsi:type="dcterms:W3CDTF">2014-05-06T17:45:34Z</dcterms:created>
  <dcterms:modified xsi:type="dcterms:W3CDTF">2026-05-20T14:04:42Z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ItemGuid">
    <vt:lpwstr>a4cae1f8-bc12-446a-99ab-1e69d7b1254e</vt:lpwstr>
  </property>
  <property fmtid="{D5CDD505-2E9C-101B-9397-08002B2CF9AE}" pid="4" name="ContentTypeId">
    <vt:lpwstr>0x010100039E763885C5034EA33AFEB44E20B5DD</vt:lpwstr>
  </property>
  <property fmtid="{D5CDD505-2E9C-101B-9397-08002B2CF9AE}" pid="5" name="TaxKeyword">
    <vt:lpwstr/>
  </property>
  <property fmtid="{D5CDD505-2E9C-101B-9397-08002B2CF9AE}" pid="6" name="MediaServiceImageTags">
    <vt:lpwstr/>
  </property>
</Properties>
</file>