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clearesult5.sharepoint.com/sites/PPLCI/Shared Documents/Marketing/Phase V Marketing Assets/Phase V Engineering Calculators/"/>
    </mc:Choice>
  </mc:AlternateContent>
  <xr:revisionPtr revIDLastSave="51" documentId="8_{0C0F099A-4FCA-43D2-A114-C9711309B00D}" xr6:coauthVersionLast="47" xr6:coauthVersionMax="47" xr10:uidLastSave="{39A26DFB-1468-40D2-81CF-8B36111A36FC}"/>
  <workbookProtection workbookAlgorithmName="SHA-512" workbookHashValue="h8F9wan1jDpEERm5pZaZFfG1JndJkZSW+ijcNM2z+AdU4zo/Qtysdv+R4UL3cRHJ/iwTLEC6EhJ18DrKdtZWJg==" workbookSaltValue="k3SC8hoOcgdx2gSt44/Ppg==" workbookSpinCount="100000" lockStructure="1"/>
  <bookViews>
    <workbookView xWindow="28680" yWindow="-120" windowWidth="29040" windowHeight="15720" tabRatio="756" xr2:uid="{00000000-000D-0000-FFFF-FFFF00000000}"/>
  </bookViews>
  <sheets>
    <sheet name="Instructions" sheetId="16" r:id="rId1"/>
    <sheet name="Methodology" sheetId="34" state="hidden" r:id="rId2"/>
    <sheet name="Printable Report" sheetId="43" state="hidden" r:id="rId3"/>
    <sheet name="Measure List" sheetId="44" state="hidden" r:id="rId4"/>
    <sheet name="Utility Admin" sheetId="41" state="hidden" r:id="rId5"/>
    <sheet name="Project Summary" sheetId="4" r:id="rId6"/>
    <sheet name="Heat Pump Water Heaters" sheetId="30" r:id="rId7"/>
    <sheet name="Pre-Rinse Spray Valves" sheetId="33" r:id="rId8"/>
    <sheet name="Pipe Insulation" sheetId="40" state="hidden" r:id="rId9"/>
    <sheet name="Data Export" sheetId="38" state="hidden" r:id="rId10"/>
    <sheet name="Zip Code Lookup Table" sheetId="39" state="hidden" r:id="rId11"/>
    <sheet name="Lookups" sheetId="36" state="hidden" r:id="rId12"/>
    <sheet name="Dropdowns" sheetId="37" state="hidden" r:id="rId13"/>
    <sheet name="Version Log" sheetId="29" state="hidden" r:id="rId14"/>
  </sheets>
  <externalReferences>
    <externalReference r:id="rId15"/>
  </externalReferences>
  <definedNames>
    <definedName name="_xlnm._FilterDatabase" localSheetId="10" hidden="1">'Zip Code Lookup Table'!$A$1:$C$2223</definedName>
    <definedName name="AnnualHoursofOperation">#REF!</definedName>
    <definedName name="ASHkwh">#REF!</definedName>
    <definedName name="Building_Type" localSheetId="2">#REF!</definedName>
    <definedName name="Calculation_Method_NC">#REF!</definedName>
    <definedName name="Can_Capacity" localSheetId="2">#REF!</definedName>
    <definedName name="Can_Capacity">#REF!</definedName>
    <definedName name="CaseTemp1">#REF!</definedName>
    <definedName name="CaseTemp2">#REF!</definedName>
    <definedName name="CaseTemp3">#REF!</definedName>
    <definedName name="CaseTemp4">#REF!</definedName>
    <definedName name="CaseTemp5">#REF!</definedName>
    <definedName name="CaseTemp6">#REF!</definedName>
    <definedName name="CaseTemp7">#REF!</definedName>
    <definedName name="CF">#REF!</definedName>
    <definedName name="Chiller_BuildingLocation">#REF!</definedName>
    <definedName name="Chiller_BuildingType">#REF!</definedName>
    <definedName name="Chiller_Facility_Types">#REF!</definedName>
    <definedName name="City">"Pittsburgh"</definedName>
    <definedName name="CL_Incentive" localSheetId="2">0.06</definedName>
    <definedName name="CL_Incentive">Lookups!#REF!</definedName>
    <definedName name="CoincidenceFactor">#REF!</definedName>
    <definedName name="Cool_Type" localSheetId="2">#REF!</definedName>
    <definedName name="Cooled">#REF!</definedName>
    <definedName name="CR_ASHkwh">#REF!</definedName>
    <definedName name="CR_Building_Type">#REF!</definedName>
    <definedName name="CR_CF">#REF!</definedName>
    <definedName name="CR_City">#REF!</definedName>
    <definedName name="CR_CL_Incentive">0.06</definedName>
    <definedName name="CR_Contractor">#REF!</definedName>
    <definedName name="CR_Cost">#REF!</definedName>
    <definedName name="CR_Customer_Contact_Name">#REF!</definedName>
    <definedName name="CR_Customer_Email">#REF!</definedName>
    <definedName name="CR_Customer_Name">#REF!</definedName>
    <definedName name="CR_Customer_Phone">#REF!</definedName>
    <definedName name="CR_CustomLite_Incentive">0.06</definedName>
    <definedName name="CR_dASH">#REF!</definedName>
    <definedName name="CR_DeterminingElecCostsDoc">"Object 4"</definedName>
    <definedName name="CR_Direct_Discount">#REF!</definedName>
    <definedName name="CR_DoorkW">#REF!</definedName>
    <definedName name="CR_DoorkWh">#REF!</definedName>
    <definedName name="CR_EFLH">#REF!</definedName>
    <definedName name="CR_Existing_Building_Types">#REF!</definedName>
    <definedName name="CR_HVAC_Config">#REF!</definedName>
    <definedName name="CR_HVAC_Type">#REF!</definedName>
    <definedName name="CR_Installation_Date">#REF!</definedName>
    <definedName name="CR_KASH">#REF!</definedName>
    <definedName name="CR_kW_Rate">#REF!</definedName>
    <definedName name="CR_kWh_Rate">#REF!</definedName>
    <definedName name="CR_LightingZone">#REF!</definedName>
    <definedName name="CR_LPD_BuildingArea">#REF!</definedName>
    <definedName name="CR_NC_Building_Types">#REF!</definedName>
    <definedName name="CR_NC_Type">#REF!</definedName>
    <definedName name="CR_Presc_kW_Incentive">185</definedName>
    <definedName name="CR_Presc_kWh_Incentive">0.1</definedName>
    <definedName name="CR_PRJ_Type">#REF!</definedName>
    <definedName name="CR_Project_Site_Address">#REF!</definedName>
    <definedName name="CR_Rate_Code">#REF!</definedName>
    <definedName name="CR_Refrig_Type">#REF!</definedName>
    <definedName name="CR_Refrigeration_Type">#REF!</definedName>
    <definedName name="CR_SqFt">#REF!</definedName>
    <definedName name="CR_TRM_Schedules">#REF!</definedName>
    <definedName name="CR_Utility" localSheetId="3">#REF!</definedName>
    <definedName name="CR_Utility" localSheetId="2">#REF!</definedName>
    <definedName name="CR_Utility">'Utility Admin'!$E$3</definedName>
    <definedName name="CR_Utility_Alt">'Utility Admin'!$F$3</definedName>
    <definedName name="CR_VisuallyImpared">#REF!</definedName>
    <definedName name="CR_xBaseValues">#REF!</definedName>
    <definedName name="CR_xyLPD_BuildingArea">#REF!</definedName>
    <definedName name="CR_XYLPD_SpaceBySpace">#REF!</definedName>
    <definedName name="CR_xyNCEx">INDIRECT("'NC Exterior Lighting Only'!$B$4:$E$"&amp;COUNTA(#REF!)+3)</definedName>
    <definedName name="CR_xyNCLPD">#REF!</definedName>
    <definedName name="CR_xySpace_Type_Details">#REF!</definedName>
    <definedName name="CR_yBldgType">#REF!</definedName>
    <definedName name="CR_yControlCode">#REF!</definedName>
    <definedName name="CR_yControlTypes">#REF!</definedName>
    <definedName name="CR_yCooling_Type">#REF!</definedName>
    <definedName name="CR_yFixture_Code">#REF!</definedName>
    <definedName name="CR_yFixture_Type">INDIRECT("'Fixture and LED Schedule'!$C$6:$C$"&amp;COUNTA(#REF!)+4)</definedName>
    <definedName name="CR_yLED_Codes">#REF!</definedName>
    <definedName name="CR_yLED_Type">INDIRECT("'Fixture and LED Schedule'!$C$36:$C$"&amp;COUNTA(#REF!)+34)</definedName>
    <definedName name="CR_yLED_Type2">INDIRECT("'Fixture and LED Schedule'!$C$69:$C$"&amp;COUNTA(#REF!)+67)</definedName>
    <definedName name="CR_yLPD_Space_Types">#REF!</definedName>
    <definedName name="CR_yNCExArea">INDIRECT("'NC Exterior Lighting Only'!$B$4:$B$"&amp;COUNTA(#REF!)+3)</definedName>
    <definedName name="CR_yNCSpaces">#REF!</definedName>
    <definedName name="CR_yNewConstructionBldgType">#REF!</definedName>
    <definedName name="CR_ySchedules">OFFSET(#REF!,0,0,#REF!,1)</definedName>
    <definedName name="CR_ySpace_by_Space_Type">#REF!</definedName>
    <definedName name="CR_ySpace_Types">IF(AND(CR_PRJ_Type="New Construction",CR_NC_Type="Space by Space Method"),OFFSET(#REF!,0,0,#REF!,1),OFFSET(#REF!,0,0,#REF!,1))</definedName>
    <definedName name="CR_yTimes">#REF!</definedName>
    <definedName name="CR_ZIP_Code">#REF!</definedName>
    <definedName name="Custom_Lite_Incentive_LCI">#REF!</definedName>
    <definedName name="CustomLite_Incentive">0.06</definedName>
    <definedName name="dASH" localSheetId="3">#REF!</definedName>
    <definedName name="dASH" localSheetId="2">#REF!</definedName>
    <definedName name="dASH">#REF!</definedName>
    <definedName name="DeterminingElecCostsDoc">"Object 4"</definedName>
    <definedName name="DHP_BuildingLocation">#REF!</definedName>
    <definedName name="DHP_BuildingType">#REF!</definedName>
    <definedName name="DoorkW" localSheetId="3">#REF!</definedName>
    <definedName name="DoorkW" localSheetId="2">#REF!</definedName>
    <definedName name="DoorkW">#REF!</definedName>
    <definedName name="DoorkWh" localSheetId="3">#REF!</definedName>
    <definedName name="DoorkWh" localSheetId="2">#REF!</definedName>
    <definedName name="DoorkWh">#REF!</definedName>
    <definedName name="EFLH" localSheetId="3">#REF!</definedName>
    <definedName name="EFLH" localSheetId="2">#REF!</definedName>
    <definedName name="EFLH">#REF!</definedName>
    <definedName name="ElectricHeatCOP">#REF!</definedName>
    <definedName name="Facility_Types">#REF!</definedName>
    <definedName name="Heated">#REF!</definedName>
    <definedName name="HVAC_BuildingLocation">#REF!</definedName>
    <definedName name="Ice_Machine_Type" localSheetId="2">#REF!</definedName>
    <definedName name="Ice_Machine_Type">#REF!</definedName>
    <definedName name="Ice_Machine_Use">#REF!</definedName>
    <definedName name="Interior_or_Exterior">#REF!</definedName>
    <definedName name="KASH" localSheetId="3">#REF!</definedName>
    <definedName name="KASH" localSheetId="2">#REF!</definedName>
    <definedName name="KASH">#REF!</definedName>
    <definedName name="kW_rate">'[1]Incentives Table'!$J$3</definedName>
    <definedName name="kWh_rate">'[1]Incentives Table'!$J$2</definedName>
    <definedName name="Logo" localSheetId="3">IF(#REF!="PPL",#REF!,   IF(#REF! = "First Energy",#REF!,#REF!))</definedName>
    <definedName name="Logo" localSheetId="2">IF(#REF!="PPL",#REF!,   IF(#REF! = "First Energy",#REF!,#REF!))</definedName>
    <definedName name="Logo">IF('Utility Admin'!$E$3="PPL",  'Utility Admin'!$H$7:$L$15,   IF('Utility Admin'!$E$3 = "First Energy",'Utility Admin'!$H$27:$L$35,'Utility Admin'!$H$17:$L$25))</definedName>
    <definedName name="NC_Type" localSheetId="3" hidden="1">#REF!</definedName>
    <definedName name="NC_Type" localSheetId="2" hidden="1">#REF!</definedName>
    <definedName name="NC_Type" hidden="1">#REF!</definedName>
    <definedName name="No_of_Pans" localSheetId="2">#REF!</definedName>
    <definedName name="No_of_Pans">#REF!</definedName>
    <definedName name="Opcos">#REF!</definedName>
    <definedName name="PAMetro1">#REF!</definedName>
    <definedName name="PAMetro2">#REF!</definedName>
    <definedName name="PAMetro3">#REF!</definedName>
    <definedName name="PAMetro4">#REF!</definedName>
    <definedName name="PAMetro5">#REF!</definedName>
    <definedName name="PAMetro6">#REF!</definedName>
    <definedName name="PAMetro7">#REF!</definedName>
    <definedName name="Pres_Incentive">Lookups!#REF!</definedName>
    <definedName name="Presc_Incentive">#REF!</definedName>
    <definedName name="Presc_kW_Incentive">185</definedName>
    <definedName name="Presc_kWh_Incentive">0.1</definedName>
    <definedName name="Prescriptive_Incentive_LCI">#REF!</definedName>
    <definedName name="Prescriptive_Incentive_SCI">#REF!</definedName>
    <definedName name="_xlnm.Print_Area" localSheetId="2">'Printable Report'!Print_Area_Dynamic</definedName>
    <definedName name="_xlnm.Print_Area" localSheetId="5">'Project Summary'!$B$2:$D$11</definedName>
    <definedName name="Print_Area_Dynamic" localSheetId="2">OFFSET('Printable Report'!$C$1,0,0,2164-COUNTBLANK('Printable Report'!$D$1:$D$41),11)</definedName>
    <definedName name="PRJ_Type" localSheetId="3" hidden="1">#REF!</definedName>
    <definedName name="PRJ_Type" localSheetId="2">#REF!</definedName>
    <definedName name="PRJ_Type" hidden="1">#REF!</definedName>
    <definedName name="Proj_Type">#REF!</definedName>
    <definedName name="Project_Type">#REF!</definedName>
    <definedName name="Rate_Codes">#REF!</definedName>
    <definedName name="ReachInCaseType1">#REF!</definedName>
    <definedName name="ReachInCaseType2">#REF!</definedName>
    <definedName name="ReachInCaseType3">#REF!</definedName>
    <definedName name="ReachInCaseType4">#REF!</definedName>
    <definedName name="ReachInCaseType5">#REF!</definedName>
    <definedName name="ReachInCaseType6">#REF!</definedName>
    <definedName name="ReachInCaseType7">#REF!</definedName>
    <definedName name="ReachInMotorType1">#REF!</definedName>
    <definedName name="ReachInMotorType2">#REF!</definedName>
    <definedName name="ReachInMotorType3">#REF!</definedName>
    <definedName name="ReachInMotorType4">#REF!</definedName>
    <definedName name="ReachInMotorType5">#REF!</definedName>
    <definedName name="ReachInMotorType6">#REF!</definedName>
    <definedName name="ReachInMotorType7">#REF!</definedName>
    <definedName name="ReachInMotorWatt1">#REF!</definedName>
    <definedName name="ReachInMotorWatt2">#REF!</definedName>
    <definedName name="ReachInMotorWatt3">#REF!</definedName>
    <definedName name="ReachInMotorWatt4">#REF!</definedName>
    <definedName name="ReachInMotorWatt5">#REF!</definedName>
    <definedName name="ReachInMotorWatt6">#REF!</definedName>
    <definedName name="ReachInMotorWatt7">#REF!</definedName>
    <definedName name="Reporting_Categories">#REF!</definedName>
    <definedName name="ReportLogo" localSheetId="3">IF(#REF!="PPL",#REF!,   IF(#REF! = "First Energy",#REF!,#REF!))</definedName>
    <definedName name="ReportLogo">IF('Utility Admin'!$E$3="PPL", 'Utility Admin'!$O$7:$S$15,   IF('Utility Admin'!$E$3 = "First Energy",'Utility Admin'!$O$27:$S$35,'Utility Admin'!$O$17:$S$25))</definedName>
    <definedName name="Retrofit">Lookups!$C$3:$C$4</definedName>
    <definedName name="Sector">#REF!</definedName>
    <definedName name="SqFt" localSheetId="2" hidden="1">#REF!</definedName>
    <definedName name="Time_of_Sale">Lookups!$C$5</definedName>
    <definedName name="TRM_HOU_CF_IF">#REF!</definedName>
    <definedName name="TRM_Space_Type_Details">#REF!</definedName>
    <definedName name="TRM_Space_Types" localSheetId="3">OFFSET(#REF!,0,0,#REF!,1)</definedName>
    <definedName name="TRM_Space_Types" localSheetId="2">OFFSET(#REF!,0,0,#REF!,1)</definedName>
    <definedName name="TRM_Space_Types">OFFSET(#REF!,0,0,#REF!,1)</definedName>
    <definedName name="TRM_SVG_Factors">#REF!</definedName>
    <definedName name="TRM_SVG_Factors_NC">#REF!</definedName>
    <definedName name="TRM_Wattage_Table">#REF!</definedName>
    <definedName name="Uncooled">#REF!</definedName>
    <definedName name="Unheated">#REF!</definedName>
    <definedName name="UnitType1">#REF!</definedName>
    <definedName name="UnitType2">#REF!</definedName>
    <definedName name="UnitType3">#REF!</definedName>
    <definedName name="UnitType4">#REF!</definedName>
    <definedName name="UnitType5">#REF!</definedName>
    <definedName name="UnitType6">#REF!</definedName>
    <definedName name="UnitType7">#REF!</definedName>
    <definedName name="Utility_Admin_Alt">'Utility Admin'!$F$3</definedName>
    <definedName name="WalkInCaseType1">#REF!</definedName>
    <definedName name="WalkInCaseType2">#REF!</definedName>
    <definedName name="WalkInCaseType3">#REF!</definedName>
    <definedName name="WalkInCaseType4">#REF!</definedName>
    <definedName name="WalkInCaseType5">#REF!</definedName>
    <definedName name="WalkInCaseType6">#REF!</definedName>
    <definedName name="WalkInCaseType7">#REF!</definedName>
    <definedName name="WalkInMotorType1">#REF!</definedName>
    <definedName name="WalkInMotorType2">#REF!</definedName>
    <definedName name="WalkInMotorType3">#REF!</definedName>
    <definedName name="WalkInMotorType4">#REF!</definedName>
    <definedName name="WalkInMotorType5">#REF!</definedName>
    <definedName name="WalkInMotorType6">#REF!</definedName>
    <definedName name="WalkInMotorType7">#REF!</definedName>
    <definedName name="WalkInMotorWatt1">#REF!</definedName>
    <definedName name="WalkInMotorWatt2">#REF!</definedName>
    <definedName name="WalkInMotorWatt3">#REF!</definedName>
    <definedName name="WalkInMotorWatt4">#REF!</definedName>
    <definedName name="WalkInMotorWatt5">#REF!</definedName>
    <definedName name="WalkInMotorWatt6">#REF!</definedName>
    <definedName name="WalkInMotorWatt7">#REF!</definedName>
    <definedName name="xBaseValues" localSheetId="3">#REF!</definedName>
    <definedName name="xBaseValues" localSheetId="2">#REF!</definedName>
    <definedName name="xBaseValues">#REF!</definedName>
    <definedName name="xBuilding_Location" localSheetId="10">#REF!</definedName>
    <definedName name="xBuilding_Location">#REF!</definedName>
    <definedName name="xCondTempType">#REF!</definedName>
    <definedName name="xEEValues">#REF!</definedName>
    <definedName name="xReachInkW_Var">#REF!</definedName>
    <definedName name="xUnknownkW">#REF!</definedName>
    <definedName name="xUnknownkWh">#REF!</definedName>
    <definedName name="xWalkInkW_Var">#REF!</definedName>
    <definedName name="xyAC_Cooling_EFLHs" localSheetId="10">#REF!</definedName>
    <definedName name="xyAC_Cooling_EFLHs">#REF!</definedName>
    <definedName name="xyAFUE">#REF!</definedName>
    <definedName name="xyChiller_CFs" localSheetId="10">#REF!</definedName>
    <definedName name="xyChiller_CFs">#REF!</definedName>
    <definedName name="xyChiller_Cooling_EFLHs" localSheetId="10">#REF!</definedName>
    <definedName name="xyChiller_Cooling_EFLHs">#REF!</definedName>
    <definedName name="xyCondenserSavings">#REF!</definedName>
    <definedName name="xyDegreeDays">#REF!</definedName>
    <definedName name="xyDHP_Cooling_Baseline">#REF!</definedName>
    <definedName name="xyDHP_Heating_Baseline">#REF!</definedName>
    <definedName name="xyESSever">#REF!</definedName>
    <definedName name="xyFadjust">Lookups!#REF!</definedName>
    <definedName name="xyFree_Cooling_Hrs">#REF!</definedName>
    <definedName name="xyGRControls">#REF!</definedName>
    <definedName name="xyHeating_EFLHs" localSheetId="10">#REF!</definedName>
    <definedName name="xyHeating_EFLHs">#REF!</definedName>
    <definedName name="xyHVAC_CFs" localSheetId="10">#REF!</definedName>
    <definedName name="xyHVAC_CFs">#REF!</definedName>
    <definedName name="xyHWUsage" localSheetId="11">Lookups!#REF!</definedName>
    <definedName name="xyHWUsage">Lookups!#REF!</definedName>
    <definedName name="xyInsulationValue">#REF!</definedName>
    <definedName name="xyNCEx" localSheetId="2" hidden="1">INDIRECT("'NC Exterior Lighting Only'!$B$4:$E$"&amp;COUNTA(#REF!)+3)</definedName>
    <definedName name="xyOfficeEquip">#REF!</definedName>
    <definedName name="xyPSV_Constants" localSheetId="11">Lookups!#REF!</definedName>
    <definedName name="xyPSV_Constants">Lookups!#REF!</definedName>
    <definedName name="xyPumpEff">#REF!</definedName>
    <definedName name="xyStripCurtainVals">#REF!</definedName>
    <definedName name="y_ECM_VSD">#REF!</definedName>
    <definedName name="y_Location_of_Fan_Plugs">#REF!</definedName>
    <definedName name="yBaseValues">#REF!</definedName>
    <definedName name="yBuilding_Type_Chillers" localSheetId="10">#REF!</definedName>
    <definedName name="yBuilding_Type_Chillers">#REF!</definedName>
    <definedName name="yBuilding_Type_HVAC" localSheetId="10">#REF!</definedName>
    <definedName name="yBuilding_Type_HVAC">#REF!</definedName>
    <definedName name="yCaseTemp">#REF!</definedName>
    <definedName name="yCF_Compressor">#REF!</definedName>
    <definedName name="yChiller_EER_base" localSheetId="10">#REF!</definedName>
    <definedName name="yChiller_EER_base">#REF!</definedName>
    <definedName name="yChiller_MaxCapacity" localSheetId="10">#REF!</definedName>
    <definedName name="yChiller_MaxCapacity">#REF!</definedName>
    <definedName name="yChiller_MinCapacity" localSheetId="10">#REF!</definedName>
    <definedName name="yChiller_MinCapacity">#REF!</definedName>
    <definedName name="yChiller_Type" localSheetId="10">#REF!</definedName>
    <definedName name="yChiller_Type">#REF!</definedName>
    <definedName name="yClimateZone">#REF!</definedName>
    <definedName name="yCondenserCap">#REF!</definedName>
    <definedName name="yCondenserType">#REF!</definedName>
    <definedName name="yControlTypes" localSheetId="3" hidden="1">#REF!</definedName>
    <definedName name="yControlTypes" localSheetId="2" hidden="1">#REF!</definedName>
    <definedName name="yControlTypes" hidden="1">#REF!</definedName>
    <definedName name="yCOP_base" localSheetId="10">#REF!</definedName>
    <definedName name="yCOP_base">#REF!</definedName>
    <definedName name="yCOP_PT_a" localSheetId="10">#REF!</definedName>
    <definedName name="yCOP_PT_a">#REF!</definedName>
    <definedName name="yDHP_Cooling_BaseEqpmt">#REF!</definedName>
    <definedName name="YDHP_heating_BaseEqpmt">#REF!</definedName>
    <definedName name="yEER_base" localSheetId="10">#REF!</definedName>
    <definedName name="yEER_base">#REF!</definedName>
    <definedName name="yEER_PT_a" localSheetId="10">#REF!</definedName>
    <definedName name="yEER_PT_a">#REF!</definedName>
    <definedName name="yEEValues">#REF!</definedName>
    <definedName name="yEFbase_A" localSheetId="11">Lookups!#REF!</definedName>
    <definedName name="yEFbase_A">Lookups!#REF!</definedName>
    <definedName name="yEFbase_B" localSheetId="11">Lookups!#REF!</definedName>
    <definedName name="yEFbase_B">Lookups!#REF!</definedName>
    <definedName name="yEFbase_MaxCap" localSheetId="11">Lookups!#REF!</definedName>
    <definedName name="yEFbase_MaxCap">Lookups!#REF!</definedName>
    <definedName name="yEFbase_MinCap" localSheetId="11">Lookups!#REF!</definedName>
    <definedName name="yEFbase_MinCap">Lookups!#REF!</definedName>
    <definedName name="yEfficiencyKnown">#REF!</definedName>
    <definedName name="yEFprop" localSheetId="11">Lookups!#REF!</definedName>
    <definedName name="yEFprop">Lookups!#REF!</definedName>
    <definedName name="yEFprop_FF" localSheetId="11">Lookups!#REF!</definedName>
    <definedName name="yEFprop_FF">Lookups!#REF!</definedName>
    <definedName name="yEFprop_FF_Max" localSheetId="11">Lookups!#REF!</definedName>
    <definedName name="yEFprop_FF_Max">Lookups!#REF!</definedName>
    <definedName name="yEFprop_FF_Min" localSheetId="11">Lookups!#REF!</definedName>
    <definedName name="yEFprop_FF_Min">Lookups!#REF!</definedName>
    <definedName name="yEFprop_Max" localSheetId="11">Lookups!#REF!</definedName>
    <definedName name="yEFprop_Max">Lookups!#REF!</definedName>
    <definedName name="yEFprop_Min" localSheetId="11">Lookups!#REF!</definedName>
    <definedName name="yEFprop_Min">Lookups!#REF!</definedName>
    <definedName name="yER_Existence" localSheetId="10">#REF!</definedName>
    <definedName name="yER_Existence">#REF!</definedName>
    <definedName name="yESServer">#REF!</definedName>
    <definedName name="yFixedVariableSpeed">#REF!</definedName>
    <definedName name="yFixture_Code" localSheetId="3" hidden="1">#REF!</definedName>
    <definedName name="yFixture_Code" localSheetId="2" hidden="1">#REF!</definedName>
    <definedName name="yFixture_Code" hidden="1">#REF!</definedName>
    <definedName name="yFixture_Type">INDIRECT("'Fixture and LED Schedule'!$C$6:$C$"&amp;COUNTA(#REF!)+4)</definedName>
    <definedName name="yFS_COP">#REF!</definedName>
    <definedName name="yFS_EqptType">#REF!</definedName>
    <definedName name="yFS_HSPF">#REF!</definedName>
    <definedName name="yFS_MaxCap">#REF!</definedName>
    <definedName name="yFS_MinCap">#REF!</definedName>
    <definedName name="yGeothermal_COP">#REF!</definedName>
    <definedName name="yGeothermal_EER">#REF!</definedName>
    <definedName name="yGeothermal_EOL_Eqpt">#REF!</definedName>
    <definedName name="yGeothermal_EqptType">#REF!</definedName>
    <definedName name="yGeothermal_ERExist">#REF!</definedName>
    <definedName name="yGeothermal_HSPF">#REF!</definedName>
    <definedName name="yGeothermal_MinCap">#REF!</definedName>
    <definedName name="yGeothermal_ProposedEqp">#REF!</definedName>
    <definedName name="yGeothermal_SEER">#REF!</definedName>
    <definedName name="yGeothermalMaxCap">#REF!</definedName>
    <definedName name="yGRControls_Helper">#REF!</definedName>
    <definedName name="yHPBuildings" localSheetId="12">Dropdowns!$A$1:$A$8</definedName>
    <definedName name="yHPBuildings">Dropdowns!$A$1:$A$8</definedName>
    <definedName name="yHSPF_base" localSheetId="10">#REF!</definedName>
    <definedName name="yHSPF_base">#REF!</definedName>
    <definedName name="yHVAC_MaxCapacity" localSheetId="10">#REF!</definedName>
    <definedName name="yHVAC_MaxCapacity">#REF!</definedName>
    <definedName name="yHVAC_MinCapacity" localSheetId="10">#REF!</definedName>
    <definedName name="yHVAC_MinCapacity">#REF!</definedName>
    <definedName name="yHVAC_Type" localSheetId="10">#REF!</definedName>
    <definedName name="yHVAC_Type">#REF!</definedName>
    <definedName name="yIEER_base" localSheetId="10">#REF!</definedName>
    <definedName name="yIEER_base">#REF!</definedName>
    <definedName name="yIPLV_base" localSheetId="10">#REF!</definedName>
    <definedName name="yIPLV_base">#REF!</definedName>
    <definedName name="ykWperton_base" localSheetId="10">#REF!</definedName>
    <definedName name="ykWperton_base">#REF!</definedName>
    <definedName name="yLED_Type">INDIRECT("'Fixture and LED Schedule'!$C$36:$C$"&amp;COUNTA(#REF!)+34)</definedName>
    <definedName name="yMotorSize">#REF!</definedName>
    <definedName name="yNCExArea" localSheetId="2" hidden="1">INDIRECT("'NC Exterior Lighting Only'!$B$4:$B$"&amp;COUNTA(#REF!)+3)</definedName>
    <definedName name="yNCExArea">INDIRECT("'NC Exterior Lighting Only'!$B$4:$B$"&amp;COUNTA(#REF!)+3)</definedName>
    <definedName name="yOperating_Schedule">#REF!</definedName>
    <definedName name="yProject_Type" localSheetId="10">#REF!</definedName>
    <definedName name="yProject_Type">#REF!</definedName>
    <definedName name="yPSV_facilities" localSheetId="12">Dropdowns!$C$2:$C$6</definedName>
    <definedName name="yPSV_facilities">Dropdowns!$C$2:$C$6</definedName>
    <definedName name="yPSV_Retrofit" localSheetId="12">Dropdowns!$C$2:$C$3</definedName>
    <definedName name="yPSV_Retrofit">Dropdowns!$C$2:$C$3</definedName>
    <definedName name="yPSV_TOS" localSheetId="12">Dropdowns!$C$12</definedName>
    <definedName name="yPSV_TOS">Dropdowns!$C$12</definedName>
    <definedName name="yReachInkW_unit">#REF!</definedName>
    <definedName name="yReachInMotorValue">#REF!</definedName>
    <definedName name="ySEER_base" localSheetId="10">#REF!</definedName>
    <definedName name="ySEER_base">#REF!</definedName>
    <definedName name="ySpace_Types" localSheetId="3">IF(AND('Measure List'!PRJ_Type="New Construction",'Measure List'!NC_Type="Space by Space Method"),OFFSET(#REF!,0,0,#REF!,1),OFFSET(#REF!,0,0,#REF!,1))</definedName>
    <definedName name="ySpace_Types" localSheetId="2">IF(AND(PRJ_Type="New Construction",'Printable Report'!NC_Type="Space by Space Method"),OFFSET(#REF!,0,0,#REF!,1),OFFSET(#REF!,0,0,#REF!,1))</definedName>
    <definedName name="ySpace_Types">IF(AND([0]!PRJ_Type="New Construction",[0]!NC_Type="Space by Space Method"),OFFSET(#REF!,0,0,#REF!,1),OFFSET(#REF!,0,0,#REF!,1))</definedName>
    <definedName name="yThermostat_Type">#REF!</definedName>
    <definedName name="yUnknownVolkW">#REF!</definedName>
    <definedName name="yUnknownVolkWh">#REF!</definedName>
    <definedName name="yVolRangekW">#REF!</definedName>
    <definedName name="yVolRangekWh">#REF!</definedName>
    <definedName name="yVolume">#REF!</definedName>
    <definedName name="yWalkInkW_Unit">#REF!</definedName>
    <definedName name="yWalkInMotorValue">#REF!</definedName>
    <definedName name="yWHLocation" localSheetId="12">Dropdowns!$B$1:$B$4</definedName>
    <definedName name="yWHLocation">Dropdowns!$B$1:$B$4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F3" i="41"/>
  <c r="N5" i="4" l="1"/>
  <c r="D2" i="43"/>
  <c r="D59" i="43" a="1"/>
  <c r="D59" i="43" s="1"/>
  <c r="G59" i="43" a="1"/>
  <c r="G59" i="43" s="1"/>
  <c r="C3" i="44"/>
  <c r="C4" i="44"/>
  <c r="C5" i="44"/>
  <c r="C6" i="44"/>
  <c r="C7" i="44"/>
  <c r="C8" i="44"/>
  <c r="C9" i="44"/>
  <c r="C10" i="44"/>
  <c r="C11" i="44"/>
  <c r="C2" i="44"/>
  <c r="E9" i="43"/>
  <c r="D23" i="44"/>
  <c r="F23" i="44"/>
  <c r="G23" i="44"/>
  <c r="D24" i="44"/>
  <c r="F24" i="44"/>
  <c r="G24" i="44"/>
  <c r="D25" i="44"/>
  <c r="F25" i="44"/>
  <c r="G25" i="44"/>
  <c r="D26" i="44"/>
  <c r="F26" i="44"/>
  <c r="G26" i="44"/>
  <c r="D27" i="44"/>
  <c r="F27" i="44"/>
  <c r="G27" i="44"/>
  <c r="D28" i="44"/>
  <c r="F28" i="44"/>
  <c r="G28" i="44"/>
  <c r="D29" i="44"/>
  <c r="F29" i="44"/>
  <c r="G29" i="44"/>
  <c r="D30" i="44"/>
  <c r="F30" i="44"/>
  <c r="G30" i="44"/>
  <c r="D31" i="44"/>
  <c r="F31" i="44"/>
  <c r="G31" i="44"/>
  <c r="G22" i="44"/>
  <c r="F22" i="44"/>
  <c r="D22" i="44"/>
  <c r="C23" i="44"/>
  <c r="C24" i="44"/>
  <c r="C25" i="44"/>
  <c r="C26" i="44"/>
  <c r="C27" i="44"/>
  <c r="C28" i="44"/>
  <c r="C29" i="44"/>
  <c r="C30" i="44"/>
  <c r="C31" i="44"/>
  <c r="C22" i="44"/>
  <c r="C20" i="44"/>
  <c r="D20" i="44"/>
  <c r="F20" i="44"/>
  <c r="C21" i="44"/>
  <c r="D21" i="44"/>
  <c r="F21" i="44"/>
  <c r="C13" i="44"/>
  <c r="D13" i="44"/>
  <c r="F13" i="44"/>
  <c r="C14" i="44"/>
  <c r="D14" i="44"/>
  <c r="F14" i="44"/>
  <c r="C15" i="44"/>
  <c r="D15" i="44"/>
  <c r="F15" i="44"/>
  <c r="C16" i="44"/>
  <c r="D16" i="44"/>
  <c r="F16" i="44"/>
  <c r="C17" i="44"/>
  <c r="D17" i="44"/>
  <c r="F17" i="44"/>
  <c r="C18" i="44"/>
  <c r="D18" i="44"/>
  <c r="F18" i="44"/>
  <c r="C19" i="44"/>
  <c r="D19" i="44"/>
  <c r="F19" i="44"/>
  <c r="F12" i="44"/>
  <c r="H59" i="43" s="1" a="1"/>
  <c r="H59" i="43" s="1"/>
  <c r="D12" i="44"/>
  <c r="C12" i="44"/>
  <c r="D3" i="44"/>
  <c r="D4" i="44"/>
  <c r="D5" i="44"/>
  <c r="D6" i="44"/>
  <c r="D7" i="44"/>
  <c r="D8" i="44"/>
  <c r="D9" i="44"/>
  <c r="D10" i="44"/>
  <c r="D11" i="44"/>
  <c r="D2" i="44"/>
  <c r="F3" i="44"/>
  <c r="F4" i="44"/>
  <c r="F5" i="44"/>
  <c r="F6" i="44"/>
  <c r="F7" i="44"/>
  <c r="F8" i="44"/>
  <c r="F9" i="44"/>
  <c r="F10" i="44"/>
  <c r="F11" i="44"/>
  <c r="F2" i="44"/>
  <c r="F59" i="43" l="1" a="1"/>
  <c r="F59" i="43" s="1"/>
  <c r="E59" i="43" a="1"/>
  <c r="E59" i="43" s="1"/>
  <c r="M21" i="30" l="1"/>
  <c r="K10" i="33" l="1"/>
  <c r="N10" i="33" s="1"/>
  <c r="K11" i="33"/>
  <c r="N11" i="33" s="1"/>
  <c r="K12" i="33"/>
  <c r="N12" i="33" s="1"/>
  <c r="G15" i="44" s="1"/>
  <c r="K13" i="33"/>
  <c r="N13" i="33" s="1"/>
  <c r="K14" i="33"/>
  <c r="N14" i="33" s="1"/>
  <c r="K15" i="33"/>
  <c r="N15" i="33" s="1"/>
  <c r="K16" i="33"/>
  <c r="N16" i="33" s="1"/>
  <c r="K17" i="33"/>
  <c r="N17" i="33" s="1"/>
  <c r="K18" i="33"/>
  <c r="N18" i="33" s="1"/>
  <c r="K9" i="33"/>
  <c r="N9" i="33" s="1"/>
  <c r="G30" i="33"/>
  <c r="G31" i="33"/>
  <c r="G32" i="33"/>
  <c r="G33" i="33"/>
  <c r="G34" i="33"/>
  <c r="G35" i="33"/>
  <c r="G36" i="33"/>
  <c r="G37" i="33"/>
  <c r="G38" i="33"/>
  <c r="G39" i="33"/>
  <c r="M10" i="33"/>
  <c r="M11" i="33"/>
  <c r="M12" i="33"/>
  <c r="M13" i="33"/>
  <c r="M14" i="33"/>
  <c r="M15" i="33"/>
  <c r="M16" i="33"/>
  <c r="M17" i="33"/>
  <c r="M18" i="33"/>
  <c r="M9" i="33"/>
  <c r="L9" i="33"/>
  <c r="L10" i="33"/>
  <c r="L11" i="33"/>
  <c r="L12" i="33"/>
  <c r="L13" i="33"/>
  <c r="L14" i="33"/>
  <c r="L15" i="33"/>
  <c r="L16" i="33"/>
  <c r="L17" i="33"/>
  <c r="L18" i="33"/>
  <c r="L8" i="30"/>
  <c r="N9" i="30"/>
  <c r="J21" i="38" l="1"/>
  <c r="A21" i="38" s="1"/>
  <c r="Y21" i="38" s="1"/>
  <c r="G20" i="44"/>
  <c r="J17" i="38"/>
  <c r="A17" i="38" s="1"/>
  <c r="AA17" i="38" s="1"/>
  <c r="G16" i="44"/>
  <c r="J20" i="38"/>
  <c r="A20" i="38" s="1"/>
  <c r="Z20" i="38" s="1"/>
  <c r="G19" i="44"/>
  <c r="J13" i="38"/>
  <c r="A13" i="38" s="1"/>
  <c r="X13" i="38" s="1"/>
  <c r="G12" i="44"/>
  <c r="J19" i="38"/>
  <c r="A19" i="38" s="1"/>
  <c r="X19" i="38" s="1"/>
  <c r="G18" i="44"/>
  <c r="J15" i="38"/>
  <c r="A15" i="38" s="1"/>
  <c r="G14" i="44"/>
  <c r="J22" i="38"/>
  <c r="A22" i="38" s="1"/>
  <c r="W22" i="38" s="1"/>
  <c r="G21" i="44"/>
  <c r="J18" i="38"/>
  <c r="A18" i="38" s="1"/>
  <c r="G17" i="44"/>
  <c r="J14" i="38"/>
  <c r="A14" i="38" s="1"/>
  <c r="W14" i="38" s="1"/>
  <c r="G13" i="44"/>
  <c r="X22" i="38"/>
  <c r="S22" i="38"/>
  <c r="Y22" i="38"/>
  <c r="Z22" i="38"/>
  <c r="P11" i="33"/>
  <c r="Z15" i="38"/>
  <c r="X15" i="38"/>
  <c r="S15" i="38"/>
  <c r="Y15" i="38"/>
  <c r="T15" i="38"/>
  <c r="AA15" i="38"/>
  <c r="V15" i="38"/>
  <c r="W15" i="38"/>
  <c r="AA18" i="38"/>
  <c r="AA21" i="38"/>
  <c r="AA19" i="38"/>
  <c r="Z18" i="38"/>
  <c r="Z21" i="38"/>
  <c r="Z17" i="38"/>
  <c r="Z19" i="38"/>
  <c r="X20" i="38"/>
  <c r="Y19" i="38"/>
  <c r="X18" i="38"/>
  <c r="Y18" i="38"/>
  <c r="X21" i="38"/>
  <c r="Y17" i="38"/>
  <c r="W21" i="38"/>
  <c r="S21" i="38"/>
  <c r="T21" i="38"/>
  <c r="W20" i="38"/>
  <c r="V17" i="38"/>
  <c r="O12" i="33"/>
  <c r="J16" i="38"/>
  <c r="A16" i="38" s="1"/>
  <c r="V18" i="38"/>
  <c r="W18" i="38"/>
  <c r="P10" i="33"/>
  <c r="T14" i="38" s="1"/>
  <c r="P9" i="33"/>
  <c r="O11" i="33"/>
  <c r="P12" i="33"/>
  <c r="O10" i="33"/>
  <c r="S14" i="38" s="1"/>
  <c r="O9" i="33"/>
  <c r="V13" i="38" l="1"/>
  <c r="Y13" i="38"/>
  <c r="T13" i="38"/>
  <c r="Z13" i="38"/>
  <c r="U13" i="38"/>
  <c r="P13" i="38"/>
  <c r="B13" i="38"/>
  <c r="W13" i="38"/>
  <c r="AA13" i="38"/>
  <c r="S13" i="38"/>
  <c r="AA14" i="38"/>
  <c r="W17" i="38"/>
  <c r="X17" i="38"/>
  <c r="X14" i="38"/>
  <c r="Z14" i="38"/>
  <c r="AA20" i="38"/>
  <c r="V22" i="38"/>
  <c r="V14" i="38"/>
  <c r="V19" i="38"/>
  <c r="V20" i="38"/>
  <c r="V21" i="38"/>
  <c r="Y20" i="38"/>
  <c r="T22" i="38"/>
  <c r="AA22" i="38"/>
  <c r="Y14" i="38"/>
  <c r="W19" i="38"/>
  <c r="AA16" i="38"/>
  <c r="Z16" i="38"/>
  <c r="X16" i="38"/>
  <c r="Y16" i="38"/>
  <c r="W16" i="38"/>
  <c r="S16" i="38"/>
  <c r="V16" i="38"/>
  <c r="T16" i="38"/>
  <c r="Q9" i="33"/>
  <c r="L10" i="30"/>
  <c r="L11" i="30"/>
  <c r="L12" i="30"/>
  <c r="L13" i="30"/>
  <c r="L14" i="30"/>
  <c r="L15" i="30"/>
  <c r="L16" i="30"/>
  <c r="L17" i="30"/>
  <c r="L18" i="30"/>
  <c r="L9" i="30"/>
  <c r="H12" i="44" l="1"/>
  <c r="I12" i="44" s="1"/>
  <c r="R9" i="33"/>
  <c r="I13" i="38"/>
  <c r="R9" i="30"/>
  <c r="N10" i="30"/>
  <c r="N11" i="30"/>
  <c r="N12" i="30"/>
  <c r="N13" i="30"/>
  <c r="N14" i="30"/>
  <c r="N15" i="30"/>
  <c r="N16" i="30"/>
  <c r="N17" i="30"/>
  <c r="N18" i="30"/>
  <c r="K9" i="40" l="1" a="1"/>
  <c r="K9" i="40" s="1"/>
  <c r="L9" i="40" s="1"/>
  <c r="D5" i="30" l="1"/>
  <c r="S8" i="30" l="1"/>
  <c r="S12" i="30"/>
  <c r="S16" i="30"/>
  <c r="S13" i="30"/>
  <c r="S17" i="30"/>
  <c r="S10" i="30"/>
  <c r="S14" i="30"/>
  <c r="S18" i="30"/>
  <c r="S11" i="30"/>
  <c r="S15" i="30"/>
  <c r="S9" i="30"/>
  <c r="P9" i="30"/>
  <c r="P12" i="30"/>
  <c r="N10" i="40"/>
  <c r="N11" i="40"/>
  <c r="N12" i="40"/>
  <c r="N13" i="40"/>
  <c r="N14" i="40"/>
  <c r="N15" i="40"/>
  <c r="N16" i="40"/>
  <c r="N17" i="40"/>
  <c r="N18" i="40"/>
  <c r="M10" i="40"/>
  <c r="H23" i="44" s="1"/>
  <c r="I23" i="44" s="1"/>
  <c r="M11" i="40"/>
  <c r="H24" i="44" s="1"/>
  <c r="I24" i="44" s="1"/>
  <c r="M12" i="40"/>
  <c r="H25" i="44" s="1"/>
  <c r="I25" i="44" s="1"/>
  <c r="M13" i="40"/>
  <c r="H26" i="44" s="1"/>
  <c r="I26" i="44" s="1"/>
  <c r="M14" i="40"/>
  <c r="H27" i="44" s="1"/>
  <c r="I27" i="44" s="1"/>
  <c r="M15" i="40"/>
  <c r="H28" i="44" s="1"/>
  <c r="I28" i="44" s="1"/>
  <c r="M16" i="40"/>
  <c r="H29" i="44" s="1"/>
  <c r="I29" i="44" s="1"/>
  <c r="M17" i="40"/>
  <c r="H30" i="44" s="1"/>
  <c r="I30" i="44" s="1"/>
  <c r="M18" i="40"/>
  <c r="H31" i="44" s="1"/>
  <c r="I31" i="44" s="1"/>
  <c r="K10" i="40" a="1"/>
  <c r="K10" i="40" s="1"/>
  <c r="L10" i="40" s="1"/>
  <c r="K11" i="40" a="1"/>
  <c r="K11" i="40" s="1"/>
  <c r="L11" i="40" s="1"/>
  <c r="K12" i="40" a="1"/>
  <c r="K12" i="40" s="1"/>
  <c r="L12" i="40" s="1"/>
  <c r="K13" i="40" a="1"/>
  <c r="K13" i="40"/>
  <c r="L13" i="40" s="1"/>
  <c r="K14" i="40" a="1"/>
  <c r="K14" i="40" s="1"/>
  <c r="L14" i="40" s="1"/>
  <c r="K15" i="40" a="1"/>
  <c r="K15" i="40"/>
  <c r="L15" i="40" s="1"/>
  <c r="K16" i="40" a="1"/>
  <c r="K16" i="40" s="1"/>
  <c r="L16" i="40" s="1"/>
  <c r="K17" i="40" a="1"/>
  <c r="K17" i="40"/>
  <c r="L17" i="40" s="1"/>
  <c r="K18" i="40" a="1"/>
  <c r="K18" i="40" s="1"/>
  <c r="L18" i="40" s="1"/>
  <c r="C19" i="4" l="1"/>
  <c r="C67" i="40"/>
  <c r="C66" i="40"/>
  <c r="C65" i="40"/>
  <c r="C64" i="40"/>
  <c r="C63" i="40"/>
  <c r="C62" i="40"/>
  <c r="C61" i="40"/>
  <c r="C60" i="40"/>
  <c r="C59" i="40"/>
  <c r="C58" i="40"/>
  <c r="D53" i="40"/>
  <c r="C53" i="40"/>
  <c r="D52" i="40"/>
  <c r="C52" i="40"/>
  <c r="D51" i="40"/>
  <c r="C51" i="40"/>
  <c r="D50" i="40"/>
  <c r="C50" i="40"/>
  <c r="D49" i="40"/>
  <c r="C49" i="40"/>
  <c r="D48" i="40"/>
  <c r="C48" i="40"/>
  <c r="D47" i="40"/>
  <c r="C47" i="40"/>
  <c r="D46" i="40"/>
  <c r="C46" i="40"/>
  <c r="D45" i="40"/>
  <c r="C45" i="40"/>
  <c r="D44" i="40"/>
  <c r="C44" i="40"/>
  <c r="O13" i="40"/>
  <c r="R13" i="40" s="1"/>
  <c r="D5" i="40"/>
  <c r="P9" i="40" s="1"/>
  <c r="M9" i="40" s="1"/>
  <c r="H22" i="44" s="1"/>
  <c r="I22" i="44" s="1"/>
  <c r="C33" i="40" l="1"/>
  <c r="Q10" i="40"/>
  <c r="Q11" i="40"/>
  <c r="Q14" i="40"/>
  <c r="Q15" i="40"/>
  <c r="Q16" i="40"/>
  <c r="Q18" i="40"/>
  <c r="Q9" i="40"/>
  <c r="N9" i="40" s="1"/>
  <c r="E19" i="4" s="1"/>
  <c r="D19" i="4"/>
  <c r="Q12" i="40"/>
  <c r="Q13" i="40"/>
  <c r="Q17" i="40"/>
  <c r="O12" i="40"/>
  <c r="R12" i="40" s="1"/>
  <c r="O10" i="40"/>
  <c r="R10" i="40" s="1"/>
  <c r="O15" i="40"/>
  <c r="R15" i="40" s="1"/>
  <c r="O14" i="40"/>
  <c r="R14" i="40" s="1"/>
  <c r="O16" i="40"/>
  <c r="R16" i="40" s="1"/>
  <c r="O17" i="40"/>
  <c r="R17" i="40" s="1"/>
  <c r="O11" i="40"/>
  <c r="R11" i="40" s="1"/>
  <c r="O18" i="40"/>
  <c r="R18" i="40" s="1"/>
  <c r="P13" i="40"/>
  <c r="D31" i="40"/>
  <c r="C32" i="40"/>
  <c r="D33" i="40"/>
  <c r="D34" i="40"/>
  <c r="P10" i="40"/>
  <c r="D30" i="40"/>
  <c r="C31" i="40"/>
  <c r="P14" i="40"/>
  <c r="C37" i="40"/>
  <c r="D37" i="40"/>
  <c r="P11" i="40"/>
  <c r="P17" i="40"/>
  <c r="C38" i="40"/>
  <c r="C39" i="40"/>
  <c r="C35" i="40"/>
  <c r="C36" i="40"/>
  <c r="P12" i="40"/>
  <c r="P15" i="40"/>
  <c r="C30" i="40"/>
  <c r="P18" i="40"/>
  <c r="C34" i="40"/>
  <c r="D35" i="40"/>
  <c r="D36" i="40"/>
  <c r="D38" i="40"/>
  <c r="D32" i="40"/>
  <c r="D39" i="40"/>
  <c r="P16" i="40"/>
  <c r="O9" i="40" l="1"/>
  <c r="R9" i="40" s="1"/>
  <c r="J9" i="36" l="1"/>
  <c r="J10" i="36"/>
  <c r="J8" i="36"/>
  <c r="M9" i="30" a="1"/>
  <c r="M9" i="30" s="1"/>
  <c r="T9" i="30" s="1"/>
  <c r="M10" i="30" a="1"/>
  <c r="M10" i="30" s="1"/>
  <c r="M11" i="30" a="1"/>
  <c r="M11" i="30" s="1"/>
  <c r="M12" i="30" a="1"/>
  <c r="M12" i="30" s="1"/>
  <c r="M13" i="30" a="1"/>
  <c r="M13" i="30" s="1"/>
  <c r="M14" i="30" a="1"/>
  <c r="M14" i="30" s="1"/>
  <c r="M15" i="30" a="1"/>
  <c r="M15" i="30" s="1"/>
  <c r="M16" i="30" a="1"/>
  <c r="M16" i="30" s="1"/>
  <c r="M17" i="30" a="1"/>
  <c r="M17" i="30" s="1"/>
  <c r="M18" i="30" a="1"/>
  <c r="M18" i="30" s="1"/>
  <c r="M8" i="30" a="1"/>
  <c r="M8" i="30" s="1"/>
  <c r="J3" i="38" l="1"/>
  <c r="A3" i="38" s="1"/>
  <c r="AC3" i="38" s="1"/>
  <c r="G2" i="44"/>
  <c r="R8" i="30"/>
  <c r="Q10" i="33"/>
  <c r="Q11" i="33"/>
  <c r="Q12" i="33"/>
  <c r="R12" i="33" l="1"/>
  <c r="H15" i="44"/>
  <c r="I15" i="44" s="1"/>
  <c r="R11" i="33"/>
  <c r="H14" i="44"/>
  <c r="I14" i="44" s="1"/>
  <c r="R10" i="33"/>
  <c r="H13" i="44"/>
  <c r="I13" i="44" s="1"/>
  <c r="V3" i="38"/>
  <c r="AA3" i="38"/>
  <c r="AB3" i="38"/>
  <c r="U3" i="38"/>
  <c r="D8" i="4"/>
  <c r="R10" i="30" l="1"/>
  <c r="T10" i="30" s="1"/>
  <c r="R11" i="30"/>
  <c r="T11" i="30" s="1"/>
  <c r="R12" i="30"/>
  <c r="T12" i="30" s="1"/>
  <c r="R13" i="30"/>
  <c r="T13" i="30" s="1"/>
  <c r="R14" i="30"/>
  <c r="T14" i="30" s="1"/>
  <c r="R15" i="30"/>
  <c r="T15" i="30" s="1"/>
  <c r="R16" i="30"/>
  <c r="T16" i="30" s="1"/>
  <c r="R17" i="30"/>
  <c r="T17" i="30" s="1"/>
  <c r="R18" i="30"/>
  <c r="T18" i="30" s="1"/>
  <c r="J10" i="38" l="1"/>
  <c r="A10" i="38" s="1"/>
  <c r="G9" i="44"/>
  <c r="J5" i="38"/>
  <c r="A5" i="38" s="1"/>
  <c r="AB5" i="38" s="1"/>
  <c r="G4" i="44"/>
  <c r="J11" i="38"/>
  <c r="A11" i="38" s="1"/>
  <c r="V11" i="38" s="1"/>
  <c r="G10" i="44"/>
  <c r="J7" i="38"/>
  <c r="A7" i="38" s="1"/>
  <c r="AB7" i="38" s="1"/>
  <c r="G6" i="44"/>
  <c r="J6" i="38"/>
  <c r="A6" i="38" s="1"/>
  <c r="AA6" i="38" s="1"/>
  <c r="G5" i="44"/>
  <c r="J9" i="38"/>
  <c r="A9" i="38" s="1"/>
  <c r="AB9" i="38" s="1"/>
  <c r="G8" i="44"/>
  <c r="J12" i="38"/>
  <c r="A12" i="38" s="1"/>
  <c r="AC12" i="38" s="1"/>
  <c r="G11" i="44"/>
  <c r="J8" i="38"/>
  <c r="A8" i="38" s="1"/>
  <c r="AC8" i="38" s="1"/>
  <c r="G7" i="44"/>
  <c r="J4" i="38"/>
  <c r="A4" i="38" s="1"/>
  <c r="AC4" i="38" s="1"/>
  <c r="G3" i="44"/>
  <c r="AA10" i="38"/>
  <c r="AC10" i="38"/>
  <c r="AB10" i="38"/>
  <c r="U10" i="38"/>
  <c r="AB6" i="38" l="1"/>
  <c r="V6" i="38"/>
  <c r="U6" i="38"/>
  <c r="AA12" i="38"/>
  <c r="AB12" i="38"/>
  <c r="W12" i="38"/>
  <c r="V12" i="38"/>
  <c r="AC6" i="38"/>
  <c r="U4" i="38"/>
  <c r="AA4" i="38"/>
  <c r="AB4" i="38"/>
  <c r="U11" i="38"/>
  <c r="W11" i="38"/>
  <c r="AA11" i="38"/>
  <c r="AB11" i="38"/>
  <c r="AC11" i="38"/>
  <c r="AA8" i="38"/>
  <c r="AA5" i="38"/>
  <c r="AC7" i="38"/>
  <c r="AA9" i="38"/>
  <c r="U9" i="38"/>
  <c r="AC9" i="38"/>
  <c r="AC5" i="38"/>
  <c r="U7" i="38"/>
  <c r="U8" i="38"/>
  <c r="U12" i="38"/>
  <c r="U5" i="38"/>
  <c r="AA7" i="38"/>
  <c r="AB8" i="38"/>
  <c r="I59" i="43" a="1"/>
  <c r="I59" i="43" s="1"/>
  <c r="A29" i="43" a="1"/>
  <c r="A29" i="43" s="1"/>
  <c r="A45" i="43" a="1"/>
  <c r="A45" i="43" s="1"/>
  <c r="A43" i="43" a="1"/>
  <c r="A43" i="43" s="1"/>
  <c r="A59" i="43" a="1"/>
  <c r="A59" i="43" s="1"/>
  <c r="A40" i="43" a="1"/>
  <c r="A40" i="43" s="1"/>
  <c r="A56" i="43" a="1"/>
  <c r="A56" i="43" s="1"/>
  <c r="A41" i="43" a="1"/>
  <c r="A41" i="43" s="1"/>
  <c r="A57" i="43" a="1"/>
  <c r="A57" i="43" s="1"/>
  <c r="A32" i="43" a="1"/>
  <c r="A32" i="43" s="1"/>
  <c r="A48" i="43" a="1"/>
  <c r="A48" i="43" s="1"/>
  <c r="A30" i="43" a="1"/>
  <c r="A30" i="43" s="1"/>
  <c r="A46" i="43" a="1"/>
  <c r="A46" i="43" s="1"/>
  <c r="A31" i="43" a="1"/>
  <c r="A31" i="43" s="1"/>
  <c r="A47" i="43" a="1"/>
  <c r="A47" i="43" s="1"/>
  <c r="A28" i="43" a="1"/>
  <c r="A28" i="43" s="1"/>
  <c r="A44" i="43" a="1"/>
  <c r="A44" i="43" s="1"/>
  <c r="A27" i="43" a="1"/>
  <c r="A27" i="43" s="1"/>
  <c r="A39" i="43" a="1"/>
  <c r="A39" i="43" s="1"/>
  <c r="A55" i="43" a="1"/>
  <c r="A55" i="43" s="1"/>
  <c r="A33" i="43" a="1"/>
  <c r="A33" i="43" s="1"/>
  <c r="A49" i="43" a="1"/>
  <c r="A49" i="43" s="1"/>
  <c r="A34" i="43" a="1"/>
  <c r="A34" i="43" s="1"/>
  <c r="A50" i="43" a="1"/>
  <c r="A50" i="43" s="1"/>
  <c r="A35" i="43" a="1"/>
  <c r="A35" i="43" s="1"/>
  <c r="A51" i="43" a="1"/>
  <c r="A51" i="43" s="1"/>
  <c r="A42" i="43" a="1"/>
  <c r="A42" i="43" s="1"/>
  <c r="A58" i="43" a="1"/>
  <c r="A58" i="43" s="1"/>
  <c r="A36" i="43" a="1"/>
  <c r="A36" i="43" s="1"/>
  <c r="A52" i="43" a="1"/>
  <c r="A52" i="43" s="1"/>
  <c r="A37" i="43" a="1"/>
  <c r="A37" i="43" s="1"/>
  <c r="A53" i="43" a="1"/>
  <c r="A53" i="43" s="1"/>
  <c r="A38" i="43" a="1"/>
  <c r="A38" i="43" s="1"/>
  <c r="A54" i="43" a="1"/>
  <c r="A54" i="43" s="1"/>
  <c r="N7" i="4"/>
  <c r="E35" i="43" l="1" a="1"/>
  <c r="E35" i="43" s="1"/>
  <c r="H35" i="43" a="1"/>
  <c r="H35" i="43" s="1"/>
  <c r="K35" i="43" a="1"/>
  <c r="K35" i="43" s="1"/>
  <c r="F35" i="43" a="1"/>
  <c r="F35" i="43" s="1"/>
  <c r="J35" i="43" a="1"/>
  <c r="J35" i="43" s="1"/>
  <c r="G35" i="43" a="1"/>
  <c r="G35" i="43" s="1"/>
  <c r="D35" i="43" a="1"/>
  <c r="D35" i="43" s="1"/>
  <c r="I35" i="43" a="1"/>
  <c r="I35" i="43" s="1"/>
  <c r="D43" i="43" a="1"/>
  <c r="D43" i="43" s="1"/>
  <c r="I43" i="43" a="1"/>
  <c r="I43" i="43" s="1"/>
  <c r="G43" i="43" a="1"/>
  <c r="G43" i="43" s="1"/>
  <c r="J43" i="43" a="1"/>
  <c r="J43" i="43" s="1"/>
  <c r="E43" i="43" a="1"/>
  <c r="E43" i="43" s="1"/>
  <c r="K43" i="43" a="1"/>
  <c r="K43" i="43" s="1"/>
  <c r="F43" i="43" a="1"/>
  <c r="F43" i="43" s="1"/>
  <c r="L43" i="43" a="1"/>
  <c r="L43" i="43" s="1"/>
  <c r="H43" i="43" a="1"/>
  <c r="H43" i="43" s="1"/>
  <c r="H58" i="43" a="1"/>
  <c r="H58" i="43" s="1"/>
  <c r="K58" i="43" a="1"/>
  <c r="K58" i="43" s="1"/>
  <c r="F58" i="43" a="1"/>
  <c r="F58" i="43" s="1"/>
  <c r="I58" i="43" a="1"/>
  <c r="I58" i="43" s="1"/>
  <c r="D58" i="43" a="1"/>
  <c r="D58" i="43" s="1"/>
  <c r="G58" i="43" a="1"/>
  <c r="G58" i="43" s="1"/>
  <c r="L58" i="43" a="1"/>
  <c r="L58" i="43" s="1"/>
  <c r="E58" i="43" a="1"/>
  <c r="E58" i="43" s="1"/>
  <c r="J58" i="43" a="1"/>
  <c r="J58" i="43" s="1"/>
  <c r="F36" i="43" a="1"/>
  <c r="F36" i="43" s="1"/>
  <c r="I36" i="43" a="1"/>
  <c r="I36" i="43" s="1"/>
  <c r="D36" i="43" a="1"/>
  <c r="D36" i="43" s="1"/>
  <c r="G36" i="43" a="1"/>
  <c r="G36" i="43" s="1"/>
  <c r="J36" i="43" a="1"/>
  <c r="J36" i="43" s="1"/>
  <c r="H36" i="43" a="1"/>
  <c r="H36" i="43" s="1"/>
  <c r="E36" i="43" a="1"/>
  <c r="E36" i="43" s="1"/>
  <c r="K36" i="43" a="1"/>
  <c r="K36" i="43" s="1"/>
  <c r="D41" i="43" a="1"/>
  <c r="D41" i="43" s="1"/>
  <c r="G41" i="43" a="1"/>
  <c r="G41" i="43" s="1"/>
  <c r="J41" i="43" a="1"/>
  <c r="J41" i="43" s="1"/>
  <c r="E41" i="43" a="1"/>
  <c r="E41" i="43" s="1"/>
  <c r="H41" i="43" a="1"/>
  <c r="H41" i="43" s="1"/>
  <c r="I41" i="43" a="1"/>
  <c r="I41" i="43" s="1"/>
  <c r="F41" i="43" a="1"/>
  <c r="F41" i="43" s="1"/>
  <c r="K41" i="43" a="1"/>
  <c r="K41" i="43" s="1"/>
  <c r="L41" i="43" a="1"/>
  <c r="L41" i="43" s="1"/>
  <c r="D33" i="43" a="1"/>
  <c r="D33" i="43" s="1"/>
  <c r="G33" i="43" a="1"/>
  <c r="G33" i="43" s="1"/>
  <c r="J33" i="43" a="1"/>
  <c r="J33" i="43" s="1"/>
  <c r="E33" i="43" a="1"/>
  <c r="E33" i="43" s="1"/>
  <c r="H33" i="43" a="1"/>
  <c r="H33" i="43" s="1"/>
  <c r="I33" i="43" a="1"/>
  <c r="I33" i="43" s="1"/>
  <c r="F33" i="43" a="1"/>
  <c r="F33" i="43" s="1"/>
  <c r="K33" i="43" a="1"/>
  <c r="K33" i="43" s="1"/>
  <c r="E38" i="43" a="1"/>
  <c r="E38" i="43" s="1"/>
  <c r="H38" i="43" a="1"/>
  <c r="H38" i="43" s="1"/>
  <c r="K38" i="43" a="1"/>
  <c r="K38" i="43" s="1"/>
  <c r="I38" i="43" a="1"/>
  <c r="I38" i="43" s="1"/>
  <c r="D38" i="43" a="1"/>
  <c r="D38" i="43" s="1"/>
  <c r="J38" i="43" a="1"/>
  <c r="J38" i="43" s="1"/>
  <c r="F38" i="43" a="1"/>
  <c r="F38" i="43" s="1"/>
  <c r="G38" i="43" a="1"/>
  <c r="G38" i="43" s="1"/>
  <c r="D46" i="43" a="1"/>
  <c r="D46" i="43" s="1"/>
  <c r="G46" i="43" a="1"/>
  <c r="G46" i="43" s="1"/>
  <c r="J46" i="43" a="1"/>
  <c r="J46" i="43" s="1"/>
  <c r="E46" i="43" a="1"/>
  <c r="E46" i="43" s="1"/>
  <c r="H46" i="43" a="1"/>
  <c r="H46" i="43" s="1"/>
  <c r="K46" i="43" a="1"/>
  <c r="K46" i="43" s="1"/>
  <c r="F46" i="43" a="1"/>
  <c r="F46" i="43" s="1"/>
  <c r="L46" i="43" a="1"/>
  <c r="L46" i="43" s="1"/>
  <c r="I46" i="43" a="1"/>
  <c r="I46" i="43" s="1"/>
  <c r="D47" i="43" a="1"/>
  <c r="D47" i="43" s="1"/>
  <c r="I47" i="43" a="1"/>
  <c r="I47" i="43" s="1"/>
  <c r="L47" i="43" a="1"/>
  <c r="L47" i="43" s="1"/>
  <c r="G47" i="43" a="1"/>
  <c r="G47" i="43" s="1"/>
  <c r="J47" i="43" a="1"/>
  <c r="J47" i="43" s="1"/>
  <c r="E47" i="43" a="1"/>
  <c r="E47" i="43" s="1"/>
  <c r="F47" i="43" a="1"/>
  <c r="F47" i="43" s="1"/>
  <c r="K47" i="43" a="1"/>
  <c r="K47" i="43" s="1"/>
  <c r="H47" i="43" a="1"/>
  <c r="H47" i="43" s="1"/>
  <c r="F55" i="43" a="1"/>
  <c r="F55" i="43" s="1"/>
  <c r="K55" i="43" a="1"/>
  <c r="K55" i="43" s="1"/>
  <c r="D55" i="43" a="1"/>
  <c r="D55" i="43" s="1"/>
  <c r="I55" i="43" a="1"/>
  <c r="I55" i="43" s="1"/>
  <c r="L55" i="43" a="1"/>
  <c r="L55" i="43" s="1"/>
  <c r="H55" i="43" a="1"/>
  <c r="H55" i="43" s="1"/>
  <c r="J55" i="43" a="1"/>
  <c r="J55" i="43" s="1"/>
  <c r="E55" i="43" a="1"/>
  <c r="E55" i="43" s="1"/>
  <c r="G55" i="43" a="1"/>
  <c r="G55" i="43" s="1"/>
  <c r="D44" i="43" a="1"/>
  <c r="D44" i="43" s="1"/>
  <c r="G44" i="43" a="1"/>
  <c r="G44" i="43" s="1"/>
  <c r="J44" i="43" a="1"/>
  <c r="J44" i="43" s="1"/>
  <c r="E44" i="43" a="1"/>
  <c r="E44" i="43" s="1"/>
  <c r="K44" i="43" a="1"/>
  <c r="K44" i="43" s="1"/>
  <c r="F44" i="43" a="1"/>
  <c r="F44" i="43" s="1"/>
  <c r="L44" i="43" a="1"/>
  <c r="L44" i="43" s="1"/>
  <c r="H44" i="43" a="1"/>
  <c r="H44" i="43" s="1"/>
  <c r="I44" i="43" a="1"/>
  <c r="I44" i="43" s="1"/>
  <c r="E34" i="43" a="1"/>
  <c r="E34" i="43" s="1"/>
  <c r="J34" i="43" a="1"/>
  <c r="J34" i="43" s="1"/>
  <c r="H34" i="43" a="1"/>
  <c r="H34" i="43" s="1"/>
  <c r="K34" i="43" a="1"/>
  <c r="K34" i="43" s="1"/>
  <c r="G34" i="43" a="1"/>
  <c r="G34" i="43" s="1"/>
  <c r="I34" i="43" a="1"/>
  <c r="I34" i="43" s="1"/>
  <c r="D34" i="43" a="1"/>
  <c r="D34" i="43" s="1"/>
  <c r="F34" i="43" a="1"/>
  <c r="F34" i="43" s="1"/>
  <c r="D45" i="43" a="1"/>
  <c r="D45" i="43" s="1"/>
  <c r="J45" i="43" a="1"/>
  <c r="J45" i="43" s="1"/>
  <c r="G45" i="43" a="1"/>
  <c r="G45" i="43" s="1"/>
  <c r="I45" i="43" a="1"/>
  <c r="I45" i="43" s="1"/>
  <c r="E45" i="43" a="1"/>
  <c r="E45" i="43" s="1"/>
  <c r="K45" i="43" a="1"/>
  <c r="K45" i="43" s="1"/>
  <c r="F45" i="43" a="1"/>
  <c r="F45" i="43" s="1"/>
  <c r="L45" i="43" a="1"/>
  <c r="L45" i="43" s="1"/>
  <c r="H45" i="43" a="1"/>
  <c r="H45" i="43" s="1"/>
  <c r="G53" i="43" a="1"/>
  <c r="G53" i="43" s="1"/>
  <c r="J53" i="43" a="1"/>
  <c r="J53" i="43" s="1"/>
  <c r="E53" i="43" a="1"/>
  <c r="E53" i="43" s="1"/>
  <c r="H53" i="43" a="1"/>
  <c r="H53" i="43" s="1"/>
  <c r="D53" i="43" a="1"/>
  <c r="D53" i="43" s="1"/>
  <c r="I53" i="43" a="1"/>
  <c r="I53" i="43" s="1"/>
  <c r="F53" i="43" a="1"/>
  <c r="F53" i="43" s="1"/>
  <c r="K53" i="43" a="1"/>
  <c r="K53" i="43" s="1"/>
  <c r="L53" i="43" a="1"/>
  <c r="L53" i="43" s="1"/>
  <c r="F51" i="43" a="1"/>
  <c r="F51" i="43" s="1"/>
  <c r="K51" i="43" a="1"/>
  <c r="K51" i="43" s="1"/>
  <c r="D51" i="43" a="1"/>
  <c r="D51" i="43" s="1"/>
  <c r="I51" i="43" a="1"/>
  <c r="I51" i="43" s="1"/>
  <c r="L51" i="43" a="1"/>
  <c r="L51" i="43" s="1"/>
  <c r="E51" i="43" a="1"/>
  <c r="E51" i="43" s="1"/>
  <c r="G51" i="43" a="1"/>
  <c r="G51" i="43" s="1"/>
  <c r="H51" i="43" a="1"/>
  <c r="H51" i="43" s="1"/>
  <c r="J51" i="43" a="1"/>
  <c r="J51" i="43" s="1"/>
  <c r="D50" i="43" a="1"/>
  <c r="D50" i="43" s="1"/>
  <c r="G50" i="43" a="1"/>
  <c r="G50" i="43" s="1"/>
  <c r="L50" i="43" a="1"/>
  <c r="L50" i="43" s="1"/>
  <c r="E50" i="43" a="1"/>
  <c r="E50" i="43" s="1"/>
  <c r="J50" i="43" a="1"/>
  <c r="J50" i="43" s="1"/>
  <c r="I50" i="43" a="1"/>
  <c r="I50" i="43" s="1"/>
  <c r="K50" i="43" a="1"/>
  <c r="K50" i="43" s="1"/>
  <c r="F50" i="43" a="1"/>
  <c r="F50" i="43" s="1"/>
  <c r="H50" i="43" a="1"/>
  <c r="H50" i="43" s="1"/>
  <c r="H48" i="43" a="1"/>
  <c r="H48" i="43" s="1"/>
  <c r="K48" i="43" a="1"/>
  <c r="K48" i="43" s="1"/>
  <c r="F48" i="43" a="1"/>
  <c r="F48" i="43" s="1"/>
  <c r="I48" i="43" a="1"/>
  <c r="I48" i="43" s="1"/>
  <c r="E48" i="43" a="1"/>
  <c r="E48" i="43" s="1"/>
  <c r="J48" i="43" a="1"/>
  <c r="J48" i="43" s="1"/>
  <c r="G48" i="43" a="1"/>
  <c r="G48" i="43" s="1"/>
  <c r="L48" i="43" a="1"/>
  <c r="L48" i="43" s="1"/>
  <c r="D48" i="43" a="1"/>
  <c r="D48" i="43" s="1"/>
  <c r="E30" i="43" a="1"/>
  <c r="E30" i="43" s="1"/>
  <c r="H30" i="43" a="1"/>
  <c r="H30" i="43" s="1"/>
  <c r="K30" i="43" a="1"/>
  <c r="K30" i="43" s="1"/>
  <c r="I30" i="43" a="1"/>
  <c r="I30" i="43" s="1"/>
  <c r="D30" i="43" a="1"/>
  <c r="D30" i="43" s="1"/>
  <c r="J30" i="43" a="1"/>
  <c r="J30" i="43" s="1"/>
  <c r="F30" i="43" a="1"/>
  <c r="F30" i="43" s="1"/>
  <c r="G30" i="43" a="1"/>
  <c r="G30" i="43" s="1"/>
  <c r="E31" i="43" a="1"/>
  <c r="E31" i="43" s="1"/>
  <c r="K31" i="43" a="1"/>
  <c r="K31" i="43" s="1"/>
  <c r="F31" i="43" a="1"/>
  <c r="F31" i="43" s="1"/>
  <c r="I31" i="43" a="1"/>
  <c r="I31" i="43" s="1"/>
  <c r="H31" i="43" a="1"/>
  <c r="H31" i="43" s="1"/>
  <c r="D31" i="43" a="1"/>
  <c r="D31" i="43" s="1"/>
  <c r="J31" i="43" a="1"/>
  <c r="J31" i="43" s="1"/>
  <c r="G31" i="43" a="1"/>
  <c r="G31" i="43" s="1"/>
  <c r="E39" i="43" a="1"/>
  <c r="E39" i="43" s="1"/>
  <c r="K39" i="43" a="1"/>
  <c r="K39" i="43" s="1"/>
  <c r="F39" i="43" a="1"/>
  <c r="F39" i="43" s="1"/>
  <c r="I39" i="43" a="1"/>
  <c r="I39" i="43" s="1"/>
  <c r="H39" i="43" a="1"/>
  <c r="H39" i="43" s="1"/>
  <c r="D39" i="43" a="1"/>
  <c r="D39" i="43" s="1"/>
  <c r="J39" i="43" a="1"/>
  <c r="J39" i="43" s="1"/>
  <c r="G39" i="43" a="1"/>
  <c r="G39" i="43" s="1"/>
  <c r="F28" i="43" a="1"/>
  <c r="F28" i="43" s="1"/>
  <c r="I28" i="43" a="1"/>
  <c r="I28" i="43" s="1"/>
  <c r="D28" i="43" a="1"/>
  <c r="D28" i="43" s="1"/>
  <c r="G28" i="43" a="1"/>
  <c r="G28" i="43" s="1"/>
  <c r="J28" i="43" a="1"/>
  <c r="J28" i="43" s="1"/>
  <c r="H28" i="43" a="1"/>
  <c r="H28" i="43" s="1"/>
  <c r="E28" i="43" a="1"/>
  <c r="E28" i="43" s="1"/>
  <c r="K28" i="43" a="1"/>
  <c r="K28" i="43" s="1"/>
  <c r="D37" i="43" a="1"/>
  <c r="D37" i="43" s="1"/>
  <c r="J37" i="43" a="1"/>
  <c r="J37" i="43" s="1"/>
  <c r="G37" i="43" a="1"/>
  <c r="G37" i="43" s="1"/>
  <c r="F37" i="43" a="1"/>
  <c r="F37" i="43" s="1"/>
  <c r="H37" i="43" a="1"/>
  <c r="H37" i="43" s="1"/>
  <c r="I37" i="43" a="1"/>
  <c r="I37" i="43" s="1"/>
  <c r="E37" i="43" a="1"/>
  <c r="E37" i="43" s="1"/>
  <c r="K37" i="43" a="1"/>
  <c r="K37" i="43" s="1"/>
  <c r="G32" i="43" a="1"/>
  <c r="G32" i="43" s="1"/>
  <c r="D32" i="43" a="1"/>
  <c r="D32" i="43" s="1"/>
  <c r="J32" i="43" a="1"/>
  <c r="J32" i="43" s="1"/>
  <c r="F32" i="43" a="1"/>
  <c r="F32" i="43" s="1"/>
  <c r="H32" i="43" a="1"/>
  <c r="H32" i="43" s="1"/>
  <c r="I32" i="43" a="1"/>
  <c r="I32" i="43" s="1"/>
  <c r="E32" i="43" a="1"/>
  <c r="E32" i="43" s="1"/>
  <c r="K32" i="43" a="1"/>
  <c r="K32" i="43" s="1"/>
  <c r="H56" i="43" a="1"/>
  <c r="H56" i="43" s="1"/>
  <c r="F56" i="43" a="1"/>
  <c r="F56" i="43" s="1"/>
  <c r="E56" i="43" a="1"/>
  <c r="E56" i="43" s="1"/>
  <c r="L56" i="43" a="1"/>
  <c r="L56" i="43" s="1"/>
  <c r="G56" i="43" a="1"/>
  <c r="G56" i="43" s="1"/>
  <c r="J56" i="43" a="1"/>
  <c r="J56" i="43" s="1"/>
  <c r="K56" i="43" a="1"/>
  <c r="K56" i="43" s="1"/>
  <c r="D56" i="43" a="1"/>
  <c r="D56" i="43" s="1"/>
  <c r="I56" i="43" a="1"/>
  <c r="I56" i="43" s="1"/>
  <c r="H52" i="43" a="1"/>
  <c r="H52" i="43" s="1"/>
  <c r="K52" i="43" a="1"/>
  <c r="K52" i="43" s="1"/>
  <c r="F52" i="43" a="1"/>
  <c r="F52" i="43" s="1"/>
  <c r="I52" i="43" a="1"/>
  <c r="I52" i="43" s="1"/>
  <c r="D52" i="43" a="1"/>
  <c r="D52" i="43" s="1"/>
  <c r="E52" i="43" a="1"/>
  <c r="E52" i="43" s="1"/>
  <c r="J52" i="43" a="1"/>
  <c r="J52" i="43" s="1"/>
  <c r="G52" i="43" a="1"/>
  <c r="G52" i="43" s="1"/>
  <c r="L52" i="43" a="1"/>
  <c r="L52" i="43" s="1"/>
  <c r="F57" i="43" a="1"/>
  <c r="F57" i="43" s="1"/>
  <c r="K57" i="43" a="1"/>
  <c r="K57" i="43" s="1"/>
  <c r="D57" i="43" a="1"/>
  <c r="D57" i="43" s="1"/>
  <c r="I57" i="43" a="1"/>
  <c r="I57" i="43" s="1"/>
  <c r="L57" i="43" a="1"/>
  <c r="L57" i="43" s="1"/>
  <c r="G57" i="43" a="1"/>
  <c r="G57" i="43" s="1"/>
  <c r="J57" i="43" a="1"/>
  <c r="J57" i="43" s="1"/>
  <c r="E57" i="43" a="1"/>
  <c r="E57" i="43" s="1"/>
  <c r="H57" i="43" a="1"/>
  <c r="H57" i="43" s="1"/>
  <c r="G49" i="43" a="1"/>
  <c r="G49" i="43" s="1"/>
  <c r="J49" i="43" a="1"/>
  <c r="J49" i="43" s="1"/>
  <c r="E49" i="43" a="1"/>
  <c r="E49" i="43" s="1"/>
  <c r="H49" i="43" a="1"/>
  <c r="H49" i="43" s="1"/>
  <c r="L49" i="43" a="1"/>
  <c r="L49" i="43" s="1"/>
  <c r="D49" i="43" a="1"/>
  <c r="D49" i="43" s="1"/>
  <c r="I49" i="43" a="1"/>
  <c r="I49" i="43" s="1"/>
  <c r="F49" i="43" a="1"/>
  <c r="F49" i="43" s="1"/>
  <c r="K49" i="43" a="1"/>
  <c r="K49" i="43" s="1"/>
  <c r="D54" i="43" a="1"/>
  <c r="D54" i="43" s="1"/>
  <c r="G54" i="43" a="1"/>
  <c r="G54" i="43" s="1"/>
  <c r="L54" i="43" a="1"/>
  <c r="L54" i="43" s="1"/>
  <c r="E54" i="43" a="1"/>
  <c r="E54" i="43" s="1"/>
  <c r="J54" i="43" a="1"/>
  <c r="J54" i="43" s="1"/>
  <c r="F54" i="43" a="1"/>
  <c r="F54" i="43" s="1"/>
  <c r="H54" i="43" a="1"/>
  <c r="H54" i="43" s="1"/>
  <c r="I54" i="43" a="1"/>
  <c r="I54" i="43" s="1"/>
  <c r="K54" i="43" a="1"/>
  <c r="K54" i="43" s="1"/>
  <c r="H27" i="43" a="1"/>
  <c r="H27" i="43" s="1"/>
  <c r="F27" i="43" a="1"/>
  <c r="F27" i="43" s="1"/>
  <c r="K27" i="43" a="1"/>
  <c r="K27" i="43" s="1"/>
  <c r="I27" i="43" a="1"/>
  <c r="I27" i="43" s="1"/>
  <c r="D27" i="43" a="1"/>
  <c r="D27" i="43" s="1"/>
  <c r="G27" i="43" a="1"/>
  <c r="G27" i="43" s="1"/>
  <c r="J27" i="43" a="1"/>
  <c r="J27" i="43" s="1"/>
  <c r="E27" i="43" a="1"/>
  <c r="E27" i="43" s="1"/>
  <c r="D29" i="43" a="1"/>
  <c r="D29" i="43" s="1"/>
  <c r="J29" i="43" a="1"/>
  <c r="J29" i="43" s="1"/>
  <c r="G29" i="43" a="1"/>
  <c r="G29" i="43" s="1"/>
  <c r="F29" i="43" a="1"/>
  <c r="F29" i="43" s="1"/>
  <c r="H29" i="43" a="1"/>
  <c r="H29" i="43" s="1"/>
  <c r="I29" i="43" a="1"/>
  <c r="I29" i="43" s="1"/>
  <c r="E29" i="43" a="1"/>
  <c r="E29" i="43" s="1"/>
  <c r="K29" i="43" a="1"/>
  <c r="K29" i="43" s="1"/>
  <c r="G40" i="43" a="1"/>
  <c r="G40" i="43" s="1"/>
  <c r="D40" i="43" a="1"/>
  <c r="D40" i="43" s="1"/>
  <c r="J40" i="43" a="1"/>
  <c r="J40" i="43" s="1"/>
  <c r="F40" i="43" a="1"/>
  <c r="F40" i="43" s="1"/>
  <c r="H40" i="43" a="1"/>
  <c r="H40" i="43" s="1"/>
  <c r="I40" i="43" a="1"/>
  <c r="I40" i="43" s="1"/>
  <c r="E40" i="43" a="1"/>
  <c r="E40" i="43" s="1"/>
  <c r="K40" i="43" a="1"/>
  <c r="K40" i="43" s="1"/>
  <c r="D42" i="43" a="1"/>
  <c r="D42" i="43" s="1"/>
  <c r="G42" i="43" a="1"/>
  <c r="G42" i="43" s="1"/>
  <c r="E42" i="43" a="1"/>
  <c r="E42" i="43" s="1"/>
  <c r="J42" i="43" a="1"/>
  <c r="J42" i="43" s="1"/>
  <c r="F42" i="43" a="1"/>
  <c r="F42" i="43" s="1"/>
  <c r="L42" i="43" a="1"/>
  <c r="L42" i="43" s="1"/>
  <c r="H42" i="43" a="1"/>
  <c r="H42" i="43" s="1"/>
  <c r="I42" i="43" a="1"/>
  <c r="I42" i="43" s="1"/>
  <c r="K42" i="43" a="1"/>
  <c r="K42" i="43" s="1"/>
  <c r="H19" i="4"/>
  <c r="D5" i="33"/>
  <c r="E11" i="43" l="1"/>
  <c r="E21" i="43" s="1"/>
  <c r="E17" i="43" s="1"/>
  <c r="E12" i="43"/>
  <c r="E10" i="43"/>
  <c r="I7" i="29" a="1"/>
  <c r="I7" i="29" s="1"/>
  <c r="J2" i="4" s="1"/>
  <c r="I6" i="29" a="1"/>
  <c r="I6" i="29" s="1"/>
  <c r="J1" i="4" s="1"/>
  <c r="I15" i="43" l="1"/>
  <c r="I9" i="43"/>
  <c r="I12" i="43"/>
  <c r="I21" i="43"/>
  <c r="I18" i="43"/>
  <c r="D17" i="43"/>
  <c r="E13" i="43"/>
  <c r="E14" i="43" s="1"/>
  <c r="D21" i="43" s="1"/>
  <c r="D5" i="36"/>
  <c r="D4" i="36"/>
  <c r="D3" i="36"/>
  <c r="C13" i="38"/>
  <c r="P14" i="38" l="1"/>
  <c r="U14" i="38"/>
  <c r="U17" i="38"/>
  <c r="P17" i="38"/>
  <c r="P18" i="38"/>
  <c r="U18" i="38"/>
  <c r="U21" i="38"/>
  <c r="P21" i="38"/>
  <c r="U20" i="38"/>
  <c r="P20" i="38"/>
  <c r="U16" i="38"/>
  <c r="P16" i="38"/>
  <c r="P22" i="38"/>
  <c r="U22" i="38"/>
  <c r="P19" i="38"/>
  <c r="U19" i="38"/>
  <c r="P15" i="38"/>
  <c r="U15" i="38"/>
  <c r="C14" i="38"/>
  <c r="I14" i="38"/>
  <c r="B14" i="38"/>
  <c r="C10" i="38"/>
  <c r="G6" i="38"/>
  <c r="B6" i="38"/>
  <c r="C22" i="38"/>
  <c r="I22" i="38"/>
  <c r="D22" i="38"/>
  <c r="B22" i="38"/>
  <c r="B18" i="38"/>
  <c r="C3" i="38"/>
  <c r="B3" i="38"/>
  <c r="B9" i="38"/>
  <c r="C5" i="38"/>
  <c r="D21" i="38"/>
  <c r="B21" i="38"/>
  <c r="I21" i="38"/>
  <c r="B17" i="38"/>
  <c r="C12" i="38"/>
  <c r="B8" i="38"/>
  <c r="C4" i="38"/>
  <c r="B20" i="38"/>
  <c r="B16" i="38"/>
  <c r="I16" i="38"/>
  <c r="C11" i="38"/>
  <c r="B19" i="38"/>
  <c r="C15" i="38"/>
  <c r="B15" i="38"/>
  <c r="I15" i="38"/>
  <c r="M9" i="38"/>
  <c r="N11" i="38"/>
  <c r="O15" i="38"/>
  <c r="O14" i="38"/>
  <c r="O22" i="38"/>
  <c r="O16" i="38"/>
  <c r="O17" i="38"/>
  <c r="O18" i="38"/>
  <c r="K3" i="38"/>
  <c r="O19" i="38"/>
  <c r="K5" i="38"/>
  <c r="O20" i="38"/>
  <c r="L7" i="38"/>
  <c r="O13" i="38"/>
  <c r="O21" i="38"/>
  <c r="K12" i="38"/>
  <c r="K4" i="38"/>
  <c r="L6" i="38"/>
  <c r="M8" i="38"/>
  <c r="N10" i="38"/>
  <c r="K11" i="38"/>
  <c r="L3" i="38"/>
  <c r="L5" i="38"/>
  <c r="M7" i="38"/>
  <c r="N9" i="38"/>
  <c r="K10" i="38"/>
  <c r="L12" i="38"/>
  <c r="L4" i="38"/>
  <c r="M6" i="38"/>
  <c r="N8" i="38"/>
  <c r="K9" i="38"/>
  <c r="L11" i="38"/>
  <c r="M3" i="38"/>
  <c r="M5" i="38"/>
  <c r="N7" i="38"/>
  <c r="K8" i="38"/>
  <c r="L10" i="38"/>
  <c r="M12" i="38"/>
  <c r="M4" i="38"/>
  <c r="N6" i="38"/>
  <c r="K7" i="38"/>
  <c r="L9" i="38"/>
  <c r="M11" i="38"/>
  <c r="N3" i="38"/>
  <c r="N5" i="38"/>
  <c r="K6" i="38"/>
  <c r="L8" i="38"/>
  <c r="M10" i="38"/>
  <c r="N12" i="38"/>
  <c r="N4" i="38"/>
  <c r="C9" i="38"/>
  <c r="G12" i="38"/>
  <c r="G4" i="38"/>
  <c r="G16" i="38"/>
  <c r="H10" i="38"/>
  <c r="H22" i="38"/>
  <c r="H14" i="38"/>
  <c r="B5" i="38"/>
  <c r="C8" i="38"/>
  <c r="G11" i="38"/>
  <c r="G13" i="38"/>
  <c r="G15" i="38"/>
  <c r="H9" i="38"/>
  <c r="H21" i="38"/>
  <c r="C7" i="38"/>
  <c r="G10" i="38"/>
  <c r="G22" i="38"/>
  <c r="G14" i="38"/>
  <c r="H8" i="38"/>
  <c r="H20" i="38"/>
  <c r="C6" i="38"/>
  <c r="G9" i="38"/>
  <c r="G21" i="38"/>
  <c r="H7" i="38"/>
  <c r="H19" i="38"/>
  <c r="C21" i="38"/>
  <c r="G8" i="38"/>
  <c r="G20" i="38"/>
  <c r="H6" i="38"/>
  <c r="H18" i="38"/>
  <c r="C20" i="38"/>
  <c r="G7" i="38"/>
  <c r="G19" i="38"/>
  <c r="H3" i="38"/>
  <c r="H5" i="38"/>
  <c r="H17" i="38"/>
  <c r="C19" i="38"/>
  <c r="G18" i="38"/>
  <c r="H12" i="38"/>
  <c r="H4" i="38"/>
  <c r="H16" i="38"/>
  <c r="B7" i="38"/>
  <c r="C18" i="38"/>
  <c r="G3" i="38"/>
  <c r="G5" i="38"/>
  <c r="G17" i="38"/>
  <c r="H11" i="38"/>
  <c r="H13" i="38"/>
  <c r="H15" i="38"/>
  <c r="B12" i="38"/>
  <c r="B4" i="38"/>
  <c r="C17" i="38"/>
  <c r="B11" i="38"/>
  <c r="C16" i="38"/>
  <c r="B10" i="38"/>
  <c r="D45" i="33" l="1"/>
  <c r="D46" i="33"/>
  <c r="D47" i="33"/>
  <c r="D48" i="33"/>
  <c r="D49" i="33"/>
  <c r="D50" i="33"/>
  <c r="D51" i="33"/>
  <c r="D52" i="33"/>
  <c r="D53" i="33"/>
  <c r="D44" i="33"/>
  <c r="F31" i="33"/>
  <c r="F32" i="33"/>
  <c r="F33" i="33"/>
  <c r="F34" i="33"/>
  <c r="F35" i="33"/>
  <c r="F36" i="33"/>
  <c r="F37" i="33"/>
  <c r="F38" i="33"/>
  <c r="F39" i="33"/>
  <c r="F30" i="33"/>
  <c r="D31" i="33"/>
  <c r="C45" i="33" s="1"/>
  <c r="D32" i="33"/>
  <c r="C46" i="33" s="1"/>
  <c r="D33" i="33"/>
  <c r="C47" i="33" s="1"/>
  <c r="D34" i="33"/>
  <c r="C48" i="33" s="1"/>
  <c r="D35" i="33"/>
  <c r="C49" i="33" s="1"/>
  <c r="D36" i="33"/>
  <c r="C50" i="33" s="1"/>
  <c r="D37" i="33"/>
  <c r="C51" i="33" s="1"/>
  <c r="D38" i="33"/>
  <c r="C52" i="33" s="1"/>
  <c r="D39" i="33"/>
  <c r="C53" i="33" s="1"/>
  <c r="D30" i="33"/>
  <c r="C44" i="33" s="1"/>
  <c r="C31" i="33"/>
  <c r="C32" i="33"/>
  <c r="C33" i="33"/>
  <c r="C34" i="33"/>
  <c r="C35" i="33"/>
  <c r="C36" i="33"/>
  <c r="C37" i="33"/>
  <c r="C38" i="33"/>
  <c r="C39" i="33"/>
  <c r="C30" i="33"/>
  <c r="Q9" i="30" l="1"/>
  <c r="W3" i="38" s="1"/>
  <c r="P8" i="30"/>
  <c r="Q18" i="30"/>
  <c r="P15" i="30"/>
  <c r="V9" i="38" s="1"/>
  <c r="Q17" i="30"/>
  <c r="Q16" i="30"/>
  <c r="W10" i="38" s="1"/>
  <c r="P13" i="30"/>
  <c r="V7" i="38" s="1"/>
  <c r="Q15" i="30"/>
  <c r="W9" i="38" s="1"/>
  <c r="Q14" i="30"/>
  <c r="W8" i="38" s="1"/>
  <c r="P11" i="30"/>
  <c r="V5" i="38" s="1"/>
  <c r="Q13" i="30"/>
  <c r="W7" i="38" s="1"/>
  <c r="P10" i="30"/>
  <c r="V4" i="38" s="1"/>
  <c r="Q12" i="30"/>
  <c r="W6" i="38" s="1"/>
  <c r="Q11" i="30"/>
  <c r="W5" i="38" s="1"/>
  <c r="Q10" i="30"/>
  <c r="W4" i="38" s="1"/>
  <c r="Q8" i="30"/>
  <c r="P18" i="30"/>
  <c r="P17" i="30"/>
  <c r="P16" i="30"/>
  <c r="V10" i="38" s="1"/>
  <c r="P14" i="30"/>
  <c r="V8" i="38" s="1"/>
  <c r="O3" i="38"/>
  <c r="O5" i="38"/>
  <c r="O12" i="38"/>
  <c r="O10" i="38"/>
  <c r="O7" i="38"/>
  <c r="O6" i="38"/>
  <c r="O4" i="38"/>
  <c r="O9" i="38"/>
  <c r="O11" i="38"/>
  <c r="O8" i="38"/>
  <c r="D67" i="33"/>
  <c r="G67" i="33" s="1"/>
  <c r="D63" i="33"/>
  <c r="G63" i="33" s="1"/>
  <c r="D59" i="33"/>
  <c r="G59" i="33" s="1"/>
  <c r="D65" i="33"/>
  <c r="G65" i="33" s="1"/>
  <c r="D64" i="33"/>
  <c r="G64" i="33" s="1"/>
  <c r="D61" i="33"/>
  <c r="G61" i="33" s="1"/>
  <c r="D60" i="33"/>
  <c r="G60" i="33" s="1"/>
  <c r="D58" i="33"/>
  <c r="G58" i="33" s="1"/>
  <c r="C66" i="33"/>
  <c r="C65" i="33"/>
  <c r="C61" i="33"/>
  <c r="C64" i="33"/>
  <c r="C60" i="33"/>
  <c r="D66" i="33"/>
  <c r="G66" i="33" s="1"/>
  <c r="D62" i="33"/>
  <c r="G62" i="33" s="1"/>
  <c r="C62" i="33"/>
  <c r="C67" i="33"/>
  <c r="C63" i="33"/>
  <c r="C59" i="33"/>
  <c r="C58" i="33"/>
  <c r="U9" i="30" l="1"/>
  <c r="S3" i="38" s="1"/>
  <c r="V10" i="30"/>
  <c r="T4" i="38" s="1"/>
  <c r="V15" i="30"/>
  <c r="T9" i="38" s="1"/>
  <c r="V18" i="30"/>
  <c r="T12" i="38" s="1"/>
  <c r="U15" i="30"/>
  <c r="S9" i="38" s="1"/>
  <c r="U18" i="30"/>
  <c r="S12" i="38" s="1"/>
  <c r="U10" i="30"/>
  <c r="S4" i="38" s="1"/>
  <c r="F63" i="33"/>
  <c r="F62" i="33"/>
  <c r="F60" i="33"/>
  <c r="F61" i="33"/>
  <c r="F59" i="33"/>
  <c r="F67" i="33"/>
  <c r="F64" i="33"/>
  <c r="F65" i="33"/>
  <c r="F66" i="33"/>
  <c r="F58" i="33"/>
  <c r="W10" i="30" l="1"/>
  <c r="H3" i="44" s="1"/>
  <c r="I3" i="44" s="1"/>
  <c r="W15" i="30"/>
  <c r="H8" i="44" s="1"/>
  <c r="I8" i="44" s="1"/>
  <c r="V16" i="30"/>
  <c r="T10" i="38" s="1"/>
  <c r="W18" i="30"/>
  <c r="H11" i="44" s="1"/>
  <c r="I11" i="44" s="1"/>
  <c r="V9" i="30"/>
  <c r="T3" i="38" s="1"/>
  <c r="V14" i="30"/>
  <c r="T8" i="38" s="1"/>
  <c r="V11" i="30"/>
  <c r="T5" i="38" s="1"/>
  <c r="V17" i="30"/>
  <c r="T11" i="38" s="1"/>
  <c r="U13" i="30"/>
  <c r="S7" i="38" s="1"/>
  <c r="V13" i="30"/>
  <c r="U12" i="30"/>
  <c r="S6" i="38" s="1"/>
  <c r="V12" i="30"/>
  <c r="T6" i="38" s="1"/>
  <c r="U11" i="30"/>
  <c r="S5" i="38" s="1"/>
  <c r="U17" i="30"/>
  <c r="S11" i="38" s="1"/>
  <c r="U14" i="30"/>
  <c r="S8" i="38" s="1"/>
  <c r="U16" i="30"/>
  <c r="S10" i="38" s="1"/>
  <c r="E17" i="4" l="1"/>
  <c r="T7" i="38"/>
  <c r="X15" i="30"/>
  <c r="I9" i="38"/>
  <c r="X10" i="30"/>
  <c r="I4" i="38"/>
  <c r="X18" i="30"/>
  <c r="I12" i="38"/>
  <c r="D17" i="4"/>
  <c r="W11" i="30"/>
  <c r="H4" i="44" s="1"/>
  <c r="I4" i="44" s="1"/>
  <c r="W12" i="30"/>
  <c r="H5" i="44" s="1"/>
  <c r="I5" i="44" s="1"/>
  <c r="W13" i="30"/>
  <c r="H6" i="44" s="1"/>
  <c r="I6" i="44" s="1"/>
  <c r="W9" i="30"/>
  <c r="W16" i="30"/>
  <c r="H9" i="44" s="1"/>
  <c r="I9" i="44" s="1"/>
  <c r="W14" i="30"/>
  <c r="H7" i="44" s="1"/>
  <c r="I7" i="44" s="1"/>
  <c r="W17" i="30"/>
  <c r="H10" i="44" s="1"/>
  <c r="I10" i="44" s="1"/>
  <c r="D31" i="30"/>
  <c r="D32" i="30"/>
  <c r="D33" i="30"/>
  <c r="D34" i="30"/>
  <c r="D35" i="30"/>
  <c r="D36" i="30"/>
  <c r="D37" i="30"/>
  <c r="D38" i="30"/>
  <c r="D39" i="30"/>
  <c r="D30" i="30"/>
  <c r="C31" i="30"/>
  <c r="C32" i="30"/>
  <c r="C33" i="30"/>
  <c r="C34" i="30"/>
  <c r="C35" i="30"/>
  <c r="C36" i="30"/>
  <c r="C37" i="30"/>
  <c r="C38" i="30"/>
  <c r="C39" i="30"/>
  <c r="C30" i="30"/>
  <c r="F17" i="4" l="1"/>
  <c r="H2" i="44"/>
  <c r="I2" i="44" s="1"/>
  <c r="X9" i="30"/>
  <c r="X13" i="30"/>
  <c r="I7" i="38"/>
  <c r="X14" i="30"/>
  <c r="I8" i="38"/>
  <c r="X12" i="30"/>
  <c r="I6" i="38"/>
  <c r="X16" i="30"/>
  <c r="I10" i="38"/>
  <c r="X11" i="30"/>
  <c r="I5" i="38"/>
  <c r="I3" i="38"/>
  <c r="X17" i="30"/>
  <c r="I11" i="38"/>
  <c r="D45" i="30"/>
  <c r="C45" i="30"/>
  <c r="D52" i="30"/>
  <c r="C52" i="30"/>
  <c r="D48" i="30"/>
  <c r="C48" i="30"/>
  <c r="D51" i="30"/>
  <c r="C51" i="30"/>
  <c r="D47" i="30"/>
  <c r="C47" i="30"/>
  <c r="D53" i="30"/>
  <c r="C53" i="30"/>
  <c r="D50" i="30"/>
  <c r="C50" i="30"/>
  <c r="D46" i="30"/>
  <c r="C46" i="30"/>
  <c r="D49" i="30"/>
  <c r="C49" i="30"/>
  <c r="D44" i="30"/>
  <c r="C44" i="30"/>
  <c r="H17" i="4" l="1"/>
  <c r="C17" i="4"/>
  <c r="F21" i="38" l="1"/>
  <c r="F22" i="38"/>
  <c r="P18" i="33"/>
  <c r="O18" i="33"/>
  <c r="O13" i="33"/>
  <c r="O16" i="33"/>
  <c r="C18" i="4"/>
  <c r="C20" i="4" s="1"/>
  <c r="O15" i="33"/>
  <c r="O14" i="33"/>
  <c r="O17" i="33"/>
  <c r="P17" i="33"/>
  <c r="P16" i="33"/>
  <c r="T20" i="38" s="1"/>
  <c r="P15" i="33"/>
  <c r="T19" i="38" s="1"/>
  <c r="P14" i="33"/>
  <c r="P13" i="33"/>
  <c r="Q14" i="33" l="1"/>
  <c r="H17" i="44" s="1"/>
  <c r="I17" i="44" s="1"/>
  <c r="T18" i="38"/>
  <c r="S20" i="38"/>
  <c r="S19" i="38"/>
  <c r="E18" i="4"/>
  <c r="E20" i="4" s="1"/>
  <c r="T17" i="38"/>
  <c r="S18" i="38"/>
  <c r="D18" i="4"/>
  <c r="S17" i="38"/>
  <c r="Q16" i="33"/>
  <c r="H19" i="44" s="1"/>
  <c r="I19" i="44" s="1"/>
  <c r="Q13" i="33"/>
  <c r="H16" i="44" s="1"/>
  <c r="Q18" i="33"/>
  <c r="Q17" i="33"/>
  <c r="Q15" i="33"/>
  <c r="H18" i="44" s="1"/>
  <c r="I18" i="44" s="1"/>
  <c r="D20" i="4" l="1"/>
  <c r="F18" i="4"/>
  <c r="F20" i="4" s="1"/>
  <c r="I16" i="44"/>
  <c r="R17" i="33"/>
  <c r="H20" i="44"/>
  <c r="I20" i="44" s="1"/>
  <c r="R18" i="33"/>
  <c r="H21" i="44"/>
  <c r="I21" i="44" s="1"/>
  <c r="R15" i="33"/>
  <c r="I19" i="38"/>
  <c r="R13" i="33"/>
  <c r="I17" i="38"/>
  <c r="R16" i="33"/>
  <c r="I20" i="38"/>
  <c r="R14" i="33"/>
  <c r="I18" i="38"/>
  <c r="J59" i="43" l="1" a="1"/>
  <c r="J59" i="43" s="1"/>
  <c r="K59" i="43" a="1"/>
  <c r="K59" i="43" s="1"/>
  <c r="H18" i="4"/>
  <c r="H20" i="4" s="1"/>
  <c r="G20" i="4" l="1"/>
  <c r="Y9" i="30" s="1"/>
  <c r="L35" i="43" a="1"/>
  <c r="L35" i="43" s="1"/>
  <c r="F19" i="38"/>
  <c r="D19" i="38" s="1"/>
  <c r="F14" i="38"/>
  <c r="D14" i="38" s="1"/>
  <c r="F15" i="38"/>
  <c r="D15" i="38" s="1"/>
  <c r="F16" i="38"/>
  <c r="D16" i="38" s="1"/>
  <c r="F17" i="38"/>
  <c r="D17" i="38" s="1"/>
  <c r="F18" i="38"/>
  <c r="D18" i="38" s="1"/>
  <c r="F20" i="38"/>
  <c r="D20" i="38" s="1"/>
  <c r="F5" i="38"/>
  <c r="D5" i="38" s="1"/>
  <c r="F10" i="38"/>
  <c r="D10" i="38" s="1"/>
  <c r="F8" i="38"/>
  <c r="D8" i="38" s="1"/>
  <c r="F12" i="38"/>
  <c r="D12" i="38" s="1"/>
  <c r="F6" i="38"/>
  <c r="D6" i="38" s="1"/>
  <c r="F9" i="38"/>
  <c r="D9" i="38" s="1"/>
  <c r="F7" i="38"/>
  <c r="D7" i="38" s="1"/>
  <c r="F4" i="38"/>
  <c r="D4" i="38" s="1"/>
  <c r="F11" i="38"/>
  <c r="D11" i="38" s="1"/>
  <c r="S14" i="33" l="1"/>
  <c r="J17" i="44" s="1"/>
  <c r="K17" i="44" s="1"/>
  <c r="S17" i="40"/>
  <c r="J30" i="44" s="1"/>
  <c r="K30" i="44" s="1"/>
  <c r="S9" i="40"/>
  <c r="J22" i="44" s="1"/>
  <c r="K22" i="44" s="1"/>
  <c r="S14" i="40"/>
  <c r="J27" i="44" s="1"/>
  <c r="K27" i="44" s="1"/>
  <c r="S12" i="40"/>
  <c r="J25" i="44" s="1"/>
  <c r="K25" i="44" s="1"/>
  <c r="S17" i="33"/>
  <c r="J20" i="44" s="1"/>
  <c r="K20" i="44" s="1"/>
  <c r="S16" i="40"/>
  <c r="J29" i="44" s="1"/>
  <c r="K29" i="44" s="1"/>
  <c r="S18" i="40"/>
  <c r="J31" i="44" s="1"/>
  <c r="K31" i="44" s="1"/>
  <c r="S13" i="40"/>
  <c r="J26" i="44" s="1"/>
  <c r="K26" i="44" s="1"/>
  <c r="Y12" i="30"/>
  <c r="J5" i="44" s="1"/>
  <c r="Y11" i="30"/>
  <c r="J4" i="44" s="1"/>
  <c r="K4" i="44" s="1"/>
  <c r="Y18" i="30"/>
  <c r="J11" i="44" s="1"/>
  <c r="S9" i="33"/>
  <c r="Y14" i="30"/>
  <c r="J7" i="44" s="1"/>
  <c r="K7" i="44" s="1"/>
  <c r="S18" i="33"/>
  <c r="J21" i="44" s="1"/>
  <c r="K21" i="44" s="1"/>
  <c r="Y15" i="30"/>
  <c r="J8" i="44" s="1"/>
  <c r="K8" i="44" s="1"/>
  <c r="S16" i="33"/>
  <c r="J19" i="44" s="1"/>
  <c r="K19" i="44" s="1"/>
  <c r="S12" i="33"/>
  <c r="J15" i="44" s="1"/>
  <c r="S11" i="33"/>
  <c r="J14" i="44" s="1"/>
  <c r="K14" i="44" s="1"/>
  <c r="S10" i="33"/>
  <c r="J13" i="44" s="1"/>
  <c r="K13" i="44" s="1"/>
  <c r="S10" i="40"/>
  <c r="J23" i="44" s="1"/>
  <c r="K23" i="44" s="1"/>
  <c r="Y17" i="30"/>
  <c r="J10" i="44" s="1"/>
  <c r="K10" i="44" s="1"/>
  <c r="Y10" i="30"/>
  <c r="J3" i="44" s="1"/>
  <c r="K3" i="44" s="1"/>
  <c r="Y13" i="30"/>
  <c r="J6" i="44" s="1"/>
  <c r="K6" i="44" s="1"/>
  <c r="Y16" i="30"/>
  <c r="J9" i="44" s="1"/>
  <c r="K9" i="44" s="1"/>
  <c r="S11" i="40"/>
  <c r="J24" i="44" s="1"/>
  <c r="K24" i="44" s="1"/>
  <c r="S13" i="33"/>
  <c r="J16" i="44" s="1"/>
  <c r="K16" i="44" s="1"/>
  <c r="S15" i="40"/>
  <c r="J28" i="44" s="1"/>
  <c r="K28" i="44" s="1"/>
  <c r="S15" i="33"/>
  <c r="J18" i="44" s="1"/>
  <c r="K18" i="44" s="1"/>
  <c r="F3" i="38"/>
  <c r="D3" i="38" s="1"/>
  <c r="J2" i="44"/>
  <c r="K2" i="44" s="1"/>
  <c r="L31" i="43" a="1"/>
  <c r="L31" i="43" s="1"/>
  <c r="K5" i="44"/>
  <c r="L30" i="43" a="1"/>
  <c r="L30" i="43" s="1"/>
  <c r="L32" i="43" a="1"/>
  <c r="L32" i="43" s="1"/>
  <c r="L29" i="43" a="1"/>
  <c r="L29" i="43" s="1"/>
  <c r="L39" i="43" a="1"/>
  <c r="L39" i="43" s="1"/>
  <c r="L37" i="43" a="1"/>
  <c r="L37" i="43" s="1"/>
  <c r="L28" i="43" a="1"/>
  <c r="L28" i="43" s="1"/>
  <c r="L33" i="43" a="1"/>
  <c r="L33" i="43" s="1"/>
  <c r="L34" i="43" a="1"/>
  <c r="L34" i="43" s="1"/>
  <c r="L38" i="43" a="1"/>
  <c r="L38" i="43" s="1"/>
  <c r="L36" i="43" a="1"/>
  <c r="L36" i="43" s="1"/>
  <c r="L40" i="43" a="1"/>
  <c r="L40" i="43" s="1"/>
  <c r="K11" i="44" l="1"/>
  <c r="L27" i="43" a="1"/>
  <c r="L27" i="43" s="1"/>
  <c r="J12" i="44"/>
  <c r="K12" i="44" s="1"/>
  <c r="F13" i="38"/>
  <c r="D13" i="38" s="1"/>
  <c r="G19" i="4"/>
  <c r="G18" i="4"/>
  <c r="G17" i="4"/>
  <c r="K15" i="44"/>
  <c r="L59" i="43" l="1" a="1"/>
  <c r="L59"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tc={FD638685-D293-4D12-8DB0-935D3464417F}</author>
    <author>tc={F5FE6C81-DBB8-4365-B418-E3318AEAA7B0}</author>
    <author>tc={D37C45FF-2E3E-4B35-9248-543E39B909A9}</author>
  </authors>
  <commentList>
    <comment ref="N7" authorId="0" shapeId="0" xr:uid="{FD638685-D293-4D12-8DB0-935D3464417F}">
      <text>
        <t>[Threaded comment]
Your version of Excel allows you to read this threaded comment; however, any edits to it will get removed if the file is opened in a newer version of Excel. Learn more: https://go.microsoft.com/fwlink/?linkid=870924
Comment:
    Add if statements to not populate cells if quantity=blank</t>
      </text>
    </comment>
    <comment ref="X7" authorId="1" shapeId="0" xr:uid="{F5FE6C81-DBB8-4365-B418-E3318AEAA7B0}">
      <text>
        <t>[Threaded comment]
Your version of Excel allows you to read this threaded comment; however, any edits to it will get removed if the file is opened in a newer version of Excel. Learn more: https://go.microsoft.com/fwlink/?linkid=870924
Comment:
    Check formula for eligibility
Reply:
    Incentive columns should be “Uncapped incentive” and “Eligible Incentive”</t>
      </text>
    </comment>
    <comment ref="M9" authorId="2" shapeId="0" xr:uid="{D37C45FF-2E3E-4B35-9248-543E39B909A9}">
      <text>
        <t>[Threaded comment]
Your version of Excel allows you to read this threaded comment; however, any edits to it will get removed if the file is opened in a newer version of Excel. Learn more: https://go.microsoft.com/fwlink/?linkid=870924
Comment:
    Fixed formula
Reply:
    Check DD calc</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tc={E4C8ED78-BC67-4115-8265-B95A1D79220C}</author>
  </authors>
  <commentList>
    <comment ref="C7" authorId="0" shapeId="0" xr:uid="{E4C8ED78-BC67-4115-8265-B95A1D79220C}">
      <text>
        <t>[Threaded comment]
Your version of Excel allows you to read this threaded comment; however, any edits to it will get removed if the file is opened in a newer version of Excel. Learn more: https://go.microsoft.com/fwlink/?linkid=870924
Comment:
    Quantity not being referenced in formula</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tc={D61CCDCF-3E88-4982-AFBB-76239D0DC2F5}</author>
    <author>tc={04F27DEC-7205-4436-BB87-064383AA1438}</author>
  </authors>
  <commentList>
    <comment ref="C7" authorId="0" shapeId="0" xr:uid="{D61CCDCF-3E88-4982-AFBB-76239D0DC2F5}">
      <text>
        <t>[Threaded comment]
Your version of Excel allows you to read this threaded comment; however, any edits to it will get removed if the file is opened in a newer version of Excel. Learn more: https://go.microsoft.com/fwlink/?linkid=870924
Comment:
    Customer may confuse quantity as # of DHW heaters… suggest removing or adding clarifying text</t>
      </text>
    </comment>
    <comment ref="R7" authorId="1" shapeId="0" xr:uid="{04F27DEC-7205-4436-BB87-064383AA1438}">
      <text>
        <t>[Threaded comment]
Your version of Excel allows you to read this threaded comment; however, any edits to it will get removed if the file is opened in a newer version of Excel. Learn more: https://go.microsoft.com/fwlink/?linkid=870924
Comment:
    Add eligibility check columns for retrofit only</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tc={FE322A92-4D68-4152-A94C-D20517C20578}</author>
  </authors>
  <commentList>
    <comment ref="E20" authorId="0" shapeId="0" xr:uid="{FE322A92-4D68-4152-A94C-D20517C20578}">
      <text>
        <t>[Threaded comment]
Your version of Excel allows you to read this threaded comment; however, any edits to it will get removed if the file is opened in a newer version of Excel. Learn more: https://go.microsoft.com/fwlink/?linkid=870924
Comment:
    These values for 55-120 gal are high compared to the rest of the table- double check
Reply:
    The TRM lists these as the correct values for 55-120 gal.</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<sst xmlns="http://schemas.openxmlformats.org/spreadsheetml/2006/main" count="5041" uniqueCount="380">
  <si>
    <t>Input Instructions</t>
  </si>
  <si>
    <t>Yellow cells indicate that user input is required. Cells with a * are required.</t>
  </si>
  <si>
    <t xml:space="preserve">Grey cells are calculated values. </t>
  </si>
  <si>
    <t>Worksheet Summary</t>
  </si>
  <si>
    <t>Methodology</t>
  </si>
  <si>
    <t>Provides methodology for savings estimations.</t>
  </si>
  <si>
    <t>Project Summary</t>
  </si>
  <si>
    <t>This provides summary of estimated savings along with some required inputs.</t>
  </si>
  <si>
    <t>Heat Pump Water Heaters</t>
  </si>
  <si>
    <t>Replacement of Electric Resistive Water Heater with a Heat Pump Water Heater. This is a Replace on Burnout measure.</t>
  </si>
  <si>
    <t>Low Flow Pre-Rinse Sprayers</t>
  </si>
  <si>
    <t>Use of low flow pre-rinse sprayers for retrofit (grocery and food service) or Time of Sale (Quick-service restaurants, dining restaurants, large establishments with cafeterias.</t>
  </si>
  <si>
    <t>Fuel Switching for Domestic Hot Water</t>
  </si>
  <si>
    <t>Glossary of Inputs</t>
  </si>
  <si>
    <t>Equipment ID</t>
  </si>
  <si>
    <t>Name of the unit for identification purposes</t>
  </si>
  <si>
    <t>Project Type</t>
  </si>
  <si>
    <t xml:space="preserve">Retrofit or Time of Sale Project - primarily for Pre-Rinse Spray Valves </t>
  </si>
  <si>
    <t>Project Cost</t>
  </si>
  <si>
    <t>Total of material and labor cost</t>
  </si>
  <si>
    <t>Tank Size (in gallons)</t>
  </si>
  <si>
    <t xml:space="preserve">Size of Domestic Hot Water tank in gallons. </t>
  </si>
  <si>
    <t>Location of the Water Heater</t>
  </si>
  <si>
    <t>Indoor, Outdoor or Kitchen; used to estimate the COP adjustment factor based on the tank's location</t>
  </si>
  <si>
    <t>Baseline Energy Factor</t>
  </si>
  <si>
    <t>Energy Factor of baseline water heater; deemed</t>
  </si>
  <si>
    <t>Proposed Energy Factor</t>
  </si>
  <si>
    <t>Energy Factor of proposed efficient water heater</t>
  </si>
  <si>
    <t>Annual Heating Usage (kBTU)</t>
  </si>
  <si>
    <t>Average Annual Heating Load of the facility in kBTU</t>
  </si>
  <si>
    <t>Facility Area (sq. ft.)</t>
  </si>
  <si>
    <t>Area of facility served - matches the annual heating usage facility area.</t>
  </si>
  <si>
    <t>Annual Hot Water Usage (in gallons)</t>
  </si>
  <si>
    <t>Total Annual Hot Water used by the facility in gallons</t>
  </si>
  <si>
    <t>Fossil Fuel Type</t>
  </si>
  <si>
    <t>Natural Gas, Oil or Propane - for Fuel Switching projects</t>
  </si>
  <si>
    <t>Energy Factor of Electric Water Heater</t>
  </si>
  <si>
    <t>Energy Factor of the Electric Water Heater being replaced</t>
  </si>
  <si>
    <t>Baseline Flow Rate</t>
  </si>
  <si>
    <t>Baseline flow rate of sprayer in GPM</t>
  </si>
  <si>
    <t xml:space="preserve">Proposed Flow Rate </t>
  </si>
  <si>
    <t>Proposed flow rate of sprayer in GPM</t>
  </si>
  <si>
    <t>Glossary of Outputs</t>
  </si>
  <si>
    <t>Existing Annual kWh Consumption</t>
  </si>
  <si>
    <t>Calculated Baseline Annual Energy Consumption of the Equipment</t>
  </si>
  <si>
    <t>kWh</t>
  </si>
  <si>
    <t>Existing Annual Peak kW</t>
  </si>
  <si>
    <t>Calculated Baseline Peak Demand of the Equipment</t>
  </si>
  <si>
    <t>$/year</t>
  </si>
  <si>
    <t>Proposed Annual kWh Consumption</t>
  </si>
  <si>
    <t>Calculated Proposed Annual Energy Consumption of the Equipment</t>
  </si>
  <si>
    <t>Proposed Annual Peak kW</t>
  </si>
  <si>
    <t>Calculated Proposed Peak Demand of the Equipment</t>
  </si>
  <si>
    <t>Annual kWh Savings</t>
  </si>
  <si>
    <t>Calculated Annual Energy Savings from the measure</t>
  </si>
  <si>
    <t>Annual kWh Savings (%)</t>
  </si>
  <si>
    <t>Calculated Annual Energy Savings from the measure as a percent of existing consumption</t>
  </si>
  <si>
    <t>Peak kW Savings</t>
  </si>
  <si>
    <t>Calculated Annual Peak Demand Reduction from the measure</t>
  </si>
  <si>
    <t>Peak kW Savings (%)</t>
  </si>
  <si>
    <t>Calculated Annual Peak Demand Reduction from the measure as a percent of existing peak demand</t>
  </si>
  <si>
    <t>Incremental Measure Cost</t>
  </si>
  <si>
    <t>Difference between baseline and proposed costs</t>
  </si>
  <si>
    <t>Electric Cost Savings</t>
  </si>
  <si>
    <t>Annual Electric Cost Savings from implementing the measure</t>
  </si>
  <si>
    <t>Incentive</t>
  </si>
  <si>
    <t>Simple Payback</t>
  </si>
  <si>
    <t>Ratio of Project cost minus the incentive, to the annual electric cost savings</t>
  </si>
  <si>
    <t>Calculator Methodology</t>
  </si>
  <si>
    <t>The energy savings is calculated from the 2022 SWE memos. Reference that document for any greater detail than what is provided.</t>
  </si>
  <si>
    <t>Pre-Rinse Spray Valves</t>
  </si>
  <si>
    <t>The energy savings is calculated from the 2022 SWE memos. Refrence that document for any greater detail than what is provided.</t>
  </si>
  <si>
    <t>Version</t>
  </si>
  <si>
    <t>Last updated</t>
  </si>
  <si>
    <t xml:space="preserve">INSTRUCTIONS: Enter the facility and project information in the yellow cells below. Cells with a * are required. The summary results for each measure are pulled from the other worksheets. </t>
  </si>
  <si>
    <t>Select Program:</t>
  </si>
  <si>
    <t>Downstream</t>
  </si>
  <si>
    <t>PY16 LCI Bonus</t>
  </si>
  <si>
    <t>Incentive Rates</t>
  </si>
  <si>
    <t>Direct Discount</t>
  </si>
  <si>
    <t>Date</t>
  </si>
  <si>
    <t>kWh Incentive:</t>
  </si>
  <si>
    <t>Incentive Cap:</t>
  </si>
  <si>
    <t>Project Name*</t>
  </si>
  <si>
    <t>kW Incentive:</t>
  </si>
  <si>
    <t>Address</t>
  </si>
  <si>
    <t>Project Type*</t>
  </si>
  <si>
    <t>Retrofit</t>
  </si>
  <si>
    <t>Utility Rate code*</t>
  </si>
  <si>
    <t>Small Business (GS1 &amp; GS3 Rate Codes)</t>
  </si>
  <si>
    <t>Building Type*</t>
  </si>
  <si>
    <t>Education - Other</t>
  </si>
  <si>
    <t>Project Cost*</t>
  </si>
  <si>
    <t>Measure</t>
  </si>
  <si>
    <t>kWh Savings</t>
  </si>
  <si>
    <t>kW Summer Savings</t>
  </si>
  <si>
    <t>kW Winter Savings</t>
  </si>
  <si>
    <t>Uncapped Incentive</t>
  </si>
  <si>
    <t>Pipe Insulation</t>
  </si>
  <si>
    <t>Project Total</t>
  </si>
  <si>
    <t>Heat Pump Water Heaters are Replace on Burnout measures only.</t>
  </si>
  <si>
    <t xml:space="preserve">Pre-Rinse Spray Valves are Retrofit measures for grocery and food service applications. </t>
  </si>
  <si>
    <t>Pre-Rinse Spray Valves are Time of Sale measures for small quick-service restaurants, medium-sized casual dining restaurants, and large institutional establishments with cafeterias.</t>
  </si>
  <si>
    <t>Fuel Switching is a Replace on Burnout measure only.</t>
  </si>
  <si>
    <t xml:space="preserve">INSTRUCTIONS: Use one row for each unit that is not identical. Columns with a * are required. Click on each column heading for a description of the input required. </t>
  </si>
  <si>
    <t>Item</t>
  </si>
  <si>
    <t>Quantity</t>
  </si>
  <si>
    <t>Make/Manufacturer</t>
  </si>
  <si>
    <t>Model</t>
  </si>
  <si>
    <t>Heat Pump Placement</t>
  </si>
  <si>
    <t>Draw Pattern</t>
  </si>
  <si>
    <t>Summer ETDF</t>
  </si>
  <si>
    <t>Winter ETDF</t>
  </si>
  <si>
    <t>Fadjust</t>
  </si>
  <si>
    <t>GPY</t>
  </si>
  <si>
    <t>Peak Summer kW Savings</t>
  </si>
  <si>
    <t>Peak Winter kW Savings</t>
  </si>
  <si>
    <t>Average kW Savings</t>
  </si>
  <si>
    <t>Eligible Incentive</t>
  </si>
  <si>
    <t>e.g.</t>
  </si>
  <si>
    <t>ABC</t>
  </si>
  <si>
    <t>Unknown</t>
  </si>
  <si>
    <t>High</t>
  </si>
  <si>
    <t>Unconditioned Space</t>
  </si>
  <si>
    <t>Very Small</t>
  </si>
  <si>
    <t>Calculations</t>
  </si>
  <si>
    <t>Facility Defaults</t>
  </si>
  <si>
    <t>Existing kWh Usage</t>
  </si>
  <si>
    <t>Proposed kWh Usage</t>
  </si>
  <si>
    <t>Product Class</t>
  </si>
  <si>
    <t>Post Flow Rate</t>
  </si>
  <si>
    <t>Time of Sale</t>
  </si>
  <si>
    <t>2 (&gt; 5.0 ozf and ≤ 8.0 ozf)</t>
  </si>
  <si>
    <t>Quick-service</t>
  </si>
  <si>
    <t>F_base</t>
  </si>
  <si>
    <t>F_prop</t>
  </si>
  <si>
    <t>U_base</t>
  </si>
  <si>
    <t>U_prop</t>
  </si>
  <si>
    <t>User Inputs</t>
  </si>
  <si>
    <t>EF electric</t>
  </si>
  <si>
    <t>Existing Peak kW</t>
  </si>
  <si>
    <t>Proposed Peak kW</t>
  </si>
  <si>
    <t>INSTRUCTIONS: Use one row for each unit that is not identical. Columns with a * are required.</t>
  </si>
  <si>
    <t>Motor Controls</t>
  </si>
  <si>
    <t>Nominal Pipe Diameter</t>
  </si>
  <si>
    <t>Energy Savings Per Foot</t>
  </si>
  <si>
    <t>Uncontrolled</t>
  </si>
  <si>
    <t>Efficiencies Used</t>
  </si>
  <si>
    <t>EF_base</t>
  </si>
  <si>
    <t>EF_proposed</t>
  </si>
  <si>
    <t>Measure Type</t>
  </si>
  <si>
    <t>Measure Code</t>
  </si>
  <si>
    <t>Non PPL Incentive Received</t>
  </si>
  <si>
    <t>Total PPL Incentive</t>
  </si>
  <si>
    <t>Manufacturer</t>
  </si>
  <si>
    <t>Model #</t>
  </si>
  <si>
    <t>Total kW savings</t>
  </si>
  <si>
    <t xml:space="preserve">Total kWh savings </t>
  </si>
  <si>
    <t>New Water Heater Tank Size</t>
  </si>
  <si>
    <t>Water Heater Location</t>
  </si>
  <si>
    <t>Uniform Energy Factor New HPWH</t>
  </si>
  <si>
    <t>Square Footage</t>
  </si>
  <si>
    <t>Facility Type</t>
  </si>
  <si>
    <t>Water Savings Measure</t>
  </si>
  <si>
    <t>Fuel Switching Measure</t>
  </si>
  <si>
    <t>Fuel Switching Savings</t>
  </si>
  <si>
    <t>ZCTA</t>
  </si>
  <si>
    <t>Climate Region</t>
  </si>
  <si>
    <t>Reference Location</t>
  </si>
  <si>
    <t>H</t>
  </si>
  <si>
    <t>Pittsburgh</t>
  </si>
  <si>
    <t>E</t>
  </si>
  <si>
    <t>Harrisburg</t>
  </si>
  <si>
    <t>I</t>
  </si>
  <si>
    <t>Erie</t>
  </si>
  <si>
    <t>G</t>
  </si>
  <si>
    <t>Bradford</t>
  </si>
  <si>
    <t>F</t>
  </si>
  <si>
    <t>Williamsport</t>
  </si>
  <si>
    <t>B</t>
  </si>
  <si>
    <t>Scranton</t>
  </si>
  <si>
    <t>D</t>
  </si>
  <si>
    <t>Philadelphia</t>
  </si>
  <si>
    <t>C</t>
  </si>
  <si>
    <t>Allentown</t>
  </si>
  <si>
    <t>A</t>
  </si>
  <si>
    <t>Binghamton</t>
  </si>
  <si>
    <t>Concatenate</t>
  </si>
  <si>
    <t>kW Summer</t>
  </si>
  <si>
    <t>kW Winter</t>
  </si>
  <si>
    <t>1 (≤ 5.0 ozf)</t>
  </si>
  <si>
    <t>3 (&gt; 8.0 ozf)</t>
  </si>
  <si>
    <t>Rated Volume</t>
  </si>
  <si>
    <t>Fbase</t>
  </si>
  <si>
    <t>Min</t>
  </si>
  <si>
    <t>Max</t>
  </si>
  <si>
    <t>Uniform Energy Factor</t>
  </si>
  <si>
    <t>Low</t>
  </si>
  <si>
    <t>Annual Energy Savings Per Linear Foot</t>
  </si>
  <si>
    <t>Medium</t>
  </si>
  <si>
    <t>DHW Supply Temperature</t>
  </si>
  <si>
    <t>Commercial Prototype Building</t>
  </si>
  <si>
    <t>Full-service</t>
  </si>
  <si>
    <t>Retail</t>
  </si>
  <si>
    <t>Default</t>
  </si>
  <si>
    <t>Runtime Restricted</t>
  </si>
  <si>
    <t>GPY per Square Foot</t>
  </si>
  <si>
    <t>Typical WB Temperature °F</t>
  </si>
  <si>
    <t>COP Adjustment Factor (Fadjust)</t>
  </si>
  <si>
    <t>Health - Hospital</t>
  </si>
  <si>
    <t>Conditioned Space</t>
  </si>
  <si>
    <t>Health - Other</t>
  </si>
  <si>
    <t>Kitchen</t>
  </si>
  <si>
    <t>Institutional/Public Service</t>
  </si>
  <si>
    <t>Lodging</t>
  </si>
  <si>
    <t>Miscellaneous/Other</t>
  </si>
  <si>
    <t>Office</t>
  </si>
  <si>
    <t>Restaurant</t>
  </si>
  <si>
    <t xml:space="preserve">Rate Codes </t>
  </si>
  <si>
    <t>Warehouse - Refrigerated</t>
  </si>
  <si>
    <t>Large Business (LP4 &amp; LP5 Rate Codes)</t>
  </si>
  <si>
    <t>DWA</t>
  </si>
  <si>
    <t>IF(F9&amp;H9=Lookups!$D$3,C9*Lookups!$E$3,IF(F9&amp;H9=Lookups!$D$4,C9*Lookups!$E$4,IF(F9&amp;H9=Lookups!$D$5,C9*Lookups!$E$5,"")))</t>
  </si>
  <si>
    <t>yHPBuildings</t>
  </si>
  <si>
    <t>yWHLocation</t>
  </si>
  <si>
    <t>yPSV_FacilityType</t>
  </si>
  <si>
    <t>DrawPattern</t>
  </si>
  <si>
    <t>Education</t>
  </si>
  <si>
    <t>Grocery</t>
  </si>
  <si>
    <t>Warehouse</t>
  </si>
  <si>
    <t>Other</t>
  </si>
  <si>
    <t>yPSV_Retrofit</t>
  </si>
  <si>
    <t>yPSV_TOS</t>
  </si>
  <si>
    <t>Food Service</t>
  </si>
  <si>
    <t>Table 17: Location</t>
  </si>
  <si>
    <t>Table 6: Project Type</t>
  </si>
  <si>
    <t>New Construction</t>
  </si>
  <si>
    <t>Version Log</t>
  </si>
  <si>
    <t>Original Author:</t>
  </si>
  <si>
    <t>Alex Nissley</t>
  </si>
  <si>
    <t>QA/QC Engineer(s):</t>
  </si>
  <si>
    <t>Tom Cosgro</t>
  </si>
  <si>
    <t>Primary Developer:</t>
  </si>
  <si>
    <t>Senior Engineer Approval:</t>
  </si>
  <si>
    <t>Current Version:</t>
  </si>
  <si>
    <t>Reason for Change</t>
  </si>
  <si>
    <t>Change Description</t>
  </si>
  <si>
    <t>Contact, Department</t>
  </si>
  <si>
    <t>Date Updated:</t>
  </si>
  <si>
    <t>TRM Errata</t>
  </si>
  <si>
    <t>PRSV - Correction to hot water temperature lookup for food service</t>
  </si>
  <si>
    <t>Mary Clayton</t>
  </si>
  <si>
    <t>Consistency, Format</t>
  </si>
  <si>
    <t>Tom Cosgro, engineering</t>
  </si>
  <si>
    <t>Phase IV Update</t>
  </si>
  <si>
    <t>Updated calculator methodology, added data export tab</t>
  </si>
  <si>
    <t>Michael Stevenson</t>
  </si>
  <si>
    <t>Pipe Quantity</t>
  </si>
  <si>
    <t>Installation Type</t>
  </si>
  <si>
    <t>Integrated</t>
  </si>
  <si>
    <t>Split-System</t>
  </si>
  <si>
    <r>
      <t>UEF</t>
    </r>
    <r>
      <rPr>
        <vertAlign val="subscript"/>
        <sz val="11"/>
        <color theme="1"/>
        <rFont val="Arial"/>
        <family val="2"/>
        <scheme val="minor"/>
      </rPr>
      <t>proposed</t>
    </r>
  </si>
  <si>
    <t>Draw Pattern*</t>
  </si>
  <si>
    <t>Installation Type*</t>
  </si>
  <si>
    <t>Heat Pump Placement*</t>
  </si>
  <si>
    <t>Rated Volume (gallons)*</t>
  </si>
  <si>
    <t>HIDE</t>
  </si>
  <si>
    <t>Square Footage Served* 
(Use 10,360 sqft if unknown)</t>
  </si>
  <si>
    <t>Integrated (120V / 15A)</t>
  </si>
  <si>
    <t>Pre Flow Rate</t>
  </si>
  <si>
    <t>All</t>
  </si>
  <si>
    <t>NA</t>
  </si>
  <si>
    <t>Installation of insulation on domestic hot water (DHW) distribution piping in existing non‑residential buildings with electrically heated water systems. This is a Retrofit measure.</t>
  </si>
  <si>
    <t>Product Class*</t>
  </si>
  <si>
    <t>Restaurant Type*</t>
  </si>
  <si>
    <t>Motor Controls*</t>
  </si>
  <si>
    <t>Pipe Length*</t>
  </si>
  <si>
    <t>Nominal Pipe Diameter*</t>
  </si>
  <si>
    <t>Supply Temperature*</t>
  </si>
  <si>
    <t>Hot Water Heater Make/Manufacturer</t>
  </si>
  <si>
    <t>Hot Water Heater Model</t>
  </si>
  <si>
    <t>Make__c</t>
  </si>
  <si>
    <t>Model__c</t>
  </si>
  <si>
    <t>Summer_Coincident_Peak_Demand_Savings_kW__c</t>
  </si>
  <si>
    <t>Annual_Electric_Energy_Savings_kwh__c</t>
  </si>
  <si>
    <t>Efficient_Tank_Size_Gallons__c</t>
  </si>
  <si>
    <t>M_Installation_Location__c</t>
  </si>
  <si>
    <t>Efficient_Energy_Factor__c</t>
  </si>
  <si>
    <t>Area_sqft__c</t>
  </si>
  <si>
    <t>Building_Type__c</t>
  </si>
  <si>
    <t>Factor_Text_2__c</t>
  </si>
  <si>
    <t>Factor_Text_3__c</t>
  </si>
  <si>
    <t>Factor_2__c</t>
  </si>
  <si>
    <t>Quantity__c</t>
  </si>
  <si>
    <t>Total_Incentive_New__c</t>
  </si>
  <si>
    <t>Date Installed</t>
  </si>
  <si>
    <t>Date_Installed__c</t>
  </si>
  <si>
    <t>Incentive_Unit__c</t>
  </si>
  <si>
    <t>Average_Demand_Savings_kW__c</t>
  </si>
  <si>
    <t>Summer kW</t>
  </si>
  <si>
    <t>WC_Peak_Demand_Savings_kW__c</t>
  </si>
  <si>
    <t>Winter kW</t>
  </si>
  <si>
    <t>Incentive/Unit</t>
  </si>
  <si>
    <t xml:space="preserve"> </t>
  </si>
  <si>
    <t>Child___ETDF_Summer__c</t>
  </si>
  <si>
    <t>Child___ETDF_Winter__c</t>
  </si>
  <si>
    <t>ETDFsummer</t>
  </si>
  <si>
    <t>ETDFwinter</t>
  </si>
  <si>
    <t>Fee</t>
  </si>
  <si>
    <t>Baseline_Average_Flow_Rate_GPM__c</t>
  </si>
  <si>
    <t>Efficient_Flow_Rate_GPM__c</t>
  </si>
  <si>
    <t>Baseline_Water_Use_Minutes_Day__c</t>
  </si>
  <si>
    <t>U, Daily water usage</t>
  </si>
  <si>
    <t>Child___Uniform_Energy_Factor__c</t>
  </si>
  <si>
    <t>UEF</t>
  </si>
  <si>
    <t>Annual_Water_Use_gallons_yr__c</t>
  </si>
  <si>
    <t>GPY, Average Annual Gallons Per Year</t>
  </si>
  <si>
    <t>Adjustment_Factor__c</t>
  </si>
  <si>
    <t>Phase V Update</t>
  </si>
  <si>
    <t>Nick Momenee</t>
  </si>
  <si>
    <t>The workbook is currenlty configured for:</t>
  </si>
  <si>
    <t>PECO</t>
  </si>
  <si>
    <t>Incentive Manager</t>
  </si>
  <si>
    <t>Workbook Headers (Named Range 'Logo')</t>
  </si>
  <si>
    <t>Report Logos (Named Range 'Report Logo')</t>
  </si>
  <si>
    <t>Utility</t>
  </si>
  <si>
    <t>$/kWh</t>
  </si>
  <si>
    <t>$/kW</t>
  </si>
  <si>
    <t>PPL Logo</t>
  </si>
  <si>
    <t>PPL</t>
  </si>
  <si>
    <t>First Energy</t>
  </si>
  <si>
    <t>PECO Logo</t>
  </si>
  <si>
    <t>First Energy Logo</t>
  </si>
  <si>
    <t>Customer Acknowledgement (please initial):   _______________
Contractor Acknowledgement (please initial):  _______________</t>
  </si>
  <si>
    <t>Date:   _______________
Date:  _______________</t>
  </si>
  <si>
    <t>Summary Table</t>
  </si>
  <si>
    <t>This project's annual electric savings are equivalent to:</t>
  </si>
  <si>
    <t>Project Cost:</t>
  </si>
  <si>
    <t>acres of forest saved</t>
  </si>
  <si>
    <t>miles driven by an average car</t>
  </si>
  <si>
    <t>Annual Cost Savings:</t>
  </si>
  <si>
    <t>Available Utility Incentive:</t>
  </si>
  <si>
    <t>Cost to Customer:</t>
  </si>
  <si>
    <t>tons of waste recycled instead of landfilled</t>
  </si>
  <si>
    <t>Simple Pay Back (Yrs.)</t>
  </si>
  <si>
    <t>BY THE NUMBERS</t>
  </si>
  <si>
    <t>COST OF WAITING</t>
  </si>
  <si>
    <t>gallons of gasoline consumed</t>
  </si>
  <si>
    <t>Available Utility Incentive</t>
  </si>
  <si>
    <t>Monthly</t>
  </si>
  <si>
    <t>pounds of coal burned</t>
  </si>
  <si>
    <t>Factors from US EPA GHG Equivalencies Calculator</t>
  </si>
  <si>
    <t>Return on Investment</t>
  </si>
  <si>
    <t>Annually</t>
  </si>
  <si>
    <t>Measure Details</t>
  </si>
  <si>
    <t>Project Cost ($)</t>
  </si>
  <si>
    <t>Energy Savings (kWh)</t>
  </si>
  <si>
    <t>Utility Cost Savings ($)</t>
  </si>
  <si>
    <t>Incentive ($)</t>
  </si>
  <si>
    <t>Cost to Customer</t>
  </si>
  <si>
    <t>Energy Savings (kWh):</t>
  </si>
  <si>
    <t>Measure List row</t>
  </si>
  <si>
    <t>Row</t>
  </si>
  <si>
    <t>Equipment Cost</t>
  </si>
  <si>
    <t>Demand Savings (kW)</t>
  </si>
  <si>
    <t>HPWH</t>
  </si>
  <si>
    <t>Unit Cost</t>
  </si>
  <si>
    <t>Ft of Insulation</t>
  </si>
  <si>
    <t>Cost of Insulation</t>
  </si>
  <si>
    <t xml:space="preserve">Customer Name: </t>
  </si>
  <si>
    <t xml:space="preserve">Prepared by: </t>
  </si>
  <si>
    <t>ZIP Code*</t>
  </si>
  <si>
    <t>Calculated Incentive</t>
  </si>
  <si>
    <t>PPL Electric</t>
  </si>
  <si>
    <t>FirstEnergy Pennsylvania</t>
  </si>
  <si>
    <r>
      <t>UEF</t>
    </r>
    <r>
      <rPr>
        <b/>
        <vertAlign val="subscript"/>
        <sz val="11"/>
        <color theme="0"/>
        <rFont val="Arial"/>
        <family val="2"/>
        <scheme val="minor"/>
      </rPr>
      <t>proposed</t>
    </r>
  </si>
  <si>
    <r>
      <t>UEF</t>
    </r>
    <r>
      <rPr>
        <b/>
        <vertAlign val="subscript"/>
        <sz val="11"/>
        <color theme="0"/>
        <rFont val="Arial"/>
        <family val="2"/>
        <scheme val="minor"/>
      </rPr>
      <t>base</t>
    </r>
  </si>
  <si>
    <r>
      <t>T</t>
    </r>
    <r>
      <rPr>
        <b/>
        <vertAlign val="subscript"/>
        <sz val="11"/>
        <color theme="0"/>
        <rFont val="Arial"/>
        <family val="2"/>
        <scheme val="minor"/>
      </rPr>
      <t>hot</t>
    </r>
  </si>
  <si>
    <r>
      <t>T</t>
    </r>
    <r>
      <rPr>
        <b/>
        <vertAlign val="subscript"/>
        <sz val="11"/>
        <color theme="0"/>
        <rFont val="Arial"/>
        <family val="2"/>
        <scheme val="minor"/>
      </rPr>
      <t>cold</t>
    </r>
  </si>
  <si>
    <t>This estimator is used for estimating savings and does not guarantee the estimated incentive. The methodology presented in this estimator is deemed acceptable for the PPL Electric Business Energy Efficiency Program . However, the assumptions used by the applicant to estimate the annual savings will be reviewed by the Program Team, which is solely responsible for the final determination of the annual energy savings to be used in estimating the incentive amount. The Program also reserves the right to require the applicant to conduct specific measurement and verification activities, including monitoring both before and after the retrofit, and to base the incentive payment on the results of these activities.                                                                                                                                                                                                                                                                     
For any questions, or assistance using this estimator, please call 899-432-5501 or email us at pplbusiness@clearesult.com.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</si>
</sst>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7" formatCode="&quot;$&quot;#,##0.00_);\(&quot;$&quot;#,##0.00\)"/>
    <numFmt numFmtId="44" formatCode="_(&quot;$&quot;* #,##0.00_);_(&quot;$&quot;* \(#,##0.00\);_(&quot;$&quot;* &quot;-&quot;??_);_(@_)"/>
    <numFmt numFmtId="43" formatCode="_(* #,##0.00_);_(* \(#,##0.00\);_(* &quot;-&quot;??_);_(@_)"/>
    <numFmt numFmtId="164" formatCode="0.0"/>
    <numFmt numFmtId="165" formatCode="&quot;$&quot;#,##0.00"/>
    <numFmt numFmtId="166" formatCode="&quot;$&quot;#,##0"/>
    <numFmt numFmtId="167" formatCode="0.0000"/>
    <numFmt numFmtId="168" formatCode="0.00000"/>
    <numFmt numFmtId="169" formatCode="0.000000"/>
    <numFmt numFmtId="170" formatCode="0.0000000"/>
    <numFmt numFmtId="171" formatCode="#,##0.0000000"/>
    <numFmt numFmtId="172" formatCode="#,##0.0"/>
  </numFmts>
  <fonts count="90" x14ac:knownFonts="1">
    <font>
      <sz val="11"/>
      <color theme="1"/>
      <name val="Arial"/>
      <family val="2"/>
      <scheme val="minor"/>
    </font>
    <font>
      <sz val="11"/>
      <color theme="1"/>
      <name val="Arial"/>
      <family val="2"/>
      <scheme val="minor"/>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b/>
      <u/>
      <sz val="27"/>
      <color theme="4" tint="-0.249977111117893"/>
      <name val="Arial"/>
      <family val="2"/>
      <scheme val="minor"/>
    </font>
    <font>
      <sz val="10"/>
      <name val="Arial"/>
      <family val="2"/>
    </font>
    <font>
      <sz val="10"/>
      <name val="Arial"/>
      <family val="2"/>
    </font>
    <font>
      <sz val="11"/>
      <name val="Arial"/>
      <family val="2"/>
    </font>
    <font>
      <b/>
      <sz val="11"/>
      <color rgb="FF0070C0"/>
      <name val="Arial"/>
      <family val="2"/>
    </font>
    <font>
      <sz val="10"/>
      <color theme="6" tint="-0.249977111117893"/>
      <name val="Arial"/>
      <family val="2"/>
    </font>
    <font>
      <u/>
      <sz val="16"/>
      <color theme="5"/>
      <name val="Arial"/>
      <family val="2"/>
    </font>
    <font>
      <b/>
      <sz val="11"/>
      <color theme="6"/>
      <name val="Arial"/>
      <family val="2"/>
    </font>
    <font>
      <b/>
      <u/>
      <sz val="27"/>
      <color theme="5"/>
      <name val="Arial"/>
      <family val="2"/>
      <scheme val="minor"/>
    </font>
    <font>
      <sz val="11"/>
      <color theme="5"/>
      <name val="Arial"/>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b/>
      <sz val="8"/>
      <name val="Arial"/>
      <family val="2"/>
    </font>
    <font>
      <i/>
      <sz val="8"/>
      <name val="Arial"/>
      <family val="2"/>
    </font>
    <font>
      <sz val="11"/>
      <name val="Arial"/>
      <family val="2"/>
      <scheme val="minor"/>
    </font>
    <font>
      <sz val="10"/>
      <name val="Arial"/>
      <family val="2"/>
      <scheme val="minor"/>
    </font>
    <font>
      <b/>
      <sz val="11"/>
      <name val="Arial"/>
      <family val="2"/>
      <scheme val="minor"/>
    </font>
    <font>
      <b/>
      <u/>
      <sz val="18"/>
      <color theme="5"/>
      <name val="Arial"/>
      <family val="2"/>
      <scheme val="minor"/>
    </font>
    <font>
      <sz val="9"/>
      <color theme="1"/>
      <name val="Arial"/>
      <family val="2"/>
      <scheme val="minor"/>
    </font>
    <font>
      <sz val="8"/>
      <color theme="1"/>
      <name val="Arial"/>
      <family val="2"/>
      <scheme val="minor"/>
    </font>
    <font>
      <b/>
      <sz val="14"/>
      <color theme="5"/>
      <name val="Arial"/>
      <family val="2"/>
      <scheme val="minor"/>
    </font>
    <font>
      <b/>
      <sz val="14"/>
      <color theme="5"/>
      <name val="Calibri"/>
      <family val="2"/>
    </font>
    <font>
      <sz val="9"/>
      <color theme="1"/>
      <name val="Arial"/>
      <family val="2"/>
    </font>
    <font>
      <b/>
      <sz val="9"/>
      <color rgb="FF000000"/>
      <name val="Arial"/>
      <family val="2"/>
    </font>
    <font>
      <sz val="14"/>
      <color theme="5"/>
      <name val="Arial"/>
      <family val="2"/>
      <scheme val="minor"/>
    </font>
    <font>
      <sz val="18"/>
      <color theme="5"/>
      <name val="Arial"/>
      <family val="2"/>
      <scheme val="minor"/>
    </font>
    <font>
      <b/>
      <sz val="18"/>
      <color theme="5"/>
      <name val="Arial"/>
      <family val="2"/>
      <scheme val="minor"/>
    </font>
    <font>
      <sz val="16"/>
      <color theme="5"/>
      <name val="Arial"/>
      <family val="2"/>
    </font>
    <font>
      <sz val="12"/>
      <color theme="1"/>
      <name val="Arial"/>
      <family val="2"/>
      <scheme val="minor"/>
    </font>
    <font>
      <b/>
      <sz val="12"/>
      <color theme="1"/>
      <name val="Arial"/>
      <family val="2"/>
      <scheme val="minor"/>
    </font>
    <font>
      <i/>
      <sz val="11"/>
      <color theme="1"/>
      <name val="Arial"/>
      <family val="2"/>
      <scheme val="minor"/>
    </font>
    <font>
      <vertAlign val="subscript"/>
      <sz val="11"/>
      <color theme="1"/>
      <name val="Arial"/>
      <family val="2"/>
      <scheme val="minor"/>
    </font>
    <font>
      <sz val="11"/>
      <name val="Calibri"/>
      <family val="2"/>
    </font>
    <font>
      <sz val="11"/>
      <color theme="0" tint="-0.34998626667073579"/>
      <name val="Calibri"/>
      <family val="2"/>
    </font>
    <font>
      <sz val="16"/>
      <name val="Calibri"/>
      <family val="2"/>
    </font>
    <font>
      <sz val="12"/>
      <name val="Calibri"/>
      <family val="2"/>
    </font>
    <font>
      <sz val="14"/>
      <name val="Calibri"/>
      <family val="2"/>
    </font>
    <font>
      <sz val="10"/>
      <name val="Calibri"/>
      <family val="2"/>
    </font>
    <font>
      <b/>
      <sz val="10"/>
      <name val="Calibri"/>
      <family val="2"/>
    </font>
    <font>
      <sz val="11"/>
      <color theme="1"/>
      <name val="Calibri"/>
      <family val="2"/>
    </font>
    <font>
      <b/>
      <sz val="11"/>
      <color rgb="FF05854B"/>
      <name val="Calibri"/>
      <family val="2"/>
    </font>
    <font>
      <sz val="9"/>
      <name val="Calibri"/>
      <family val="2"/>
    </font>
    <font>
      <sz val="16"/>
      <color rgb="FF05854B"/>
      <name val="Calibri"/>
      <family val="2"/>
    </font>
    <font>
      <b/>
      <u/>
      <sz val="11"/>
      <color rgb="FF6A6A6A"/>
      <name val="Calibri"/>
      <family val="2"/>
    </font>
    <font>
      <sz val="9"/>
      <color rgb="FF6A6A6A"/>
      <name val="Calibri"/>
      <family val="2"/>
    </font>
    <font>
      <sz val="8"/>
      <color rgb="FF05854B"/>
      <name val="Calibri"/>
      <family val="2"/>
    </font>
    <font>
      <sz val="10"/>
      <color theme="1"/>
      <name val="Calibri"/>
      <family val="2"/>
    </font>
    <font>
      <sz val="10"/>
      <color theme="0" tint="-0.34998626667073579"/>
      <name val="Calibri"/>
      <family val="2"/>
    </font>
    <font>
      <b/>
      <sz val="22"/>
      <color rgb="FF6E06C1"/>
      <name val="Calibri"/>
      <family val="2"/>
    </font>
    <font>
      <b/>
      <sz val="10"/>
      <color rgb="FFFFFFFF"/>
      <name val="Calibri"/>
      <family val="2"/>
    </font>
    <font>
      <b/>
      <sz val="16"/>
      <color rgb="FF6E06C1"/>
      <name val="Calibri"/>
      <family val="2"/>
    </font>
    <font>
      <b/>
      <sz val="10"/>
      <color theme="0"/>
      <name val="Calibri"/>
      <family val="2"/>
    </font>
    <font>
      <b/>
      <vertAlign val="subscript"/>
      <sz val="11"/>
      <color theme="0"/>
      <name val="Arial"/>
      <family val="2"/>
      <scheme val="minor"/>
    </font>
    <font>
      <b/>
      <sz val="18"/>
      <color rgb="FF001489"/>
      <name val="Arial"/>
      <family val="2"/>
      <scheme val="minor"/>
    </font>
    <font>
      <b/>
      <u/>
      <sz val="27"/>
      <color rgb="FF001489"/>
      <name val="Arial"/>
      <family val="2"/>
      <scheme val="minor"/>
    </font>
    <font>
      <sz val="11"/>
      <color rgb="FF001489"/>
      <name val="Arial"/>
      <family val="2"/>
      <scheme val="minor"/>
    </font>
  </fonts>
  <fills count="7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34998626667073579"/>
        <bgColor indexed="64"/>
      </patternFill>
    </fill>
    <fill>
      <patternFill patternType="solid">
        <fgColor rgb="FFBFBFBF"/>
        <bgColor indexed="64"/>
      </patternFill>
    </fill>
    <fill>
      <patternFill patternType="solid">
        <fgColor rgb="FF002060"/>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rgb="FF1E427C"/>
        <bgColor indexed="64"/>
      </patternFill>
    </fill>
    <fill>
      <patternFill patternType="solid">
        <fgColor rgb="FFFFF8CA"/>
        <bgColor indexed="64"/>
      </patternFill>
    </fill>
    <fill>
      <patternFill patternType="solid">
        <fgColor rgb="FFFFFFCC"/>
        <bgColor indexed="64"/>
      </patternFill>
    </fill>
    <fill>
      <patternFill patternType="solid">
        <fgColor rgb="FF001489"/>
        <bgColor indexed="64"/>
      </patternFill>
    </fill>
    <fill>
      <patternFill patternType="solid">
        <fgColor rgb="FF6E06C1"/>
        <bgColor indexed="64"/>
      </patternFill>
    </fill>
    <fill>
      <patternFill patternType="solid">
        <fgColor rgb="FFFFFFFF"/>
        <bgColor indexed="64"/>
      </patternFill>
    </fill>
  </fills>
  <borders count="10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top style="medium">
        <color indexed="64"/>
      </top>
      <bottom/>
      <diagonal/>
    </border>
    <border>
      <left style="thin">
        <color indexed="64"/>
      </left>
      <right style="thin">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style="medium">
        <color indexed="64"/>
      </left>
      <right style="thin">
        <color indexed="64"/>
      </right>
      <top/>
      <bottom style="medium">
        <color indexed="64"/>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medium">
        <color indexed="64"/>
      </left>
      <right style="medium">
        <color indexed="64"/>
      </right>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style="medium">
        <color indexed="64"/>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style="thin">
        <color auto="1"/>
      </right>
      <top/>
      <bottom/>
      <diagonal/>
    </border>
    <border>
      <left style="medium">
        <color indexed="64"/>
      </left>
      <right style="thin">
        <color indexed="64"/>
      </right>
      <top/>
      <bottom/>
      <diagonal/>
    </border>
  </borders>
  <cellStyleXfs count="2043">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9"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0" fontId="20" fillId="0" borderId="0"/>
    <xf numFmtId="0" fontId="20" fillId="0" borderId="0"/>
    <xf numFmtId="0" fontId="20" fillId="0" borderId="0"/>
    <xf numFmtId="0" fontId="1" fillId="0" borderId="0"/>
    <xf numFmtId="9" fontId="20" fillId="0" borderId="0" applyFont="0" applyFill="0" applyBorder="0" applyAlignment="0" applyProtection="0"/>
    <xf numFmtId="9" fontId="20" fillId="0" borderId="0" applyFont="0" applyFill="0" applyBorder="0" applyAlignment="0" applyProtection="0"/>
    <xf numFmtId="0" fontId="19" fillId="0" borderId="0"/>
    <xf numFmtId="0" fontId="28" fillId="37"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8" fillId="40"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9" fillId="47"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50" borderId="0" applyNumberFormat="0" applyBorder="0" applyAlignment="0" applyProtection="0"/>
    <xf numFmtId="0" fontId="29" fillId="51" borderId="0" applyNumberFormat="0" applyBorder="0" applyAlignment="0" applyProtection="0"/>
    <xf numFmtId="0" fontId="29" fillId="52" borderId="0" applyNumberFormat="0" applyBorder="0" applyAlignment="0" applyProtection="0"/>
    <xf numFmtId="0" fontId="29" fillId="53"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54" borderId="0" applyNumberFormat="0" applyBorder="0" applyAlignment="0" applyProtection="0"/>
    <xf numFmtId="0" fontId="30" fillId="38" borderId="0" applyNumberFormat="0" applyBorder="0" applyAlignment="0" applyProtection="0"/>
    <xf numFmtId="0" fontId="31" fillId="55" borderId="23" applyNumberFormat="0" applyAlignment="0" applyProtection="0"/>
    <xf numFmtId="0" fontId="32" fillId="56" borderId="24" applyNumberFormat="0" applyAlignment="0" applyProtection="0"/>
    <xf numFmtId="44" fontId="19" fillId="0" borderId="0" applyFont="0" applyFill="0" applyBorder="0" applyAlignment="0" applyProtection="0"/>
    <xf numFmtId="44" fontId="28" fillId="0" borderId="0" applyFont="0" applyFill="0" applyBorder="0" applyAlignment="0" applyProtection="0"/>
    <xf numFmtId="0" fontId="33" fillId="0" borderId="0" applyNumberFormat="0" applyFill="0" applyBorder="0" applyAlignment="0" applyProtection="0"/>
    <xf numFmtId="0" fontId="34" fillId="39" borderId="0" applyNumberFormat="0" applyBorder="0" applyAlignment="0" applyProtection="0"/>
    <xf numFmtId="0" fontId="35" fillId="0" borderId="25" applyNumberFormat="0" applyFill="0" applyAlignment="0" applyProtection="0"/>
    <xf numFmtId="0" fontId="36" fillId="0" borderId="26" applyNumberFormat="0" applyFill="0" applyAlignment="0" applyProtection="0"/>
    <xf numFmtId="0" fontId="37" fillId="0" borderId="27" applyNumberFormat="0" applyFill="0" applyAlignment="0" applyProtection="0"/>
    <xf numFmtId="0" fontId="37" fillId="0" borderId="0" applyNumberFormat="0" applyFill="0" applyBorder="0" applyAlignment="0" applyProtection="0"/>
    <xf numFmtId="0" fontId="38" fillId="42" borderId="23" applyNumberFormat="0" applyAlignment="0" applyProtection="0"/>
    <xf numFmtId="0" fontId="39" fillId="0" borderId="28" applyNumberFormat="0" applyFill="0" applyAlignment="0" applyProtection="0"/>
    <xf numFmtId="0" fontId="40" fillId="57"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58" borderId="29" applyNumberFormat="0" applyFont="0" applyAlignment="0" applyProtection="0"/>
    <xf numFmtId="0" fontId="41" fillId="55" borderId="30" applyNumberFormat="0" applyAlignment="0" applyProtection="0"/>
    <xf numFmtId="9" fontId="19" fillId="0" borderId="0" applyFont="0" applyFill="0" applyBorder="0" applyAlignment="0" applyProtection="0"/>
    <xf numFmtId="0" fontId="42" fillId="0" borderId="0" applyNumberFormat="0" applyFill="0" applyBorder="0" applyAlignment="0" applyProtection="0"/>
    <xf numFmtId="0" fontId="43" fillId="0" borderId="31" applyNumberFormat="0" applyFill="0" applyAlignment="0" applyProtection="0"/>
    <xf numFmtId="0" fontId="44" fillId="0" borderId="0" applyNumberFormat="0" applyFill="0" applyBorder="0" applyAlignment="0" applyProtection="0"/>
    <xf numFmtId="164" fontId="45" fillId="0" borderId="0" applyFont="0" applyFill="0" applyBorder="0" applyAlignment="0" applyProtection="0">
      <alignment horizontal="right"/>
    </xf>
    <xf numFmtId="2" fontId="45" fillId="0" borderId="0" applyFont="0" applyFill="0" applyBorder="0" applyAlignment="0" applyProtection="0">
      <alignment horizontal="right"/>
    </xf>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5" borderId="0" applyNumberFormat="0" applyBorder="0" applyAlignment="0" applyProtection="0"/>
    <xf numFmtId="0" fontId="17" fillId="45" borderId="0" applyNumberFormat="0" applyBorder="0" applyAlignment="0" applyProtection="0"/>
    <xf numFmtId="0" fontId="17" fillId="48" borderId="0" applyNumberFormat="0" applyBorder="0" applyAlignment="0" applyProtection="0"/>
    <xf numFmtId="0" fontId="17" fillId="50" borderId="0" applyNumberFormat="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8" fillId="0" borderId="0" applyFont="0" applyFill="0" applyBorder="0" applyAlignment="0" applyProtection="0"/>
    <xf numFmtId="43" fontId="45" fillId="0" borderId="0" applyFont="0" applyFill="0" applyBorder="0" applyAlignment="0" applyProtection="0"/>
    <xf numFmtId="43" fontId="19" fillId="0" borderId="0" applyFont="0" applyFill="0" applyBorder="0" applyAlignment="0" applyProtection="0"/>
    <xf numFmtId="43" fontId="28" fillId="0" borderId="0" applyFont="0" applyFill="0" applyBorder="0" applyAlignment="0" applyProtection="0"/>
    <xf numFmtId="43" fontId="19" fillId="0" borderId="0" applyFont="0" applyFill="0" applyBorder="0" applyAlignment="0" applyProtection="0"/>
    <xf numFmtId="3" fontId="45" fillId="0" borderId="0" applyFont="0" applyFill="0" applyBorder="0" applyAlignment="0" applyProtection="0">
      <alignment horizontal="right"/>
    </xf>
    <xf numFmtId="44" fontId="19" fillId="0" borderId="0" applyFont="0" applyFill="0" applyBorder="0" applyAlignment="0" applyProtection="0"/>
    <xf numFmtId="44" fontId="28"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166" fontId="45" fillId="0" borderId="0"/>
    <xf numFmtId="0" fontId="1" fillId="0" borderId="0"/>
    <xf numFmtId="0" fontId="45" fillId="0" borderId="0"/>
    <xf numFmtId="0" fontId="1" fillId="0" borderId="0"/>
    <xf numFmtId="0" fontId="19" fillId="0" borderId="0"/>
    <xf numFmtId="0" fontId="28" fillId="8" borderId="8" applyNumberFormat="0" applyFont="0" applyAlignment="0" applyProtection="0"/>
    <xf numFmtId="0" fontId="46" fillId="0" borderId="22" applyFill="0" applyProtection="0">
      <alignment horizontal="right" wrapText="1"/>
    </xf>
    <xf numFmtId="9" fontId="19" fillId="0" borderId="0" applyFont="0" applyFill="0" applyBorder="0" applyAlignment="0" applyProtection="0"/>
    <xf numFmtId="9" fontId="19"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7" fillId="0" borderId="0" applyFill="0" applyBorder="0" applyProtection="0">
      <alignment horizontal="left" wrapText="1"/>
    </xf>
    <xf numFmtId="9" fontId="19"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62" fillId="0" borderId="0"/>
  </cellStyleXfs>
  <cellXfs count="572">
    <xf numFmtId="0" fontId="0" fillId="0" borderId="0" xfId="0"/>
    <xf numFmtId="0" fontId="0" fillId="34" borderId="0" xfId="0" applyFill="1"/>
    <xf numFmtId="0" fontId="18" fillId="34" borderId="0" xfId="0" applyFont="1" applyFill="1"/>
    <xf numFmtId="0" fontId="22" fillId="34" borderId="0" xfId="43" applyFont="1" applyFill="1" applyAlignment="1" applyProtection="1">
      <alignment horizontal="left" vertical="center" wrapText="1" indent="2"/>
      <protection hidden="1"/>
    </xf>
    <xf numFmtId="0" fontId="16" fillId="34" borderId="0" xfId="0" applyFont="1" applyFill="1" applyAlignment="1">
      <alignment horizontal="left"/>
    </xf>
    <xf numFmtId="0" fontId="23" fillId="0" borderId="0" xfId="43" applyFont="1" applyAlignment="1">
      <alignment vertical="center"/>
    </xf>
    <xf numFmtId="0" fontId="23" fillId="34" borderId="0" xfId="43" applyFont="1" applyFill="1" applyAlignment="1">
      <alignment vertical="center"/>
    </xf>
    <xf numFmtId="0" fontId="25" fillId="34" borderId="0" xfId="43" applyFont="1" applyFill="1" applyAlignment="1" applyProtection="1">
      <alignment horizontal="left" vertical="center" indent="2"/>
      <protection hidden="1"/>
    </xf>
    <xf numFmtId="0" fontId="21" fillId="34" borderId="0" xfId="43" applyFont="1" applyFill="1" applyAlignment="1" applyProtection="1">
      <alignment horizontal="left" vertical="center" wrapText="1"/>
      <protection hidden="1"/>
    </xf>
    <xf numFmtId="0" fontId="0" fillId="34" borderId="0" xfId="0" applyFill="1" applyAlignment="1">
      <alignment vertical="top"/>
    </xf>
    <xf numFmtId="0" fontId="0" fillId="34" borderId="0" xfId="0" applyFill="1" applyAlignment="1">
      <alignment horizontal="left" vertical="top"/>
    </xf>
    <xf numFmtId="0" fontId="0" fillId="34" borderId="0" xfId="0" applyFill="1" applyAlignment="1">
      <alignment horizontal="left" vertical="top" wrapText="1"/>
    </xf>
    <xf numFmtId="0" fontId="0" fillId="34" borderId="0" xfId="0" applyFill="1" applyAlignment="1">
      <alignment vertical="top" wrapText="1"/>
    </xf>
    <xf numFmtId="0" fontId="0" fillId="33" borderId="10" xfId="0" applyFill="1" applyBorder="1" applyAlignment="1">
      <alignment horizontal="left" vertical="center" indent="1"/>
    </xf>
    <xf numFmtId="0" fontId="0" fillId="35" borderId="10" xfId="0" applyFill="1" applyBorder="1" applyAlignment="1">
      <alignment horizontal="left" vertical="center" wrapText="1" indent="1"/>
    </xf>
    <xf numFmtId="0" fontId="16" fillId="34" borderId="0" xfId="0" applyFont="1" applyFill="1" applyAlignment="1">
      <alignment vertical="top"/>
    </xf>
    <xf numFmtId="0" fontId="16" fillId="34" borderId="0" xfId="0" applyFont="1" applyFill="1"/>
    <xf numFmtId="0" fontId="16" fillId="34" borderId="11" xfId="0" applyFont="1" applyFill="1" applyBorder="1" applyAlignment="1">
      <alignment horizontal="center" vertical="center" wrapText="1"/>
    </xf>
    <xf numFmtId="0" fontId="0" fillId="34" borderId="10" xfId="0" applyFill="1" applyBorder="1" applyAlignment="1">
      <alignment horizontal="left" vertical="center" wrapText="1" indent="1"/>
    </xf>
    <xf numFmtId="0" fontId="0" fillId="34" borderId="35" xfId="0" applyFill="1" applyBorder="1" applyAlignment="1">
      <alignment horizontal="left" vertical="center" wrapText="1" indent="1"/>
    </xf>
    <xf numFmtId="0" fontId="0" fillId="34" borderId="22" xfId="0" applyFill="1" applyBorder="1" applyAlignment="1">
      <alignment vertical="top"/>
    </xf>
    <xf numFmtId="0" fontId="16" fillId="34" borderId="0" xfId="0" applyFont="1" applyFill="1" applyAlignment="1">
      <alignment horizontal="left" vertical="top"/>
    </xf>
    <xf numFmtId="0" fontId="16" fillId="34" borderId="0" xfId="0" applyFont="1" applyFill="1" applyAlignment="1">
      <alignment horizontal="left" vertical="top" indent="18"/>
    </xf>
    <xf numFmtId="0" fontId="16" fillId="34" borderId="0" xfId="0" applyFont="1" applyFill="1" applyAlignment="1">
      <alignment horizontal="left" vertical="top" wrapText="1" indent="18"/>
    </xf>
    <xf numFmtId="0" fontId="16" fillId="34" borderId="33" xfId="0" applyFont="1" applyFill="1" applyBorder="1" applyAlignment="1">
      <alignment horizontal="center" vertical="center" wrapText="1"/>
    </xf>
    <xf numFmtId="0" fontId="16" fillId="34" borderId="34" xfId="0" applyFont="1" applyFill="1" applyBorder="1" applyAlignment="1">
      <alignment horizontal="center" vertical="center" wrapText="1"/>
    </xf>
    <xf numFmtId="164" fontId="0" fillId="34" borderId="18" xfId="0" applyNumberFormat="1" applyFill="1" applyBorder="1" applyAlignment="1">
      <alignment horizontal="left" vertical="center" wrapText="1" indent="1"/>
    </xf>
    <xf numFmtId="14" fontId="0" fillId="34" borderId="10" xfId="0" applyNumberFormat="1" applyFill="1" applyBorder="1" applyAlignment="1">
      <alignment horizontal="left" vertical="center" wrapText="1" indent="1"/>
    </xf>
    <xf numFmtId="0" fontId="0" fillId="34" borderId="16" xfId="0" applyFill="1" applyBorder="1" applyAlignment="1">
      <alignment horizontal="left" vertical="center" wrapText="1" indent="1"/>
    </xf>
    <xf numFmtId="164" fontId="0" fillId="34" borderId="32" xfId="0" applyNumberFormat="1" applyFill="1" applyBorder="1" applyAlignment="1">
      <alignment horizontal="left" vertical="center" wrapText="1" indent="1"/>
    </xf>
    <xf numFmtId="0" fontId="0" fillId="34" borderId="36" xfId="0" applyFill="1" applyBorder="1" applyAlignment="1">
      <alignment horizontal="left" vertical="center" wrapText="1" indent="1"/>
    </xf>
    <xf numFmtId="0" fontId="21" fillId="34" borderId="0" xfId="43" applyFont="1" applyFill="1" applyAlignment="1" applyProtection="1">
      <alignment horizontal="left" vertical="center" wrapText="1" indent="2"/>
      <protection hidden="1"/>
    </xf>
    <xf numFmtId="0" fontId="25" fillId="34" borderId="0" xfId="43" applyFont="1" applyFill="1" applyAlignment="1" applyProtection="1">
      <alignment vertical="center"/>
      <protection hidden="1"/>
    </xf>
    <xf numFmtId="0" fontId="22" fillId="34" borderId="0" xfId="43" applyFont="1" applyFill="1" applyAlignment="1" applyProtection="1">
      <alignment vertical="center" wrapText="1"/>
      <protection hidden="1"/>
    </xf>
    <xf numFmtId="0" fontId="21" fillId="34" borderId="0" xfId="43" applyFont="1" applyFill="1" applyAlignment="1" applyProtection="1">
      <alignment vertical="center" wrapText="1"/>
      <protection hidden="1"/>
    </xf>
    <xf numFmtId="0" fontId="25" fillId="34" borderId="0" xfId="43" applyFont="1" applyFill="1" applyAlignment="1" applyProtection="1">
      <alignment vertical="center" wrapText="1"/>
      <protection hidden="1"/>
    </xf>
    <xf numFmtId="0" fontId="48" fillId="34" borderId="0" xfId="0" applyFont="1" applyFill="1"/>
    <xf numFmtId="0" fontId="54" fillId="34" borderId="0" xfId="0" applyFont="1" applyFill="1"/>
    <xf numFmtId="0" fontId="54" fillId="34" borderId="0" xfId="0" applyFont="1" applyFill="1" applyAlignment="1">
      <alignment horizontal="left"/>
    </xf>
    <xf numFmtId="0" fontId="26" fillId="34" borderId="0" xfId="0" applyFont="1" applyFill="1"/>
    <xf numFmtId="0" fontId="0" fillId="34" borderId="0" xfId="0" applyFill="1" applyAlignment="1">
      <alignment wrapText="1"/>
    </xf>
    <xf numFmtId="0" fontId="0" fillId="0" borderId="0" xfId="0" applyAlignment="1">
      <alignment wrapText="1"/>
    </xf>
    <xf numFmtId="0" fontId="56" fillId="0" borderId="10" xfId="0" applyFont="1" applyBorder="1" applyAlignment="1">
      <alignment horizontal="left" vertical="center" wrapText="1"/>
    </xf>
    <xf numFmtId="0" fontId="0" fillId="0" borderId="10" xfId="0" applyBorder="1"/>
    <xf numFmtId="0" fontId="57" fillId="60" borderId="10" xfId="0" applyFont="1" applyFill="1" applyBorder="1" applyAlignment="1">
      <alignment horizontal="justify" vertical="center" wrapText="1"/>
    </xf>
    <xf numFmtId="0" fontId="56" fillId="0" borderId="10" xfId="0" applyFont="1" applyBorder="1" applyAlignment="1">
      <alignment horizontal="left" vertical="center"/>
    </xf>
    <xf numFmtId="1" fontId="0" fillId="33" borderId="15" xfId="0" applyNumberFormat="1" applyFill="1" applyBorder="1" applyAlignment="1" applyProtection="1">
      <alignment horizontal="center" vertical="center"/>
      <protection locked="0"/>
    </xf>
    <xf numFmtId="1" fontId="0" fillId="33" borderId="19" xfId="0" applyNumberFormat="1" applyFill="1" applyBorder="1" applyAlignment="1" applyProtection="1">
      <alignment horizontal="center" vertical="center"/>
      <protection locked="0"/>
    </xf>
    <xf numFmtId="3" fontId="0" fillId="33" borderId="10" xfId="0" applyNumberFormat="1" applyFill="1" applyBorder="1" applyAlignment="1" applyProtection="1">
      <alignment horizontal="center" vertical="center"/>
      <protection locked="0"/>
    </xf>
    <xf numFmtId="3" fontId="0" fillId="33" borderId="20" xfId="0" applyNumberFormat="1" applyFill="1" applyBorder="1" applyAlignment="1" applyProtection="1">
      <alignment horizontal="center" vertical="center"/>
      <protection locked="0"/>
    </xf>
    <xf numFmtId="164" fontId="0" fillId="34" borderId="18" xfId="0" applyNumberFormat="1" applyFill="1" applyBorder="1" applyAlignment="1">
      <alignment horizontal="center" vertical="center"/>
    </xf>
    <xf numFmtId="14" fontId="0" fillId="34" borderId="10" xfId="0" applyNumberFormat="1" applyFill="1" applyBorder="1" applyAlignment="1">
      <alignment horizontal="left" vertical="center" indent="1"/>
    </xf>
    <xf numFmtId="0" fontId="0" fillId="34" borderId="16" xfId="0" applyFill="1" applyBorder="1" applyAlignment="1">
      <alignment horizontal="left" vertical="center" indent="1"/>
    </xf>
    <xf numFmtId="0" fontId="58" fillId="36" borderId="51" xfId="0" applyFont="1" applyFill="1" applyBorder="1"/>
    <xf numFmtId="0" fontId="0" fillId="34" borderId="74" xfId="0" applyFill="1" applyBorder="1"/>
    <xf numFmtId="0" fontId="0" fillId="34" borderId="67" xfId="0" applyFill="1" applyBorder="1"/>
    <xf numFmtId="0" fontId="0" fillId="34" borderId="68" xfId="0" applyFill="1" applyBorder="1"/>
    <xf numFmtId="0" fontId="59" fillId="34" borderId="0" xfId="0" applyFont="1" applyFill="1"/>
    <xf numFmtId="0" fontId="0" fillId="61" borderId="0" xfId="0" applyFill="1"/>
    <xf numFmtId="0" fontId="0" fillId="0" borderId="12" xfId="0" applyBorder="1"/>
    <xf numFmtId="0" fontId="0" fillId="0" borderId="13" xfId="0" applyBorder="1"/>
    <xf numFmtId="0" fontId="0" fillId="0" borderId="14" xfId="0" applyBorder="1"/>
    <xf numFmtId="0" fontId="0" fillId="0" borderId="15" xfId="0" applyBorder="1"/>
    <xf numFmtId="0" fontId="0" fillId="0" borderId="17" xfId="0" applyBorder="1"/>
    <xf numFmtId="0" fontId="0" fillId="0" borderId="19" xfId="0" applyBorder="1"/>
    <xf numFmtId="0" fontId="0" fillId="0" borderId="20" xfId="0" applyBorder="1"/>
    <xf numFmtId="0" fontId="0" fillId="0" borderId="21" xfId="0" applyBorder="1"/>
    <xf numFmtId="0" fontId="0" fillId="0" borderId="39" xfId="0" applyBorder="1"/>
    <xf numFmtId="3" fontId="0" fillId="33" borderId="15" xfId="0" applyNumberFormat="1" applyFill="1" applyBorder="1" applyAlignment="1" applyProtection="1">
      <alignment horizontal="center" vertical="center"/>
      <protection locked="0"/>
    </xf>
    <xf numFmtId="3" fontId="0" fillId="33" borderId="19" xfId="0" applyNumberFormat="1" applyFill="1" applyBorder="1" applyAlignment="1" applyProtection="1">
      <alignment horizontal="center" vertical="center"/>
      <protection locked="0"/>
    </xf>
    <xf numFmtId="49" fontId="0" fillId="33" borderId="13" xfId="0" applyNumberFormat="1" applyFill="1" applyBorder="1" applyAlignment="1" applyProtection="1">
      <alignment horizontal="center" vertical="center"/>
      <protection locked="0"/>
    </xf>
    <xf numFmtId="49" fontId="0" fillId="33" borderId="10" xfId="0" applyNumberFormat="1" applyFill="1" applyBorder="1" applyAlignment="1" applyProtection="1">
      <alignment horizontal="center" vertical="center"/>
      <protection locked="0"/>
    </xf>
    <xf numFmtId="49" fontId="0" fillId="33" borderId="20" xfId="0" applyNumberFormat="1" applyFill="1" applyBorder="1" applyAlignment="1" applyProtection="1">
      <alignment horizontal="center" vertical="center"/>
      <protection locked="0"/>
    </xf>
    <xf numFmtId="49" fontId="0" fillId="33" borderId="11" xfId="0" applyNumberFormat="1" applyFill="1" applyBorder="1" applyAlignment="1" applyProtection="1">
      <alignment horizontal="center" vertical="center"/>
      <protection locked="0"/>
    </xf>
    <xf numFmtId="0" fontId="53" fillId="34" borderId="0" xfId="0" applyFont="1" applyFill="1" applyAlignment="1" applyProtection="1">
      <alignment horizontal="left"/>
      <protection hidden="1"/>
    </xf>
    <xf numFmtId="0" fontId="0" fillId="34" borderId="0" xfId="0" applyFill="1" applyProtection="1">
      <protection hidden="1"/>
    </xf>
    <xf numFmtId="0" fontId="17" fillId="34" borderId="0" xfId="0" applyFont="1" applyFill="1" applyProtection="1">
      <protection hidden="1"/>
    </xf>
    <xf numFmtId="0" fontId="27" fillId="34" borderId="0" xfId="0" applyFont="1" applyFill="1" applyAlignment="1" applyProtection="1">
      <alignment horizontal="left" vertical="center" wrapText="1"/>
      <protection hidden="1"/>
    </xf>
    <xf numFmtId="49" fontId="0" fillId="35" borderId="55" xfId="0" applyNumberFormat="1" applyFill="1" applyBorder="1" applyAlignment="1" applyProtection="1">
      <alignment horizontal="center" vertical="center"/>
      <protection hidden="1"/>
    </xf>
    <xf numFmtId="49" fontId="0" fillId="0" borderId="0" xfId="0" applyNumberFormat="1" applyAlignment="1" applyProtection="1">
      <alignment horizontal="center" vertical="center"/>
      <protection hidden="1"/>
    </xf>
    <xf numFmtId="49" fontId="0" fillId="35" borderId="0" xfId="0" applyNumberFormat="1" applyFill="1" applyAlignment="1" applyProtection="1">
      <alignment horizontal="center" vertical="center"/>
      <protection hidden="1"/>
    </xf>
    <xf numFmtId="0" fontId="16" fillId="36" borderId="51" xfId="0" applyFont="1" applyFill="1" applyBorder="1" applyAlignment="1" applyProtection="1">
      <alignment horizontal="center" vertical="center" wrapText="1"/>
      <protection hidden="1"/>
    </xf>
    <xf numFmtId="0" fontId="13" fillId="34" borderId="0" xfId="0" applyFont="1" applyFill="1" applyAlignment="1" applyProtection="1">
      <alignment horizontal="center" wrapText="1"/>
      <protection hidden="1"/>
    </xf>
    <xf numFmtId="0" fontId="0" fillId="34" borderId="51" xfId="0" applyFill="1" applyBorder="1" applyAlignment="1" applyProtection="1">
      <alignment horizontal="center" vertical="center" wrapText="1"/>
      <protection hidden="1"/>
    </xf>
    <xf numFmtId="2" fontId="0" fillId="34" borderId="53" xfId="0" applyNumberFormat="1" applyFill="1" applyBorder="1" applyAlignment="1" applyProtection="1">
      <alignment horizontal="center" vertical="center"/>
      <protection hidden="1"/>
    </xf>
    <xf numFmtId="3" fontId="0" fillId="35" borderId="12" xfId="0" applyNumberFormat="1" applyFill="1" applyBorder="1" applyAlignment="1" applyProtection="1">
      <alignment horizontal="center" vertical="center"/>
      <protection hidden="1"/>
    </xf>
    <xf numFmtId="0" fontId="0" fillId="35" borderId="67" xfId="0" applyFill="1" applyBorder="1" applyAlignment="1" applyProtection="1">
      <alignment horizontal="center" vertical="center"/>
      <protection hidden="1"/>
    </xf>
    <xf numFmtId="3" fontId="0" fillId="35" borderId="15" xfId="0" applyNumberFormat="1" applyFill="1" applyBorder="1" applyAlignment="1" applyProtection="1">
      <alignment horizontal="center" vertical="center"/>
      <protection hidden="1"/>
    </xf>
    <xf numFmtId="0" fontId="0" fillId="35" borderId="68" xfId="0" applyFill="1" applyBorder="1" applyAlignment="1" applyProtection="1">
      <alignment horizontal="center" vertical="center"/>
      <protection hidden="1"/>
    </xf>
    <xf numFmtId="3" fontId="0" fillId="35" borderId="19" xfId="0" applyNumberFormat="1" applyFill="1" applyBorder="1" applyAlignment="1" applyProtection="1">
      <alignment horizontal="center" vertical="center"/>
      <protection hidden="1"/>
    </xf>
    <xf numFmtId="0" fontId="0" fillId="59" borderId="0" xfId="0" applyFill="1" applyProtection="1">
      <protection hidden="1"/>
    </xf>
    <xf numFmtId="0" fontId="17" fillId="59" borderId="0" xfId="0" applyFont="1" applyFill="1" applyProtection="1">
      <protection hidden="1"/>
    </xf>
    <xf numFmtId="0" fontId="51" fillId="59" borderId="0" xfId="0" applyFont="1" applyFill="1" applyProtection="1">
      <protection hidden="1"/>
    </xf>
    <xf numFmtId="0" fontId="16" fillId="59" borderId="51" xfId="0" applyFont="1" applyFill="1" applyBorder="1" applyAlignment="1" applyProtection="1">
      <alignment horizontal="center" vertical="center"/>
      <protection hidden="1"/>
    </xf>
    <xf numFmtId="0" fontId="16" fillId="59" borderId="51" xfId="0" applyFont="1" applyFill="1" applyBorder="1" applyAlignment="1" applyProtection="1">
      <alignment horizontal="center" vertical="center" wrapText="1"/>
      <protection hidden="1"/>
    </xf>
    <xf numFmtId="0" fontId="16" fillId="59" borderId="66" xfId="0" applyFont="1" applyFill="1" applyBorder="1" applyAlignment="1" applyProtection="1">
      <alignment horizontal="center" vertical="center" wrapText="1"/>
      <protection hidden="1"/>
    </xf>
    <xf numFmtId="0" fontId="16" fillId="59" borderId="60" xfId="0" applyFont="1" applyFill="1" applyBorder="1" applyAlignment="1" applyProtection="1">
      <alignment horizontal="center" vertical="center"/>
      <protection hidden="1"/>
    </xf>
    <xf numFmtId="0" fontId="0" fillId="59" borderId="12" xfId="0" applyFill="1" applyBorder="1" applyAlignment="1" applyProtection="1">
      <alignment horizontal="center" vertical="center"/>
      <protection hidden="1"/>
    </xf>
    <xf numFmtId="0" fontId="0" fillId="59" borderId="13" xfId="0" applyFill="1" applyBorder="1" applyAlignment="1" applyProtection="1">
      <alignment horizontal="center" vertical="center"/>
      <protection hidden="1"/>
    </xf>
    <xf numFmtId="0" fontId="0" fillId="59" borderId="76" xfId="0" applyFill="1" applyBorder="1" applyAlignment="1" applyProtection="1">
      <alignment horizontal="center" vertical="center"/>
      <protection hidden="1"/>
    </xf>
    <xf numFmtId="0" fontId="16" fillId="59" borderId="67" xfId="0" applyFont="1" applyFill="1" applyBorder="1" applyAlignment="1" applyProtection="1">
      <alignment horizontal="center" vertical="center"/>
      <protection hidden="1"/>
    </xf>
    <xf numFmtId="0" fontId="0" fillId="59" borderId="15" xfId="0" applyFill="1" applyBorder="1" applyAlignment="1" applyProtection="1">
      <alignment horizontal="center" vertical="center"/>
      <protection hidden="1"/>
    </xf>
    <xf numFmtId="0" fontId="0" fillId="59" borderId="10" xfId="0" applyFill="1" applyBorder="1" applyAlignment="1" applyProtection="1">
      <alignment horizontal="center" vertical="center"/>
      <protection hidden="1"/>
    </xf>
    <xf numFmtId="0" fontId="0" fillId="59" borderId="11" xfId="0" applyFill="1" applyBorder="1" applyAlignment="1" applyProtection="1">
      <alignment horizontal="center" vertical="center"/>
      <protection hidden="1"/>
    </xf>
    <xf numFmtId="0" fontId="0" fillId="59" borderId="22" xfId="0" applyFill="1" applyBorder="1" applyAlignment="1" applyProtection="1">
      <alignment horizontal="center" vertical="center"/>
      <protection hidden="1"/>
    </xf>
    <xf numFmtId="0" fontId="16" fillId="59" borderId="68" xfId="0" applyFont="1" applyFill="1" applyBorder="1" applyAlignment="1" applyProtection="1">
      <alignment horizontal="center" vertical="center"/>
      <protection hidden="1"/>
    </xf>
    <xf numFmtId="0" fontId="0" fillId="59" borderId="19" xfId="0" applyFill="1" applyBorder="1" applyAlignment="1" applyProtection="1">
      <alignment horizontal="center" vertical="center"/>
      <protection hidden="1"/>
    </xf>
    <xf numFmtId="0" fontId="0" fillId="59" borderId="20" xfId="0" applyFill="1" applyBorder="1" applyAlignment="1" applyProtection="1">
      <alignment horizontal="center" vertical="center"/>
      <protection hidden="1"/>
    </xf>
    <xf numFmtId="0" fontId="0" fillId="59" borderId="38" xfId="0" applyFill="1" applyBorder="1" applyAlignment="1" applyProtection="1">
      <alignment horizontal="center" vertical="center"/>
      <protection hidden="1"/>
    </xf>
    <xf numFmtId="0" fontId="0" fillId="59" borderId="39" xfId="0" applyFill="1" applyBorder="1" applyAlignment="1" applyProtection="1">
      <alignment horizontal="center" vertical="center"/>
      <protection hidden="1"/>
    </xf>
    <xf numFmtId="0" fontId="0" fillId="59" borderId="51" xfId="0" applyFill="1" applyBorder="1" applyProtection="1">
      <protection hidden="1"/>
    </xf>
    <xf numFmtId="0" fontId="16" fillId="59" borderId="54" xfId="0" applyFont="1" applyFill="1" applyBorder="1" applyAlignment="1" applyProtection="1">
      <alignment horizontal="center" vertical="center"/>
      <protection hidden="1"/>
    </xf>
    <xf numFmtId="0" fontId="16" fillId="59" borderId="0" xfId="0" applyFont="1" applyFill="1" applyAlignment="1" applyProtection="1">
      <alignment horizontal="center" vertical="center"/>
      <protection hidden="1"/>
    </xf>
    <xf numFmtId="0" fontId="16" fillId="59" borderId="0" xfId="0" applyFont="1" applyFill="1" applyAlignment="1" applyProtection="1">
      <alignment horizontal="center" vertical="center" wrapText="1"/>
      <protection hidden="1"/>
    </xf>
    <xf numFmtId="0" fontId="0" fillId="59" borderId="12" xfId="0" applyFill="1" applyBorder="1" applyProtection="1">
      <protection hidden="1"/>
    </xf>
    <xf numFmtId="0" fontId="0" fillId="59" borderId="13" xfId="0" applyFill="1" applyBorder="1" applyProtection="1">
      <protection hidden="1"/>
    </xf>
    <xf numFmtId="0" fontId="0" fillId="59" borderId="62" xfId="0" applyFill="1" applyBorder="1" applyProtection="1">
      <protection hidden="1"/>
    </xf>
    <xf numFmtId="0" fontId="0" fillId="59" borderId="11" xfId="0" applyFill="1" applyBorder="1" applyProtection="1">
      <protection hidden="1"/>
    </xf>
    <xf numFmtId="0" fontId="0" fillId="59" borderId="45" xfId="0" applyFill="1" applyBorder="1" applyProtection="1">
      <protection hidden="1"/>
    </xf>
    <xf numFmtId="0" fontId="0" fillId="59" borderId="38" xfId="0" applyFill="1" applyBorder="1" applyProtection="1">
      <protection hidden="1"/>
    </xf>
    <xf numFmtId="0" fontId="60" fillId="34" borderId="0" xfId="0" applyFont="1" applyFill="1" applyProtection="1">
      <protection hidden="1"/>
    </xf>
    <xf numFmtId="0" fontId="26" fillId="34" borderId="0" xfId="0" applyFont="1" applyFill="1" applyProtection="1">
      <protection hidden="1"/>
    </xf>
    <xf numFmtId="0" fontId="0" fillId="0" borderId="51" xfId="0" applyBorder="1" applyAlignment="1" applyProtection="1">
      <alignment horizontal="center" vertical="center" wrapText="1"/>
      <protection hidden="1"/>
    </xf>
    <xf numFmtId="0" fontId="0" fillId="0" borderId="63" xfId="0" applyBorder="1" applyAlignment="1" applyProtection="1">
      <alignment horizontal="center" vertical="center" wrapText="1"/>
      <protection hidden="1"/>
    </xf>
    <xf numFmtId="0" fontId="0" fillId="0" borderId="65" xfId="0" applyBorder="1" applyAlignment="1" applyProtection="1">
      <alignment horizontal="center" vertical="center" wrapText="1"/>
      <protection hidden="1"/>
    </xf>
    <xf numFmtId="0" fontId="0" fillId="59" borderId="51" xfId="0" applyFill="1" applyBorder="1" applyAlignment="1" applyProtection="1">
      <alignment horizontal="center" vertical="center"/>
      <protection hidden="1"/>
    </xf>
    <xf numFmtId="0" fontId="16" fillId="59" borderId="61" xfId="0" applyFont="1" applyFill="1" applyBorder="1" applyAlignment="1" applyProtection="1">
      <alignment horizontal="center" vertical="center"/>
      <protection hidden="1"/>
    </xf>
    <xf numFmtId="0" fontId="0" fillId="59" borderId="62" xfId="0" applyFill="1" applyBorder="1" applyAlignment="1" applyProtection="1">
      <alignment horizontal="center" vertical="center"/>
      <protection hidden="1"/>
    </xf>
    <xf numFmtId="0" fontId="16" fillId="59" borderId="58" xfId="0" applyFont="1" applyFill="1" applyBorder="1" applyAlignment="1" applyProtection="1">
      <alignment horizontal="center" vertical="center"/>
      <protection hidden="1"/>
    </xf>
    <xf numFmtId="0" fontId="16" fillId="59" borderId="59" xfId="0" applyFont="1" applyFill="1" applyBorder="1" applyAlignment="1" applyProtection="1">
      <alignment horizontal="center" vertical="center"/>
      <protection hidden="1"/>
    </xf>
    <xf numFmtId="0" fontId="0" fillId="59" borderId="0" xfId="0" applyFill="1" applyAlignment="1" applyProtection="1">
      <alignment horizontal="center" vertical="center"/>
      <protection hidden="1"/>
    </xf>
    <xf numFmtId="2" fontId="0" fillId="59" borderId="12" xfId="0" applyNumberFormat="1" applyFill="1" applyBorder="1" applyAlignment="1" applyProtection="1">
      <alignment horizontal="center" vertical="center"/>
      <protection hidden="1"/>
    </xf>
    <xf numFmtId="2" fontId="0" fillId="59" borderId="14" xfId="0" applyNumberFormat="1" applyFill="1" applyBorder="1" applyAlignment="1" applyProtection="1">
      <alignment horizontal="center" vertical="center"/>
      <protection hidden="1"/>
    </xf>
    <xf numFmtId="2" fontId="0" fillId="59" borderId="0" xfId="0" applyNumberFormat="1" applyFill="1" applyAlignment="1" applyProtection="1">
      <alignment horizontal="center" vertical="center"/>
      <protection hidden="1"/>
    </xf>
    <xf numFmtId="2" fontId="0" fillId="59" borderId="15" xfId="0" applyNumberFormat="1" applyFill="1" applyBorder="1" applyAlignment="1" applyProtection="1">
      <alignment horizontal="center" vertical="center"/>
      <protection hidden="1"/>
    </xf>
    <xf numFmtId="2" fontId="0" fillId="59" borderId="17" xfId="0" applyNumberFormat="1" applyFill="1" applyBorder="1" applyAlignment="1" applyProtection="1">
      <alignment horizontal="center" vertical="center"/>
      <protection hidden="1"/>
    </xf>
    <xf numFmtId="2" fontId="0" fillId="59" borderId="19" xfId="0" applyNumberFormat="1" applyFill="1" applyBorder="1" applyAlignment="1" applyProtection="1">
      <alignment horizontal="center" vertical="center"/>
      <protection hidden="1"/>
    </xf>
    <xf numFmtId="2" fontId="0" fillId="59" borderId="21" xfId="0" applyNumberFormat="1" applyFill="1" applyBorder="1" applyAlignment="1" applyProtection="1">
      <alignment horizontal="center" vertical="center"/>
      <protection hidden="1"/>
    </xf>
    <xf numFmtId="0" fontId="16" fillId="59" borderId="54" xfId="0" applyFont="1" applyFill="1" applyBorder="1" applyAlignment="1" applyProtection="1">
      <alignment horizontal="center" vertical="center" wrapText="1"/>
      <protection hidden="1"/>
    </xf>
    <xf numFmtId="2" fontId="0" fillId="35" borderId="55" xfId="0" applyNumberFormat="1" applyFill="1" applyBorder="1" applyAlignment="1" applyProtection="1">
      <alignment horizontal="center" vertical="center"/>
      <protection hidden="1"/>
    </xf>
    <xf numFmtId="2" fontId="0" fillId="0" borderId="0" xfId="0" applyNumberFormat="1" applyAlignment="1" applyProtection="1">
      <alignment horizontal="center" vertical="center"/>
      <protection hidden="1"/>
    </xf>
    <xf numFmtId="0" fontId="16" fillId="36" borderId="69" xfId="0" applyFont="1" applyFill="1" applyBorder="1" applyAlignment="1" applyProtection="1">
      <alignment horizontal="center" vertical="center" wrapText="1"/>
      <protection hidden="1"/>
    </xf>
    <xf numFmtId="43" fontId="16" fillId="36" borderId="71" xfId="1" applyFont="1" applyFill="1" applyBorder="1" applyAlignment="1" applyProtection="1">
      <alignment horizontal="center" vertical="center" wrapText="1"/>
      <protection hidden="1"/>
    </xf>
    <xf numFmtId="0" fontId="16" fillId="36" borderId="42" xfId="0" applyFont="1" applyFill="1" applyBorder="1" applyAlignment="1" applyProtection="1">
      <alignment horizontal="center" vertical="center" wrapText="1"/>
      <protection hidden="1"/>
    </xf>
    <xf numFmtId="0" fontId="16" fillId="36" borderId="73" xfId="0" applyFont="1" applyFill="1" applyBorder="1" applyAlignment="1" applyProtection="1">
      <alignment horizontal="center" vertical="center" wrapText="1"/>
      <protection hidden="1"/>
    </xf>
    <xf numFmtId="0" fontId="16" fillId="36" borderId="48" xfId="0" applyFont="1" applyFill="1" applyBorder="1" applyAlignment="1" applyProtection="1">
      <alignment horizontal="center" vertical="center" wrapText="1"/>
      <protection hidden="1"/>
    </xf>
    <xf numFmtId="0" fontId="16" fillId="36" borderId="47" xfId="0" applyFont="1" applyFill="1" applyBorder="1" applyAlignment="1" applyProtection="1">
      <alignment horizontal="center" vertical="center" wrapText="1"/>
      <protection hidden="1"/>
    </xf>
    <xf numFmtId="0" fontId="16" fillId="36" borderId="46" xfId="0" applyFont="1" applyFill="1" applyBorder="1" applyAlignment="1" applyProtection="1">
      <alignment horizontal="center" vertical="center" wrapText="1"/>
      <protection hidden="1"/>
    </xf>
    <xf numFmtId="3" fontId="1" fillId="0" borderId="64" xfId="1" applyNumberFormat="1" applyFont="1" applyFill="1" applyBorder="1" applyAlignment="1" applyProtection="1">
      <alignment horizontal="center" vertical="center" wrapText="1"/>
      <protection hidden="1"/>
    </xf>
    <xf numFmtId="4" fontId="0" fillId="0" borderId="55" xfId="0" applyNumberFormat="1" applyBorder="1" applyAlignment="1" applyProtection="1">
      <alignment horizontal="center" vertical="center" wrapText="1"/>
      <protection hidden="1"/>
    </xf>
    <xf numFmtId="0" fontId="0" fillId="35" borderId="60" xfId="0" applyFill="1" applyBorder="1" applyAlignment="1" applyProtection="1">
      <alignment horizontal="center" vertical="center"/>
      <protection hidden="1"/>
    </xf>
    <xf numFmtId="0" fontId="13" fillId="34" borderId="0" xfId="0" applyFont="1" applyFill="1" applyProtection="1">
      <protection hidden="1"/>
    </xf>
    <xf numFmtId="0" fontId="16" fillId="34" borderId="0" xfId="0" applyFont="1" applyFill="1" applyProtection="1">
      <protection hidden="1"/>
    </xf>
    <xf numFmtId="167" fontId="0" fillId="59" borderId="12" xfId="0" applyNumberFormat="1" applyFill="1" applyBorder="1" applyAlignment="1" applyProtection="1">
      <alignment horizontal="center" vertical="center"/>
      <protection hidden="1"/>
    </xf>
    <xf numFmtId="167" fontId="0" fillId="59" borderId="15" xfId="0" applyNumberFormat="1" applyFill="1" applyBorder="1" applyAlignment="1" applyProtection="1">
      <alignment horizontal="center" vertical="center"/>
      <protection hidden="1"/>
    </xf>
    <xf numFmtId="167" fontId="0" fillId="59" borderId="19" xfId="0" applyNumberFormat="1" applyFill="1" applyBorder="1" applyAlignment="1" applyProtection="1">
      <alignment horizontal="center" vertical="center"/>
      <protection hidden="1"/>
    </xf>
    <xf numFmtId="4" fontId="0" fillId="59" borderId="12" xfId="0" applyNumberFormat="1" applyFill="1" applyBorder="1" applyAlignment="1" applyProtection="1">
      <alignment horizontal="center" vertical="center"/>
      <protection hidden="1"/>
    </xf>
    <xf numFmtId="4" fontId="0" fillId="59" borderId="13" xfId="0" applyNumberFormat="1" applyFill="1" applyBorder="1" applyAlignment="1" applyProtection="1">
      <alignment horizontal="center" vertical="center"/>
      <protection hidden="1"/>
    </xf>
    <xf numFmtId="4" fontId="0" fillId="59" borderId="0" xfId="0" applyNumberFormat="1" applyFill="1" applyAlignment="1" applyProtection="1">
      <alignment horizontal="center" vertical="center"/>
      <protection hidden="1"/>
    </xf>
    <xf numFmtId="4" fontId="0" fillId="59" borderId="15" xfId="0" applyNumberFormat="1" applyFill="1" applyBorder="1" applyAlignment="1" applyProtection="1">
      <alignment horizontal="center" vertical="center"/>
      <protection hidden="1"/>
    </xf>
    <xf numFmtId="4" fontId="0" fillId="59" borderId="10" xfId="0" applyNumberFormat="1" applyFill="1" applyBorder="1" applyAlignment="1" applyProtection="1">
      <alignment horizontal="center" vertical="center"/>
      <protection hidden="1"/>
    </xf>
    <xf numFmtId="4" fontId="0" fillId="59" borderId="19" xfId="0" applyNumberFormat="1" applyFill="1" applyBorder="1" applyAlignment="1" applyProtection="1">
      <alignment horizontal="center" vertical="center"/>
      <protection hidden="1"/>
    </xf>
    <xf numFmtId="4" fontId="0" fillId="59" borderId="20" xfId="0" applyNumberFormat="1" applyFill="1" applyBorder="1" applyAlignment="1" applyProtection="1">
      <alignment horizontal="center" vertical="center"/>
      <protection hidden="1"/>
    </xf>
    <xf numFmtId="0" fontId="0" fillId="34" borderId="22" xfId="0" applyFill="1" applyBorder="1" applyProtection="1">
      <protection hidden="1"/>
    </xf>
    <xf numFmtId="164" fontId="0" fillId="34" borderId="22" xfId="0" applyNumberFormat="1" applyFill="1" applyBorder="1" applyProtection="1">
      <protection hidden="1"/>
    </xf>
    <xf numFmtId="0" fontId="0" fillId="34" borderId="50" xfId="0" applyFill="1" applyBorder="1" applyProtection="1">
      <protection hidden="1"/>
    </xf>
    <xf numFmtId="0" fontId="27" fillId="34" borderId="0" xfId="0" applyFont="1" applyFill="1" applyAlignment="1" applyProtection="1">
      <alignment vertical="center" wrapText="1"/>
      <protection hidden="1"/>
    </xf>
    <xf numFmtId="0" fontId="16" fillId="34" borderId="0" xfId="0" applyFont="1" applyFill="1" applyAlignment="1" applyProtection="1">
      <alignment horizontal="center"/>
      <protection hidden="1"/>
    </xf>
    <xf numFmtId="0" fontId="0" fillId="34" borderId="0" xfId="0" applyFill="1" applyAlignment="1" applyProtection="1">
      <alignment vertical="center"/>
      <protection hidden="1"/>
    </xf>
    <xf numFmtId="0" fontId="49" fillId="34" borderId="0" xfId="94" applyFont="1" applyFill="1" applyProtection="1">
      <protection hidden="1"/>
    </xf>
    <xf numFmtId="0" fontId="48" fillId="34" borderId="0" xfId="324" applyFont="1" applyFill="1" applyAlignment="1" applyProtection="1">
      <alignment wrapText="1"/>
      <protection hidden="1"/>
    </xf>
    <xf numFmtId="0" fontId="49" fillId="0" borderId="0" xfId="94" applyFont="1" applyProtection="1">
      <protection hidden="1"/>
    </xf>
    <xf numFmtId="3" fontId="48" fillId="35" borderId="12" xfId="324" quotePrefix="1" applyNumberFormat="1" applyFont="1" applyFill="1" applyBorder="1" applyAlignment="1" applyProtection="1">
      <alignment horizontal="center" vertical="center" wrapText="1"/>
      <protection hidden="1"/>
    </xf>
    <xf numFmtId="4" fontId="48" fillId="35" borderId="13" xfId="324" quotePrefix="1" applyNumberFormat="1" applyFont="1" applyFill="1" applyBorder="1" applyAlignment="1" applyProtection="1">
      <alignment horizontal="center" vertical="center" wrapText="1"/>
      <protection hidden="1"/>
    </xf>
    <xf numFmtId="165" fontId="48" fillId="35" borderId="14" xfId="324" quotePrefix="1" applyNumberFormat="1" applyFont="1" applyFill="1" applyBorder="1" applyAlignment="1" applyProtection="1">
      <alignment horizontal="center" vertical="center" wrapText="1"/>
      <protection hidden="1"/>
    </xf>
    <xf numFmtId="3" fontId="48" fillId="35" borderId="15" xfId="324" quotePrefix="1" applyNumberFormat="1" applyFont="1" applyFill="1" applyBorder="1" applyAlignment="1" applyProtection="1">
      <alignment horizontal="center" vertical="center" wrapText="1"/>
      <protection hidden="1"/>
    </xf>
    <xf numFmtId="4" fontId="48" fillId="35" borderId="10" xfId="324" quotePrefix="1" applyNumberFormat="1" applyFont="1" applyFill="1" applyBorder="1" applyAlignment="1" applyProtection="1">
      <alignment horizontal="center" vertical="center" wrapText="1"/>
      <protection hidden="1"/>
    </xf>
    <xf numFmtId="165" fontId="48" fillId="35" borderId="17" xfId="324" quotePrefix="1" applyNumberFormat="1" applyFont="1" applyFill="1" applyBorder="1" applyAlignment="1" applyProtection="1">
      <alignment horizontal="center" vertical="center" wrapText="1"/>
      <protection hidden="1"/>
    </xf>
    <xf numFmtId="4" fontId="0" fillId="34" borderId="0" xfId="0" applyNumberFormat="1" applyFill="1" applyProtection="1">
      <protection hidden="1"/>
    </xf>
    <xf numFmtId="3" fontId="48" fillId="35" borderId="19" xfId="324" quotePrefix="1" applyNumberFormat="1" applyFont="1" applyFill="1" applyBorder="1" applyAlignment="1" applyProtection="1">
      <alignment horizontal="center" vertical="center" wrapText="1"/>
      <protection hidden="1"/>
    </xf>
    <xf numFmtId="4" fontId="48" fillId="35" borderId="20" xfId="324" quotePrefix="1" applyNumberFormat="1" applyFont="1" applyFill="1" applyBorder="1" applyAlignment="1" applyProtection="1">
      <alignment horizontal="center" vertical="center" wrapText="1"/>
      <protection hidden="1"/>
    </xf>
    <xf numFmtId="165" fontId="48" fillId="35" borderId="21" xfId="324" quotePrefix="1" applyNumberFormat="1" applyFont="1" applyFill="1" applyBorder="1" applyAlignment="1" applyProtection="1">
      <alignment horizontal="center" vertical="center" wrapText="1"/>
      <protection hidden="1"/>
    </xf>
    <xf numFmtId="3" fontId="0" fillId="34" borderId="0" xfId="0" applyNumberFormat="1" applyFill="1" applyProtection="1">
      <protection hidden="1"/>
    </xf>
    <xf numFmtId="0" fontId="50" fillId="34" borderId="0" xfId="324" applyFont="1" applyFill="1" applyProtection="1">
      <protection hidden="1"/>
    </xf>
    <xf numFmtId="0" fontId="52" fillId="34" borderId="0" xfId="0" applyFont="1" applyFill="1" applyAlignment="1" applyProtection="1">
      <alignment horizontal="right"/>
      <protection hidden="1"/>
    </xf>
    <xf numFmtId="14" fontId="0" fillId="34" borderId="0" xfId="0" applyNumberFormat="1" applyFill="1" applyAlignment="1">
      <alignment horizontal="left"/>
    </xf>
    <xf numFmtId="14" fontId="0" fillId="34" borderId="22" xfId="0" applyNumberFormat="1" applyFill="1" applyBorder="1" applyProtection="1">
      <protection hidden="1"/>
    </xf>
    <xf numFmtId="2" fontId="0" fillId="35" borderId="10" xfId="0" applyNumberFormat="1" applyFill="1" applyBorder="1" applyAlignment="1" applyProtection="1">
      <alignment horizontal="center" vertical="center"/>
      <protection hidden="1"/>
    </xf>
    <xf numFmtId="0" fontId="0" fillId="34" borderId="10" xfId="0" applyFill="1" applyBorder="1" applyAlignment="1" applyProtection="1">
      <alignment vertical="center"/>
      <protection hidden="1"/>
    </xf>
    <xf numFmtId="44" fontId="0" fillId="34" borderId="10" xfId="2040" applyFont="1" applyFill="1" applyBorder="1" applyAlignment="1" applyProtection="1">
      <alignment vertical="center"/>
      <protection hidden="1"/>
    </xf>
    <xf numFmtId="0" fontId="0" fillId="35" borderId="61" xfId="0" applyFill="1" applyBorder="1" applyAlignment="1" applyProtection="1">
      <alignment horizontal="center" vertical="center"/>
      <protection hidden="1"/>
    </xf>
    <xf numFmtId="0" fontId="0" fillId="35" borderId="58" xfId="0" applyFill="1" applyBorder="1" applyAlignment="1" applyProtection="1">
      <alignment horizontal="center" vertical="center"/>
      <protection hidden="1"/>
    </xf>
    <xf numFmtId="0" fontId="0" fillId="35" borderId="59" xfId="0" applyFill="1" applyBorder="1" applyAlignment="1" applyProtection="1">
      <alignment horizontal="center" vertical="center"/>
      <protection hidden="1"/>
    </xf>
    <xf numFmtId="2" fontId="0" fillId="35" borderId="20" xfId="0" applyNumberFormat="1" applyFill="1" applyBorder="1" applyAlignment="1" applyProtection="1">
      <alignment horizontal="center" vertical="center"/>
      <protection hidden="1"/>
    </xf>
    <xf numFmtId="9" fontId="0" fillId="34" borderId="10" xfId="2041" applyFont="1" applyFill="1" applyBorder="1" applyAlignment="1" applyProtection="1">
      <alignment vertical="center"/>
      <protection hidden="1"/>
    </xf>
    <xf numFmtId="3" fontId="0" fillId="0" borderId="48" xfId="0" applyNumberFormat="1" applyBorder="1" applyAlignment="1" applyProtection="1">
      <alignment horizontal="center" vertical="center" wrapText="1"/>
      <protection hidden="1"/>
    </xf>
    <xf numFmtId="0" fontId="0" fillId="33" borderId="10" xfId="0" applyFill="1" applyBorder="1" applyAlignment="1" applyProtection="1">
      <alignment horizontal="center" vertical="center"/>
      <protection locked="0"/>
    </xf>
    <xf numFmtId="0" fontId="0" fillId="33" borderId="20" xfId="0" applyFill="1" applyBorder="1" applyAlignment="1" applyProtection="1">
      <alignment horizontal="center" vertical="center"/>
      <protection locked="0"/>
    </xf>
    <xf numFmtId="0" fontId="0" fillId="33" borderId="13" xfId="0" applyFill="1" applyBorder="1" applyAlignment="1" applyProtection="1">
      <alignment horizontal="center" vertical="center"/>
      <protection locked="0"/>
    </xf>
    <xf numFmtId="0" fontId="0" fillId="33" borderId="49" xfId="0" applyFill="1" applyBorder="1" applyAlignment="1" applyProtection="1">
      <alignment horizontal="center" vertical="center"/>
      <protection locked="0"/>
    </xf>
    <xf numFmtId="0" fontId="0" fillId="33" borderId="34" xfId="0" applyFill="1" applyBorder="1" applyAlignment="1" applyProtection="1">
      <alignment horizontal="center" vertical="center"/>
      <protection locked="0"/>
    </xf>
    <xf numFmtId="0" fontId="0" fillId="33" borderId="75" xfId="0" applyFill="1" applyBorder="1" applyAlignment="1" applyProtection="1">
      <alignment horizontal="center" vertical="center"/>
      <protection locked="0"/>
    </xf>
    <xf numFmtId="0" fontId="0" fillId="62" borderId="10" xfId="0" applyFill="1" applyBorder="1" applyAlignment="1" applyProtection="1">
      <alignment horizontal="center" vertical="center"/>
      <protection hidden="1"/>
    </xf>
    <xf numFmtId="44" fontId="0" fillId="35" borderId="77" xfId="2040" applyFont="1" applyFill="1" applyBorder="1" applyAlignment="1" applyProtection="1">
      <alignment horizontal="center" vertical="center"/>
      <protection hidden="1"/>
    </xf>
    <xf numFmtId="44" fontId="0" fillId="35" borderId="78" xfId="2040" applyFont="1" applyFill="1" applyBorder="1" applyAlignment="1" applyProtection="1">
      <alignment horizontal="center" vertical="center"/>
      <protection hidden="1"/>
    </xf>
    <xf numFmtId="44" fontId="0" fillId="35" borderId="43" xfId="2040" applyFont="1" applyFill="1" applyBorder="1" applyAlignment="1" applyProtection="1">
      <alignment horizontal="center" vertical="center"/>
      <protection hidden="1"/>
    </xf>
    <xf numFmtId="3" fontId="0" fillId="33" borderId="12" xfId="0" applyNumberFormat="1" applyFill="1" applyBorder="1" applyAlignment="1" applyProtection="1">
      <alignment horizontal="center" vertical="center"/>
      <protection locked="0"/>
    </xf>
    <xf numFmtId="4" fontId="0" fillId="0" borderId="71" xfId="0" applyNumberFormat="1" applyBorder="1" applyAlignment="1" applyProtection="1">
      <alignment horizontal="center" vertical="center" wrapText="1"/>
      <protection hidden="1"/>
    </xf>
    <xf numFmtId="44" fontId="0" fillId="35" borderId="70" xfId="2040" applyFont="1" applyFill="1" applyBorder="1" applyAlignment="1" applyProtection="1">
      <alignment horizontal="center" vertical="center"/>
      <protection hidden="1"/>
    </xf>
    <xf numFmtId="44" fontId="0" fillId="35" borderId="18" xfId="2040" applyFont="1" applyFill="1" applyBorder="1" applyAlignment="1" applyProtection="1">
      <alignment horizontal="center" vertical="center"/>
      <protection hidden="1"/>
    </xf>
    <xf numFmtId="44" fontId="0" fillId="35" borderId="72" xfId="2040" applyFont="1" applyFill="1" applyBorder="1" applyAlignment="1" applyProtection="1">
      <alignment horizontal="center" vertical="center"/>
      <protection hidden="1"/>
    </xf>
    <xf numFmtId="44" fontId="0" fillId="35" borderId="81" xfId="2040" applyFont="1" applyFill="1" applyBorder="1" applyAlignment="1" applyProtection="1">
      <alignment horizontal="center" vertical="center"/>
      <protection hidden="1"/>
    </xf>
    <xf numFmtId="44" fontId="0" fillId="35" borderId="82" xfId="2040" applyFont="1" applyFill="1" applyBorder="1" applyAlignment="1" applyProtection="1">
      <alignment horizontal="center" vertical="center"/>
      <protection hidden="1"/>
    </xf>
    <xf numFmtId="2" fontId="0" fillId="35" borderId="11" xfId="0" applyNumberFormat="1" applyFill="1" applyBorder="1" applyAlignment="1" applyProtection="1">
      <alignment horizontal="center" vertical="center"/>
      <protection hidden="1"/>
    </xf>
    <xf numFmtId="0" fontId="16" fillId="36" borderId="64" xfId="0" applyFont="1" applyFill="1" applyBorder="1" applyAlignment="1" applyProtection="1">
      <alignment horizontal="center" vertical="center" wrapText="1"/>
      <protection hidden="1"/>
    </xf>
    <xf numFmtId="4" fontId="0" fillId="0" borderId="46" xfId="0" applyNumberFormat="1" applyBorder="1" applyAlignment="1" applyProtection="1">
      <alignment horizontal="center" vertical="center" wrapText="1"/>
      <protection hidden="1"/>
    </xf>
    <xf numFmtId="4" fontId="0" fillId="0" borderId="51" xfId="0" applyNumberFormat="1" applyBorder="1" applyAlignment="1" applyProtection="1">
      <alignment horizontal="center" vertical="center" wrapText="1"/>
      <protection hidden="1"/>
    </xf>
    <xf numFmtId="0" fontId="0" fillId="34" borderId="10" xfId="0" applyFill="1" applyBorder="1" applyProtection="1">
      <protection hidden="1"/>
    </xf>
    <xf numFmtId="9" fontId="0" fillId="34" borderId="10" xfId="0" applyNumberFormat="1" applyFill="1" applyBorder="1" applyAlignment="1" applyProtection="1">
      <alignment horizontal="right" vertical="center"/>
      <protection hidden="1"/>
    </xf>
    <xf numFmtId="0" fontId="0" fillId="34" borderId="10" xfId="0" applyFill="1" applyBorder="1" applyAlignment="1" applyProtection="1">
      <alignment horizontal="right" vertical="center"/>
      <protection hidden="1"/>
    </xf>
    <xf numFmtId="2" fontId="0" fillId="35" borderId="34" xfId="0" applyNumberFormat="1" applyFill="1" applyBorder="1" applyAlignment="1" applyProtection="1">
      <alignment horizontal="center" vertical="center"/>
      <protection hidden="1"/>
    </xf>
    <xf numFmtId="2" fontId="0" fillId="35" borderId="16" xfId="0" applyNumberFormat="1" applyFill="1" applyBorder="1" applyAlignment="1" applyProtection="1">
      <alignment horizontal="center" vertical="center"/>
      <protection hidden="1"/>
    </xf>
    <xf numFmtId="2" fontId="0" fillId="34" borderId="65" xfId="0" applyNumberFormat="1" applyFill="1" applyBorder="1" applyAlignment="1" applyProtection="1">
      <alignment horizontal="center" vertical="center"/>
      <protection hidden="1"/>
    </xf>
    <xf numFmtId="0" fontId="62" fillId="0" borderId="60" xfId="0" applyFont="1" applyBorder="1" applyAlignment="1">
      <alignment vertical="center"/>
    </xf>
    <xf numFmtId="0" fontId="0" fillId="0" borderId="68" xfId="0" applyBorder="1"/>
    <xf numFmtId="2" fontId="0" fillId="35" borderId="17" xfId="0" applyNumberFormat="1" applyFill="1" applyBorder="1" applyAlignment="1" applyProtection="1">
      <alignment horizontal="center" vertical="center"/>
      <protection hidden="1"/>
    </xf>
    <xf numFmtId="2" fontId="0" fillId="35" borderId="21" xfId="0" applyNumberFormat="1" applyFill="1" applyBorder="1" applyAlignment="1" applyProtection="1">
      <alignment horizontal="center" vertical="center"/>
      <protection hidden="1"/>
    </xf>
    <xf numFmtId="3" fontId="0" fillId="0" borderId="46" xfId="0" applyNumberFormat="1" applyBorder="1" applyAlignment="1" applyProtection="1">
      <alignment horizontal="center" vertical="center" wrapText="1"/>
      <protection hidden="1"/>
    </xf>
    <xf numFmtId="44" fontId="0" fillId="35" borderId="46" xfId="2040" applyFont="1" applyFill="1" applyBorder="1" applyAlignment="1" applyProtection="1">
      <alignment horizontal="center" vertical="center"/>
      <protection hidden="1"/>
    </xf>
    <xf numFmtId="1" fontId="0" fillId="33" borderId="62" xfId="0" applyNumberFormat="1" applyFill="1" applyBorder="1" applyAlignment="1" applyProtection="1">
      <alignment horizontal="center" vertical="center"/>
      <protection locked="0"/>
    </xf>
    <xf numFmtId="0" fontId="0" fillId="33" borderId="11" xfId="0" applyFill="1" applyBorder="1" applyAlignment="1" applyProtection="1">
      <alignment horizontal="center" vertical="center"/>
      <protection locked="0"/>
    </xf>
    <xf numFmtId="3" fontId="0" fillId="33" borderId="11" xfId="0" applyNumberFormat="1" applyFill="1" applyBorder="1" applyAlignment="1" applyProtection="1">
      <alignment horizontal="center" vertical="center"/>
      <protection locked="0"/>
    </xf>
    <xf numFmtId="1" fontId="0" fillId="34" borderId="52" xfId="0" applyNumberFormat="1" applyFill="1" applyBorder="1" applyAlignment="1" applyProtection="1">
      <alignment horizontal="center" vertical="center"/>
      <protection hidden="1"/>
    </xf>
    <xf numFmtId="49" fontId="0" fillId="34" borderId="63" xfId="0" applyNumberFormat="1" applyFill="1" applyBorder="1" applyAlignment="1" applyProtection="1">
      <alignment horizontal="center" vertical="center"/>
      <protection hidden="1"/>
    </xf>
    <xf numFmtId="3" fontId="0" fillId="34" borderId="63" xfId="0" applyNumberFormat="1" applyFill="1" applyBorder="1" applyAlignment="1" applyProtection="1">
      <alignment horizontal="center" vertical="center"/>
      <protection hidden="1"/>
    </xf>
    <xf numFmtId="2" fontId="0" fillId="34" borderId="63" xfId="0" applyNumberFormat="1" applyFill="1" applyBorder="1" applyAlignment="1" applyProtection="1">
      <alignment horizontal="center" vertical="center"/>
      <protection hidden="1"/>
    </xf>
    <xf numFmtId="168" fontId="0" fillId="34" borderId="63" xfId="0" applyNumberFormat="1" applyFill="1" applyBorder="1" applyAlignment="1" applyProtection="1">
      <alignment horizontal="center" vertical="center"/>
      <protection hidden="1"/>
    </xf>
    <xf numFmtId="3" fontId="0" fillId="35" borderId="62" xfId="0" applyNumberFormat="1" applyFill="1" applyBorder="1" applyAlignment="1" applyProtection="1">
      <alignment horizontal="center" vertical="center"/>
      <protection hidden="1"/>
    </xf>
    <xf numFmtId="2" fontId="0" fillId="35" borderId="78" xfId="0" applyNumberFormat="1" applyFill="1" applyBorder="1" applyAlignment="1" applyProtection="1">
      <alignment horizontal="center" vertical="center"/>
      <protection hidden="1"/>
    </xf>
    <xf numFmtId="2" fontId="0" fillId="35" borderId="15" xfId="0" applyNumberFormat="1" applyFill="1" applyBorder="1" applyAlignment="1" applyProtection="1">
      <alignment horizontal="center" vertical="center"/>
      <protection hidden="1"/>
    </xf>
    <xf numFmtId="170" fontId="0" fillId="35" borderId="10" xfId="0" applyNumberFormat="1" applyFill="1" applyBorder="1" applyAlignment="1" applyProtection="1">
      <alignment horizontal="center" vertical="center"/>
      <protection hidden="1"/>
    </xf>
    <xf numFmtId="2" fontId="0" fillId="35" borderId="19" xfId="0" applyNumberFormat="1" applyFill="1" applyBorder="1" applyAlignment="1" applyProtection="1">
      <alignment horizontal="center" vertical="center"/>
      <protection hidden="1"/>
    </xf>
    <xf numFmtId="170" fontId="0" fillId="35" borderId="20" xfId="0" applyNumberFormat="1" applyFill="1" applyBorder="1" applyAlignment="1" applyProtection="1">
      <alignment horizontal="center" vertical="center"/>
      <protection hidden="1"/>
    </xf>
    <xf numFmtId="2" fontId="0" fillId="35" borderId="79" xfId="0" applyNumberFormat="1" applyFill="1" applyBorder="1" applyAlignment="1" applyProtection="1">
      <alignment horizontal="center" vertical="center"/>
      <protection hidden="1"/>
    </xf>
    <xf numFmtId="2" fontId="0" fillId="35" borderId="62" xfId="0" applyNumberFormat="1" applyFill="1" applyBorder="1" applyAlignment="1" applyProtection="1">
      <alignment horizontal="center" vertical="center"/>
      <protection hidden="1"/>
    </xf>
    <xf numFmtId="170" fontId="0" fillId="35" borderId="11" xfId="0" applyNumberFormat="1" applyFill="1" applyBorder="1" applyAlignment="1" applyProtection="1">
      <alignment horizontal="center" vertical="center"/>
      <protection hidden="1"/>
    </xf>
    <xf numFmtId="2" fontId="0" fillId="34" borderId="52" xfId="0" applyNumberFormat="1" applyFill="1" applyBorder="1" applyAlignment="1" applyProtection="1">
      <alignment horizontal="center" vertical="center"/>
      <protection hidden="1"/>
    </xf>
    <xf numFmtId="3" fontId="0" fillId="35" borderId="45" xfId="0" applyNumberFormat="1" applyFill="1" applyBorder="1" applyAlignment="1" applyProtection="1">
      <alignment horizontal="center" vertical="center"/>
      <protection hidden="1"/>
    </xf>
    <xf numFmtId="2" fontId="0" fillId="35" borderId="43" xfId="0" applyNumberFormat="1" applyFill="1" applyBorder="1" applyAlignment="1" applyProtection="1">
      <alignment horizontal="center" vertical="center"/>
      <protection hidden="1"/>
    </xf>
    <xf numFmtId="0" fontId="63" fillId="63" borderId="10" xfId="2042" applyFont="1" applyFill="1" applyBorder="1"/>
    <xf numFmtId="0" fontId="63" fillId="63" borderId="10" xfId="2042" applyFont="1" applyFill="1" applyBorder="1" applyAlignment="1">
      <alignment horizontal="center"/>
    </xf>
    <xf numFmtId="0" fontId="62" fillId="0" borderId="10" xfId="2042" applyBorder="1"/>
    <xf numFmtId="0" fontId="62" fillId="0" borderId="10" xfId="2042" applyBorder="1" applyAlignment="1">
      <alignment horizontal="center"/>
    </xf>
    <xf numFmtId="0" fontId="0" fillId="33" borderId="83" xfId="0" applyFill="1" applyBorder="1" applyAlignment="1" applyProtection="1">
      <alignment horizontal="left" vertical="center"/>
      <protection locked="0"/>
    </xf>
    <xf numFmtId="0" fontId="64" fillId="35" borderId="17" xfId="0" applyFont="1" applyFill="1" applyBorder="1" applyAlignment="1" applyProtection="1">
      <alignment horizontal="center" vertical="center"/>
      <protection hidden="1"/>
    </xf>
    <xf numFmtId="3" fontId="1" fillId="0" borderId="84" xfId="1" applyNumberFormat="1" applyFont="1" applyFill="1" applyBorder="1" applyAlignment="1" applyProtection="1">
      <alignment horizontal="center" vertical="center" wrapText="1"/>
      <protection hidden="1"/>
    </xf>
    <xf numFmtId="0" fontId="0" fillId="0" borderId="42" xfId="0" applyBorder="1" applyAlignment="1" applyProtection="1">
      <alignment horizontal="center" vertical="center" wrapText="1"/>
      <protection hidden="1"/>
    </xf>
    <xf numFmtId="0" fontId="0" fillId="0" borderId="73" xfId="0" applyBorder="1" applyAlignment="1" applyProtection="1">
      <alignment horizontal="center" vertical="center" wrapText="1"/>
      <protection hidden="1"/>
    </xf>
    <xf numFmtId="0" fontId="0" fillId="0" borderId="49" xfId="0" applyBorder="1"/>
    <xf numFmtId="0" fontId="0" fillId="0" borderId="16" xfId="0" applyBorder="1"/>
    <xf numFmtId="0" fontId="0" fillId="0" borderId="79" xfId="0" applyBorder="1"/>
    <xf numFmtId="0" fontId="57" fillId="60" borderId="85" xfId="0" applyFont="1" applyFill="1" applyBorder="1" applyAlignment="1">
      <alignment horizontal="justify" vertical="center" wrapText="1"/>
    </xf>
    <xf numFmtId="4" fontId="0" fillId="35" borderId="46" xfId="0" applyNumberFormat="1" applyFill="1" applyBorder="1" applyAlignment="1" applyProtection="1">
      <alignment horizontal="center" vertical="center"/>
      <protection hidden="1"/>
    </xf>
    <xf numFmtId="0" fontId="16" fillId="36" borderId="56" xfId="0" applyFont="1" applyFill="1" applyBorder="1" applyAlignment="1" applyProtection="1">
      <alignment horizontal="center" vertical="center" wrapText="1"/>
      <protection hidden="1"/>
    </xf>
    <xf numFmtId="0" fontId="0" fillId="0" borderId="41" xfId="0" applyBorder="1" applyAlignment="1" applyProtection="1">
      <alignment horizontal="center" vertical="center" wrapText="1"/>
      <protection hidden="1"/>
    </xf>
    <xf numFmtId="0" fontId="16" fillId="36" borderId="41" xfId="0" applyFont="1" applyFill="1" applyBorder="1" applyAlignment="1" applyProtection="1">
      <alignment horizontal="center" vertical="center" wrapText="1"/>
      <protection hidden="1"/>
    </xf>
    <xf numFmtId="0" fontId="0" fillId="33" borderId="76" xfId="0" applyFill="1" applyBorder="1" applyAlignment="1" applyProtection="1">
      <alignment horizontal="center" vertical="center"/>
      <protection locked="0"/>
    </xf>
    <xf numFmtId="0" fontId="0" fillId="33" borderId="22" xfId="0" applyFill="1" applyBorder="1" applyAlignment="1" applyProtection="1">
      <alignment horizontal="center" vertical="center"/>
      <protection locked="0"/>
    </xf>
    <xf numFmtId="0" fontId="0" fillId="33" borderId="39" xfId="0" applyFill="1" applyBorder="1" applyAlignment="1" applyProtection="1">
      <alignment horizontal="center" vertical="center"/>
      <protection locked="0"/>
    </xf>
    <xf numFmtId="12" fontId="0" fillId="0" borderId="10" xfId="0" applyNumberFormat="1" applyBorder="1"/>
    <xf numFmtId="12" fontId="0" fillId="0" borderId="16" xfId="0" applyNumberFormat="1" applyBorder="1"/>
    <xf numFmtId="0" fontId="0" fillId="0" borderId="77" xfId="0" applyBorder="1" applyAlignment="1">
      <alignment horizontal="center"/>
    </xf>
    <xf numFmtId="0" fontId="0" fillId="0" borderId="11" xfId="0" applyBorder="1"/>
    <xf numFmtId="0" fontId="0" fillId="0" borderId="57" xfId="0" applyBorder="1" applyAlignment="1">
      <alignment horizontal="center"/>
    </xf>
    <xf numFmtId="12" fontId="0" fillId="0" borderId="0" xfId="0" applyNumberFormat="1" applyAlignment="1">
      <alignment wrapText="1"/>
    </xf>
    <xf numFmtId="0" fontId="0" fillId="0" borderId="13" xfId="0" applyBorder="1" applyAlignment="1">
      <alignment wrapText="1"/>
    </xf>
    <xf numFmtId="0" fontId="0" fillId="0" borderId="87" xfId="0" applyBorder="1" applyAlignment="1">
      <alignment wrapText="1"/>
    </xf>
    <xf numFmtId="0" fontId="0" fillId="0" borderId="62" xfId="0" applyBorder="1" applyAlignment="1">
      <alignment wrapText="1"/>
    </xf>
    <xf numFmtId="0" fontId="0" fillId="0" borderId="22" xfId="0" applyBorder="1"/>
    <xf numFmtId="0" fontId="0" fillId="0" borderId="50" xfId="0" applyBorder="1"/>
    <xf numFmtId="0" fontId="0" fillId="0" borderId="44" xfId="0" applyBorder="1"/>
    <xf numFmtId="0" fontId="0" fillId="0" borderId="39" xfId="0" applyBorder="1" applyAlignment="1">
      <alignment wrapText="1"/>
    </xf>
    <xf numFmtId="0" fontId="0" fillId="0" borderId="37" xfId="0" applyBorder="1" applyAlignment="1">
      <alignment wrapText="1"/>
    </xf>
    <xf numFmtId="0" fontId="0" fillId="0" borderId="41" xfId="0" applyBorder="1" applyAlignment="1">
      <alignment wrapText="1"/>
    </xf>
    <xf numFmtId="12" fontId="0" fillId="0" borderId="18" xfId="0" applyNumberFormat="1" applyBorder="1" applyAlignment="1">
      <alignment horizontal="left" wrapText="1"/>
    </xf>
    <xf numFmtId="12" fontId="0" fillId="0" borderId="72" xfId="0" applyNumberFormat="1" applyBorder="1" applyAlignment="1">
      <alignment horizontal="left" wrapText="1"/>
    </xf>
    <xf numFmtId="0" fontId="0" fillId="0" borderId="10" xfId="0" applyBorder="1" applyAlignment="1">
      <alignment horizontal="left" wrapText="1"/>
    </xf>
    <xf numFmtId="0" fontId="0" fillId="0" borderId="10" xfId="0" applyBorder="1" applyAlignment="1">
      <alignment horizontal="left"/>
    </xf>
    <xf numFmtId="0" fontId="0" fillId="0" borderId="17" xfId="0" applyBorder="1" applyAlignment="1">
      <alignment horizontal="left" wrapText="1"/>
    </xf>
    <xf numFmtId="4" fontId="48" fillId="35" borderId="49" xfId="324" quotePrefix="1" applyNumberFormat="1" applyFont="1" applyFill="1" applyBorder="1" applyAlignment="1" applyProtection="1">
      <alignment horizontal="center" vertical="center" wrapText="1"/>
      <protection hidden="1"/>
    </xf>
    <xf numFmtId="4" fontId="48" fillId="35" borderId="16" xfId="324" quotePrefix="1" applyNumberFormat="1" applyFont="1" applyFill="1" applyBorder="1" applyAlignment="1" applyProtection="1">
      <alignment horizontal="center" vertical="center" wrapText="1"/>
      <protection hidden="1"/>
    </xf>
    <xf numFmtId="4" fontId="48" fillId="35" borderId="79" xfId="324" quotePrefix="1" applyNumberFormat="1" applyFont="1" applyFill="1" applyBorder="1" applyAlignment="1" applyProtection="1">
      <alignment horizontal="center" vertical="center" wrapText="1"/>
      <protection hidden="1"/>
    </xf>
    <xf numFmtId="2" fontId="0" fillId="34" borderId="51" xfId="0" applyNumberFormat="1" applyFill="1" applyBorder="1" applyAlignment="1" applyProtection="1">
      <alignment horizontal="center" vertical="center"/>
      <protection hidden="1"/>
    </xf>
    <xf numFmtId="4" fontId="0" fillId="35" borderId="20" xfId="0" applyNumberFormat="1" applyFill="1" applyBorder="1" applyAlignment="1" applyProtection="1">
      <alignment horizontal="center" vertical="center"/>
      <protection hidden="1"/>
    </xf>
    <xf numFmtId="4" fontId="0" fillId="35" borderId="20" xfId="0" applyNumberFormat="1" applyFill="1" applyBorder="1" applyAlignment="1" applyProtection="1">
      <alignment horizontal="center" vertical="center" wrapText="1"/>
      <protection hidden="1"/>
    </xf>
    <xf numFmtId="4" fontId="0" fillId="35" borderId="11" xfId="0" applyNumberFormat="1" applyFill="1" applyBorder="1" applyAlignment="1" applyProtection="1">
      <alignment horizontal="center" vertical="center"/>
      <protection hidden="1"/>
    </xf>
    <xf numFmtId="4" fontId="0" fillId="35" borderId="11" xfId="0" applyNumberFormat="1" applyFill="1" applyBorder="1" applyAlignment="1" applyProtection="1">
      <alignment horizontal="center" vertical="center" wrapText="1"/>
      <protection hidden="1"/>
    </xf>
    <xf numFmtId="3" fontId="0" fillId="0" borderId="52" xfId="0" applyNumberFormat="1" applyBorder="1" applyAlignment="1" applyProtection="1">
      <alignment horizontal="center" vertical="center" wrapText="1"/>
      <protection hidden="1"/>
    </xf>
    <xf numFmtId="4" fontId="0" fillId="0" borderId="53" xfId="0" applyNumberFormat="1" applyBorder="1" applyAlignment="1" applyProtection="1">
      <alignment horizontal="center" vertical="center" wrapText="1"/>
      <protection hidden="1"/>
    </xf>
    <xf numFmtId="0" fontId="0" fillId="0" borderId="12" xfId="0" applyBorder="1" applyAlignment="1">
      <alignment wrapText="1"/>
    </xf>
    <xf numFmtId="0" fontId="0" fillId="0" borderId="14" xfId="0" applyBorder="1" applyAlignment="1">
      <alignment wrapText="1"/>
    </xf>
    <xf numFmtId="0" fontId="0" fillId="0" borderId="15" xfId="0" applyBorder="1" applyAlignment="1">
      <alignment wrapText="1"/>
    </xf>
    <xf numFmtId="2" fontId="0" fillId="0" borderId="17" xfId="0" applyNumberFormat="1" applyBorder="1" applyAlignment="1">
      <alignment wrapText="1"/>
    </xf>
    <xf numFmtId="0" fontId="0" fillId="0" borderId="19" xfId="0" applyBorder="1" applyAlignment="1">
      <alignment wrapText="1"/>
    </xf>
    <xf numFmtId="2" fontId="0" fillId="0" borderId="21" xfId="0" applyNumberFormat="1" applyBorder="1" applyAlignment="1">
      <alignment wrapText="1"/>
    </xf>
    <xf numFmtId="49" fontId="0" fillId="34" borderId="63" xfId="0" applyNumberFormat="1" applyFill="1" applyBorder="1" applyAlignment="1" applyProtection="1">
      <alignment horizontal="center" vertical="center"/>
      <protection locked="0"/>
    </xf>
    <xf numFmtId="171" fontId="0" fillId="35" borderId="11" xfId="0" applyNumberFormat="1" applyFill="1" applyBorder="1" applyAlignment="1" applyProtection="1">
      <alignment horizontal="center" vertical="center" wrapText="1"/>
      <protection hidden="1"/>
    </xf>
    <xf numFmtId="171" fontId="0" fillId="35" borderId="20" xfId="0" applyNumberFormat="1" applyFill="1" applyBorder="1" applyAlignment="1" applyProtection="1">
      <alignment horizontal="center" vertical="center" wrapText="1"/>
      <protection hidden="1"/>
    </xf>
    <xf numFmtId="171" fontId="0" fillId="35" borderId="79" xfId="0" applyNumberFormat="1" applyFill="1" applyBorder="1" applyAlignment="1" applyProtection="1">
      <alignment horizontal="center" vertical="center" wrapText="1"/>
      <protection hidden="1"/>
    </xf>
    <xf numFmtId="4" fontId="0" fillId="35" borderId="85" xfId="0" applyNumberFormat="1" applyFill="1" applyBorder="1" applyAlignment="1" applyProtection="1">
      <alignment horizontal="center" vertical="center"/>
      <protection hidden="1"/>
    </xf>
    <xf numFmtId="4" fontId="0" fillId="35" borderId="85" xfId="0" applyNumberFormat="1" applyFill="1" applyBorder="1" applyAlignment="1" applyProtection="1">
      <alignment horizontal="center" vertical="center" wrapText="1"/>
      <protection hidden="1"/>
    </xf>
    <xf numFmtId="2" fontId="0" fillId="0" borderId="0" xfId="0" applyNumberFormat="1"/>
    <xf numFmtId="44" fontId="0" fillId="35" borderId="10" xfId="2040" applyFont="1" applyFill="1" applyBorder="1" applyAlignment="1" applyProtection="1">
      <alignment horizontal="center" vertical="center"/>
      <protection hidden="1"/>
    </xf>
    <xf numFmtId="2" fontId="0" fillId="0" borderId="39" xfId="0" applyNumberFormat="1" applyBorder="1"/>
    <xf numFmtId="0" fontId="0" fillId="0" borderId="10" xfId="0" applyBorder="1" applyAlignment="1">
      <alignment vertical="center" wrapText="1"/>
    </xf>
    <xf numFmtId="0" fontId="0" fillId="0" borderId="0" xfId="0" applyAlignment="1">
      <alignment vertical="center" wrapText="1"/>
    </xf>
    <xf numFmtId="0" fontId="48" fillId="0" borderId="10" xfId="0" applyFont="1" applyBorder="1" applyAlignment="1">
      <alignment horizontal="center" vertical="center" wrapText="1"/>
    </xf>
    <xf numFmtId="14" fontId="0" fillId="0" borderId="0" xfId="0" applyNumberFormat="1"/>
    <xf numFmtId="14" fontId="0" fillId="0" borderId="39" xfId="0" applyNumberFormat="1" applyBorder="1"/>
    <xf numFmtId="169" fontId="0" fillId="0" borderId="0" xfId="0" applyNumberFormat="1"/>
    <xf numFmtId="169" fontId="0" fillId="0" borderId="39" xfId="0" applyNumberFormat="1" applyBorder="1"/>
    <xf numFmtId="0" fontId="0" fillId="0" borderId="41" xfId="0" applyBorder="1"/>
    <xf numFmtId="0" fontId="0" fillId="0" borderId="88" xfId="0" applyBorder="1"/>
    <xf numFmtId="0" fontId="0" fillId="0" borderId="86" xfId="0" applyBorder="1"/>
    <xf numFmtId="0" fontId="0" fillId="64" borderId="10" xfId="0" applyFill="1" applyBorder="1" applyAlignment="1">
      <alignment vertical="center" wrapText="1"/>
    </xf>
    <xf numFmtId="169" fontId="0" fillId="0" borderId="88" xfId="0" applyNumberFormat="1" applyBorder="1"/>
    <xf numFmtId="169" fontId="0" fillId="0" borderId="41" xfId="0" applyNumberFormat="1" applyBorder="1"/>
    <xf numFmtId="0" fontId="0" fillId="35" borderId="10" xfId="0" applyFill="1" applyBorder="1"/>
    <xf numFmtId="0" fontId="0" fillId="35" borderId="11" xfId="0" applyFill="1" applyBorder="1"/>
    <xf numFmtId="0" fontId="0" fillId="35" borderId="20" xfId="0" applyFill="1" applyBorder="1"/>
    <xf numFmtId="2" fontId="0" fillId="0" borderId="41" xfId="0" applyNumberFormat="1" applyBorder="1" applyAlignment="1">
      <alignment horizontal="right"/>
    </xf>
    <xf numFmtId="2" fontId="0" fillId="33" borderId="76" xfId="0" applyNumberFormat="1" applyFill="1" applyBorder="1" applyAlignment="1" applyProtection="1">
      <alignment horizontal="center" vertical="center"/>
      <protection locked="0"/>
    </xf>
    <xf numFmtId="2" fontId="0" fillId="33" borderId="50" xfId="0" applyNumberFormat="1" applyFill="1" applyBorder="1" applyAlignment="1" applyProtection="1">
      <alignment horizontal="center" vertical="center"/>
      <protection locked="0"/>
    </xf>
    <xf numFmtId="2" fontId="0" fillId="33" borderId="86" xfId="0" applyNumberFormat="1" applyFill="1" applyBorder="1" applyAlignment="1" applyProtection="1">
      <alignment horizontal="center" vertical="center"/>
      <protection locked="0"/>
    </xf>
    <xf numFmtId="2" fontId="0" fillId="0" borderId="10" xfId="0" applyNumberFormat="1" applyBorder="1" applyAlignment="1">
      <alignment horizontal="right"/>
    </xf>
    <xf numFmtId="2" fontId="0" fillId="0" borderId="20" xfId="0" applyNumberFormat="1" applyBorder="1" applyAlignment="1">
      <alignment horizontal="right"/>
    </xf>
    <xf numFmtId="167" fontId="0" fillId="0" borderId="88" xfId="0" applyNumberFormat="1" applyBorder="1"/>
    <xf numFmtId="167" fontId="0" fillId="0" borderId="86" xfId="0" applyNumberFormat="1" applyBorder="1"/>
    <xf numFmtId="2" fontId="0" fillId="35" borderId="57" xfId="0" applyNumberFormat="1" applyFill="1" applyBorder="1" applyAlignment="1" applyProtection="1">
      <alignment horizontal="center" vertical="center"/>
      <protection hidden="1"/>
    </xf>
    <xf numFmtId="2" fontId="0" fillId="35" borderId="61" xfId="0" applyNumberFormat="1" applyFill="1" applyBorder="1" applyAlignment="1" applyProtection="1">
      <alignment horizontal="center" vertical="center"/>
      <protection hidden="1"/>
    </xf>
    <xf numFmtId="2" fontId="0" fillId="35" borderId="40" xfId="0" applyNumberFormat="1" applyFill="1" applyBorder="1" applyAlignment="1" applyProtection="1">
      <alignment horizontal="center" vertical="center"/>
      <protection hidden="1"/>
    </xf>
    <xf numFmtId="169" fontId="0" fillId="35" borderId="10" xfId="0" applyNumberFormat="1" applyFill="1" applyBorder="1" applyAlignment="1" applyProtection="1">
      <alignment horizontal="center" vertical="center"/>
      <protection hidden="1"/>
    </xf>
    <xf numFmtId="2" fontId="0" fillId="0" borderId="69" xfId="0" applyNumberFormat="1" applyBorder="1" applyAlignment="1" applyProtection="1">
      <alignment horizontal="center" vertical="center" wrapText="1"/>
      <protection hidden="1"/>
    </xf>
    <xf numFmtId="2" fontId="0" fillId="35" borderId="18" xfId="0" applyNumberFormat="1" applyFill="1" applyBorder="1" applyAlignment="1" applyProtection="1">
      <alignment horizontal="center" vertical="center"/>
      <protection hidden="1"/>
    </xf>
    <xf numFmtId="2" fontId="0" fillId="35" borderId="14" xfId="0" applyNumberFormat="1" applyFill="1" applyBorder="1" applyAlignment="1" applyProtection="1">
      <alignment horizontal="center" vertical="center"/>
      <protection hidden="1"/>
    </xf>
    <xf numFmtId="2" fontId="0" fillId="35" borderId="33" xfId="0" applyNumberFormat="1" applyFill="1" applyBorder="1" applyAlignment="1" applyProtection="1">
      <alignment horizontal="center" vertical="center"/>
      <protection hidden="1"/>
    </xf>
    <xf numFmtId="169" fontId="0" fillId="35" borderId="11" xfId="0" applyNumberFormat="1" applyFill="1" applyBorder="1" applyAlignment="1" applyProtection="1">
      <alignment horizontal="center" vertical="center"/>
      <protection hidden="1"/>
    </xf>
    <xf numFmtId="2" fontId="0" fillId="0" borderId="54" xfId="0" applyNumberFormat="1" applyBorder="1" applyAlignment="1" applyProtection="1">
      <alignment horizontal="center" vertical="center" wrapText="1"/>
      <protection hidden="1"/>
    </xf>
    <xf numFmtId="2" fontId="0" fillId="0" borderId="56" xfId="0" applyNumberFormat="1" applyBorder="1" applyAlignment="1" applyProtection="1">
      <alignment horizontal="center" vertical="center" wrapText="1"/>
      <protection hidden="1"/>
    </xf>
    <xf numFmtId="3" fontId="0" fillId="0" borderId="56" xfId="0" applyNumberFormat="1" applyBorder="1" applyAlignment="1" applyProtection="1">
      <alignment horizontal="center" vertical="center" wrapText="1"/>
      <protection hidden="1"/>
    </xf>
    <xf numFmtId="3" fontId="0" fillId="0" borderId="55" xfId="0" applyNumberFormat="1" applyBorder="1" applyAlignment="1" applyProtection="1">
      <alignment horizontal="center" vertical="center" wrapText="1"/>
      <protection hidden="1"/>
    </xf>
    <xf numFmtId="44" fontId="0" fillId="35" borderId="11" xfId="2040" applyFont="1" applyFill="1" applyBorder="1" applyAlignment="1" applyProtection="1">
      <alignment horizontal="center" vertical="center"/>
      <protection hidden="1"/>
    </xf>
    <xf numFmtId="2" fontId="0" fillId="0" borderId="66" xfId="0" applyNumberFormat="1" applyBorder="1" applyAlignment="1" applyProtection="1">
      <alignment horizontal="center" vertical="center" wrapText="1"/>
      <protection hidden="1"/>
    </xf>
    <xf numFmtId="0" fontId="16" fillId="0" borderId="0" xfId="0" applyFont="1"/>
    <xf numFmtId="0" fontId="63" fillId="66" borderId="51" xfId="0" applyFont="1" applyFill="1" applyBorder="1" applyAlignment="1">
      <alignment horizontal="center" vertical="center"/>
    </xf>
    <xf numFmtId="0" fontId="0" fillId="0" borderId="89" xfId="0" applyBorder="1"/>
    <xf numFmtId="0" fontId="16" fillId="0" borderId="90" xfId="0" applyFont="1" applyBorder="1"/>
    <xf numFmtId="0" fontId="0" fillId="0" borderId="90" xfId="0" applyBorder="1"/>
    <xf numFmtId="0" fontId="0" fillId="0" borderId="91" xfId="0" applyBorder="1"/>
    <xf numFmtId="0" fontId="0" fillId="0" borderId="92" xfId="0" applyBorder="1"/>
    <xf numFmtId="0" fontId="0" fillId="0" borderId="93" xfId="0" applyBorder="1"/>
    <xf numFmtId="0" fontId="16" fillId="0" borderId="94" xfId="0" applyFont="1" applyBorder="1" applyAlignment="1">
      <alignment horizontal="center"/>
    </xf>
    <xf numFmtId="0" fontId="16" fillId="0" borderId="95" xfId="0" applyFont="1" applyBorder="1" applyAlignment="1">
      <alignment horizontal="center"/>
    </xf>
    <xf numFmtId="0" fontId="16" fillId="0" borderId="96" xfId="0" applyFont="1" applyBorder="1" applyAlignment="1">
      <alignment horizontal="center"/>
    </xf>
    <xf numFmtId="0" fontId="16" fillId="0" borderId="92" xfId="0" applyFont="1" applyBorder="1"/>
    <xf numFmtId="0" fontId="0" fillId="0" borderId="97" xfId="0" applyBorder="1" applyAlignment="1">
      <alignment horizontal="center"/>
    </xf>
    <xf numFmtId="0" fontId="0" fillId="0" borderId="33" xfId="0" applyBorder="1" applyAlignment="1">
      <alignment horizontal="center"/>
    </xf>
    <xf numFmtId="0" fontId="0" fillId="0" borderId="80" xfId="0" applyBorder="1" applyAlignment="1">
      <alignment horizontal="center"/>
    </xf>
    <xf numFmtId="0" fontId="0" fillId="68" borderId="0" xfId="0" applyFill="1"/>
    <xf numFmtId="0" fontId="0" fillId="0" borderId="18" xfId="0" applyBorder="1" applyAlignment="1">
      <alignment horizontal="center"/>
    </xf>
    <xf numFmtId="0" fontId="0" fillId="0" borderId="17" xfId="0" applyBorder="1" applyAlignment="1">
      <alignment horizontal="center"/>
    </xf>
    <xf numFmtId="0" fontId="0" fillId="0" borderId="66" xfId="0" applyBorder="1" applyAlignment="1">
      <alignment horizontal="center"/>
    </xf>
    <xf numFmtId="0" fontId="0" fillId="0" borderId="72" xfId="0" applyBorder="1" applyAlignment="1">
      <alignment horizontal="center"/>
    </xf>
    <xf numFmtId="0" fontId="0" fillId="0" borderId="21" xfId="0" applyBorder="1" applyAlignment="1">
      <alignment horizontal="center"/>
    </xf>
    <xf numFmtId="0" fontId="0" fillId="69" borderId="0" xfId="0" applyFill="1"/>
    <xf numFmtId="0" fontId="0" fillId="65" borderId="0" xfId="0" applyFill="1"/>
    <xf numFmtId="0" fontId="0" fillId="0" borderId="98" xfId="0" applyBorder="1"/>
    <xf numFmtId="0" fontId="0" fillId="0" borderId="99" xfId="0" applyBorder="1"/>
    <xf numFmtId="0" fontId="0" fillId="0" borderId="100" xfId="0" applyBorder="1"/>
    <xf numFmtId="0" fontId="66" fillId="34" borderId="0" xfId="0" applyFont="1" applyFill="1" applyAlignment="1">
      <alignment horizontal="center" vertical="center"/>
    </xf>
    <xf numFmtId="0" fontId="66" fillId="34" borderId="0" xfId="0" applyFont="1" applyFill="1" applyAlignment="1">
      <alignment horizontal="left" vertical="center" wrapText="1"/>
    </xf>
    <xf numFmtId="1" fontId="66" fillId="34" borderId="0" xfId="0" applyNumberFormat="1" applyFont="1" applyFill="1" applyAlignment="1">
      <alignment horizontal="center" vertical="center"/>
    </xf>
    <xf numFmtId="165" fontId="66" fillId="34" borderId="0" xfId="0" applyNumberFormat="1" applyFont="1" applyFill="1" applyAlignment="1">
      <alignment horizontal="center" vertical="center"/>
    </xf>
    <xf numFmtId="3" fontId="66" fillId="34" borderId="0" xfId="0" applyNumberFormat="1" applyFont="1" applyFill="1" applyAlignment="1">
      <alignment horizontal="center" vertical="center"/>
    </xf>
    <xf numFmtId="166" fontId="66" fillId="34" borderId="0" xfId="0" applyNumberFormat="1" applyFont="1" applyFill="1" applyAlignment="1">
      <alignment horizontal="center" vertical="center"/>
    </xf>
    <xf numFmtId="0" fontId="66" fillId="34" borderId="0" xfId="0" applyFont="1" applyFill="1" applyAlignment="1">
      <alignment vertical="center"/>
    </xf>
    <xf numFmtId="0" fontId="67" fillId="34" borderId="0" xfId="0" applyFont="1" applyFill="1" applyAlignment="1">
      <alignment horizontal="center" vertical="center"/>
    </xf>
    <xf numFmtId="0" fontId="66" fillId="34" borderId="0" xfId="0" applyFont="1" applyFill="1" applyAlignment="1">
      <alignment horizontal="centerContinuous" vertical="center"/>
    </xf>
    <xf numFmtId="0" fontId="67" fillId="34" borderId="0" xfId="0" applyFont="1" applyFill="1" applyAlignment="1">
      <alignment horizontal="centerContinuous" vertical="center"/>
    </xf>
    <xf numFmtId="0" fontId="66" fillId="34" borderId="0" xfId="0" quotePrefix="1" applyFont="1" applyFill="1" applyAlignment="1">
      <alignment horizontal="centerContinuous" vertical="center"/>
    </xf>
    <xf numFmtId="0" fontId="69" fillId="34" borderId="0" xfId="0" applyFont="1" applyFill="1" applyAlignment="1">
      <alignment horizontal="centerContinuous" vertical="center" wrapText="1"/>
    </xf>
    <xf numFmtId="1" fontId="70" fillId="34" borderId="0" xfId="0" applyNumberFormat="1" applyFont="1" applyFill="1" applyAlignment="1">
      <alignment horizontal="centerContinuous" vertical="center"/>
    </xf>
    <xf numFmtId="0" fontId="70" fillId="34" borderId="0" xfId="0" applyFont="1" applyFill="1" applyAlignment="1">
      <alignment horizontal="centerContinuous" vertical="center"/>
    </xf>
    <xf numFmtId="165" fontId="70" fillId="34" borderId="0" xfId="0" applyNumberFormat="1" applyFont="1" applyFill="1" applyAlignment="1">
      <alignment horizontal="centerContinuous" vertical="center"/>
    </xf>
    <xf numFmtId="3" fontId="70" fillId="34" borderId="0" xfId="0" applyNumberFormat="1" applyFont="1" applyFill="1" applyAlignment="1">
      <alignment horizontal="centerContinuous" vertical="center"/>
    </xf>
    <xf numFmtId="166" fontId="70" fillId="34" borderId="0" xfId="0" applyNumberFormat="1" applyFont="1" applyFill="1" applyAlignment="1">
      <alignment horizontal="centerContinuous" vertical="center"/>
    </xf>
    <xf numFmtId="0" fontId="0" fillId="0" borderId="0" xfId="0" applyAlignment="1">
      <alignment vertical="top" wrapText="1"/>
    </xf>
    <xf numFmtId="0" fontId="71" fillId="34" borderId="0" xfId="0" applyFont="1" applyFill="1" applyAlignment="1">
      <alignment vertical="center" wrapText="1"/>
    </xf>
    <xf numFmtId="0" fontId="66" fillId="34" borderId="0" xfId="0" applyFont="1" applyFill="1" applyAlignment="1">
      <alignment vertical="center" wrapText="1"/>
    </xf>
    <xf numFmtId="0" fontId="67" fillId="34" borderId="0" xfId="0" applyFont="1" applyFill="1" applyAlignment="1">
      <alignment horizontal="center" vertical="center" wrapText="1"/>
    </xf>
    <xf numFmtId="0" fontId="73" fillId="34" borderId="0" xfId="0" applyFont="1" applyFill="1"/>
    <xf numFmtId="0" fontId="75" fillId="34" borderId="10" xfId="0" applyFont="1" applyFill="1" applyBorder="1" applyAlignment="1">
      <alignment horizontal="right" vertical="center" wrapText="1"/>
    </xf>
    <xf numFmtId="165" fontId="75" fillId="34" borderId="10" xfId="0" applyNumberFormat="1" applyFont="1" applyFill="1" applyBorder="1" applyAlignment="1">
      <alignment horizontal="left" vertical="center" wrapText="1"/>
    </xf>
    <xf numFmtId="3" fontId="75" fillId="34" borderId="10" xfId="0" applyNumberFormat="1" applyFont="1" applyFill="1" applyBorder="1" applyAlignment="1">
      <alignment horizontal="left" vertical="center" wrapText="1"/>
    </xf>
    <xf numFmtId="0" fontId="75" fillId="0" borderId="10" xfId="0" applyFont="1" applyBorder="1" applyAlignment="1">
      <alignment horizontal="right" vertical="center" wrapText="1"/>
    </xf>
    <xf numFmtId="164" fontId="75" fillId="34" borderId="10" xfId="0" applyNumberFormat="1" applyFont="1" applyFill="1" applyBorder="1" applyAlignment="1">
      <alignment horizontal="left" vertical="center"/>
    </xf>
    <xf numFmtId="0" fontId="75" fillId="34" borderId="0" xfId="0" applyFont="1" applyFill="1" applyAlignment="1">
      <alignment vertical="center"/>
    </xf>
    <xf numFmtId="0" fontId="77" fillId="34" borderId="0" xfId="0" applyFont="1" applyFill="1" applyAlignment="1">
      <alignment vertical="center"/>
    </xf>
    <xf numFmtId="0" fontId="78" fillId="34" borderId="101" xfId="0" applyFont="1" applyFill="1" applyBorder="1" applyAlignment="1">
      <alignment horizontal="center" vertical="center"/>
    </xf>
    <xf numFmtId="0" fontId="71" fillId="34" borderId="0" xfId="0" applyFont="1" applyFill="1" applyAlignment="1">
      <alignment horizontal="left" vertical="center" wrapText="1"/>
    </xf>
    <xf numFmtId="0" fontId="80" fillId="34" borderId="0" xfId="0" applyFont="1" applyFill="1" applyAlignment="1">
      <alignment horizontal="right" vertical="center" wrapText="1"/>
    </xf>
    <xf numFmtId="1" fontId="80" fillId="34" borderId="0" xfId="0" applyNumberFormat="1" applyFont="1" applyFill="1" applyAlignment="1">
      <alignment horizontal="center" vertical="center"/>
    </xf>
    <xf numFmtId="0" fontId="80" fillId="34" borderId="0" xfId="0" applyFont="1" applyFill="1" applyAlignment="1">
      <alignment vertical="center"/>
    </xf>
    <xf numFmtId="0" fontId="81" fillId="34" borderId="0" xfId="0" applyFont="1" applyFill="1" applyAlignment="1">
      <alignment horizontal="center" vertical="center"/>
    </xf>
    <xf numFmtId="1" fontId="80" fillId="34" borderId="0" xfId="0" quotePrefix="1" applyNumberFormat="1" applyFont="1" applyFill="1" applyAlignment="1">
      <alignment vertical="center"/>
    </xf>
    <xf numFmtId="2" fontId="80" fillId="34" borderId="0" xfId="0" quotePrefix="1" applyNumberFormat="1" applyFont="1" applyFill="1" applyAlignment="1">
      <alignment vertical="center"/>
    </xf>
    <xf numFmtId="2" fontId="80" fillId="34" borderId="33" xfId="0" applyNumberFormat="1" applyFont="1" applyFill="1" applyBorder="1" applyAlignment="1">
      <alignment horizontal="left" vertical="center" wrapText="1" indent="1"/>
    </xf>
    <xf numFmtId="1" fontId="80" fillId="34" borderId="11" xfId="0" applyNumberFormat="1" applyFont="1" applyFill="1" applyBorder="1" applyAlignment="1">
      <alignment horizontal="center" vertical="center"/>
    </xf>
    <xf numFmtId="0" fontId="73" fillId="70" borderId="0" xfId="0" applyFont="1" applyFill="1"/>
    <xf numFmtId="0" fontId="80" fillId="34" borderId="0" xfId="0" applyFont="1" applyFill="1" applyAlignment="1">
      <alignment horizontal="center" vertical="center"/>
    </xf>
    <xf numFmtId="0" fontId="80" fillId="34" borderId="0" xfId="0" applyFont="1" applyFill="1" applyAlignment="1">
      <alignment horizontal="left" vertical="center" wrapText="1"/>
    </xf>
    <xf numFmtId="165" fontId="80" fillId="34" borderId="0" xfId="0" applyNumberFormat="1" applyFont="1" applyFill="1" applyAlignment="1">
      <alignment horizontal="center" vertical="center"/>
    </xf>
    <xf numFmtId="3" fontId="80" fillId="34" borderId="0" xfId="0" applyNumberFormat="1" applyFont="1" applyFill="1" applyAlignment="1">
      <alignment horizontal="center" vertical="center"/>
    </xf>
    <xf numFmtId="166" fontId="80" fillId="34" borderId="0" xfId="0" applyNumberFormat="1" applyFont="1" applyFill="1" applyAlignment="1">
      <alignment horizontal="center" vertical="center"/>
    </xf>
    <xf numFmtId="0" fontId="81" fillId="34" borderId="0" xfId="0" applyFont="1" applyFill="1" applyAlignment="1">
      <alignment vertical="center"/>
    </xf>
    <xf numFmtId="165" fontId="79" fillId="34" borderId="0" xfId="0" applyNumberFormat="1" applyFont="1" applyFill="1" applyAlignment="1">
      <alignment horizontal="center" vertical="top"/>
    </xf>
    <xf numFmtId="0" fontId="85" fillId="69" borderId="33" xfId="0" applyFont="1" applyFill="1" applyBorder="1" applyAlignment="1">
      <alignment horizontal="left" vertical="center" wrapText="1"/>
    </xf>
    <xf numFmtId="165" fontId="85" fillId="69" borderId="11" xfId="0" applyNumberFormat="1" applyFont="1" applyFill="1" applyBorder="1" applyAlignment="1">
      <alignment horizontal="center" vertical="center" wrapText="1"/>
    </xf>
    <xf numFmtId="3" fontId="85" fillId="69" borderId="11" xfId="0" applyNumberFormat="1" applyFont="1" applyFill="1" applyBorder="1" applyAlignment="1">
      <alignment horizontal="center" vertical="center" wrapText="1"/>
    </xf>
    <xf numFmtId="166" fontId="85" fillId="69" borderId="11" xfId="0" applyNumberFormat="1" applyFont="1" applyFill="1" applyBorder="1" applyAlignment="1">
      <alignment horizontal="center" vertical="center" wrapText="1"/>
    </xf>
    <xf numFmtId="165" fontId="85" fillId="69" borderId="34" xfId="0" applyNumberFormat="1" applyFont="1" applyFill="1" applyBorder="1" applyAlignment="1">
      <alignment horizontal="center" vertical="center" wrapText="1"/>
    </xf>
    <xf numFmtId="0" fontId="16" fillId="0" borderId="22" xfId="0" applyFont="1" applyBorder="1" applyAlignment="1">
      <alignment horizontal="center" wrapText="1"/>
    </xf>
    <xf numFmtId="7" fontId="0" fillId="0" borderId="0" xfId="0" applyNumberFormat="1"/>
    <xf numFmtId="44" fontId="0" fillId="0" borderId="0" xfId="0" applyNumberFormat="1"/>
    <xf numFmtId="164" fontId="0" fillId="34" borderId="65" xfId="0" applyNumberFormat="1" applyFill="1" applyBorder="1" applyAlignment="1" applyProtection="1">
      <alignment horizontal="center" vertical="center"/>
      <protection hidden="1"/>
    </xf>
    <xf numFmtId="2" fontId="0" fillId="34" borderId="55" xfId="0" applyNumberFormat="1" applyFill="1" applyBorder="1" applyAlignment="1" applyProtection="1">
      <alignment horizontal="center" vertical="center"/>
      <protection hidden="1"/>
    </xf>
    <xf numFmtId="164" fontId="0" fillId="34" borderId="51" xfId="0" applyNumberFormat="1" applyFill="1" applyBorder="1" applyAlignment="1" applyProtection="1">
      <alignment horizontal="center" vertical="center"/>
      <protection hidden="1"/>
    </xf>
    <xf numFmtId="2" fontId="0" fillId="33" borderId="34" xfId="0" applyNumberFormat="1" applyFill="1" applyBorder="1" applyAlignment="1" applyProtection="1">
      <alignment horizontal="center" vertical="center"/>
      <protection locked="0"/>
    </xf>
    <xf numFmtId="2" fontId="0" fillId="33" borderId="16" xfId="0" applyNumberFormat="1" applyFill="1" applyBorder="1" applyAlignment="1" applyProtection="1">
      <alignment horizontal="center" vertical="center"/>
      <protection locked="0"/>
    </xf>
    <xf numFmtId="2" fontId="0" fillId="33" borderId="79" xfId="0" applyNumberFormat="1" applyFill="1" applyBorder="1" applyAlignment="1" applyProtection="1">
      <alignment horizontal="center" vertical="center"/>
      <protection locked="0"/>
    </xf>
    <xf numFmtId="44" fontId="0" fillId="33" borderId="60" xfId="2040" applyFont="1" applyFill="1" applyBorder="1" applyAlignment="1" applyProtection="1">
      <alignment horizontal="center" vertical="center"/>
      <protection locked="0"/>
    </xf>
    <xf numFmtId="44" fontId="0" fillId="33" borderId="67" xfId="2040" applyFont="1" applyFill="1" applyBorder="1" applyAlignment="1" applyProtection="1">
      <alignment horizontal="center" vertical="center"/>
      <protection locked="0"/>
    </xf>
    <xf numFmtId="44" fontId="0" fillId="33" borderId="68" xfId="2040" applyFont="1" applyFill="1" applyBorder="1" applyAlignment="1" applyProtection="1">
      <alignment horizontal="center" vertical="center"/>
      <protection locked="0"/>
    </xf>
    <xf numFmtId="3" fontId="0" fillId="0" borderId="64" xfId="0" applyNumberFormat="1" applyBorder="1" applyAlignment="1" applyProtection="1">
      <alignment horizontal="center" vertical="center" wrapText="1"/>
      <protection hidden="1"/>
    </xf>
    <xf numFmtId="4" fontId="0" fillId="35" borderId="33" xfId="0" applyNumberFormat="1" applyFill="1" applyBorder="1" applyAlignment="1" applyProtection="1">
      <alignment horizontal="center" vertical="center" wrapText="1"/>
      <protection hidden="1"/>
    </xf>
    <xf numFmtId="3" fontId="0" fillId="0" borderId="0" xfId="0" applyNumberFormat="1"/>
    <xf numFmtId="44" fontId="0" fillId="33" borderId="74" xfId="2040" applyFont="1" applyFill="1" applyBorder="1" applyAlignment="1" applyProtection="1">
      <alignment horizontal="center" vertical="center"/>
      <protection locked="0"/>
    </xf>
    <xf numFmtId="44" fontId="0" fillId="33" borderId="66" xfId="2040" applyFont="1" applyFill="1" applyBorder="1" applyAlignment="1" applyProtection="1">
      <alignment horizontal="center" vertical="center"/>
      <protection locked="0"/>
    </xf>
    <xf numFmtId="44" fontId="0" fillId="0" borderId="0" xfId="2040" applyFont="1"/>
    <xf numFmtId="0" fontId="0" fillId="33" borderId="60" xfId="0" applyFill="1" applyBorder="1" applyAlignment="1" applyProtection="1">
      <alignment horizontal="center" vertical="center"/>
      <protection locked="0"/>
    </xf>
    <xf numFmtId="0" fontId="0" fillId="33" borderId="74" xfId="0" applyFill="1" applyBorder="1" applyAlignment="1" applyProtection="1">
      <alignment horizontal="center" vertical="center"/>
      <protection locked="0"/>
    </xf>
    <xf numFmtId="0" fontId="0" fillId="33" borderId="66" xfId="0" applyFill="1" applyBorder="1" applyAlignment="1" applyProtection="1">
      <alignment horizontal="center" vertical="center"/>
      <protection locked="0"/>
    </xf>
    <xf numFmtId="2" fontId="0" fillId="35" borderId="77" xfId="0" applyNumberFormat="1" applyFill="1" applyBorder="1" applyAlignment="1" applyProtection="1">
      <alignment horizontal="center" vertical="center"/>
      <protection hidden="1"/>
    </xf>
    <xf numFmtId="2" fontId="0" fillId="35" borderId="68" xfId="0" applyNumberFormat="1" applyFill="1" applyBorder="1" applyAlignment="1" applyProtection="1">
      <alignment horizontal="center" vertical="center"/>
      <protection hidden="1"/>
    </xf>
    <xf numFmtId="171" fontId="0" fillId="35" borderId="34" xfId="0" applyNumberFormat="1" applyFill="1" applyBorder="1" applyAlignment="1" applyProtection="1">
      <alignment horizontal="center" vertical="center" wrapText="1"/>
      <protection hidden="1"/>
    </xf>
    <xf numFmtId="3" fontId="0" fillId="35" borderId="12" xfId="0" applyNumberFormat="1" applyFill="1" applyBorder="1" applyAlignment="1" applyProtection="1">
      <alignment horizontal="center" vertical="center" wrapText="1"/>
      <protection hidden="1"/>
    </xf>
    <xf numFmtId="4" fontId="0" fillId="35" borderId="13" xfId="0" applyNumberFormat="1" applyFill="1" applyBorder="1" applyAlignment="1" applyProtection="1">
      <alignment horizontal="center" vertical="center"/>
      <protection hidden="1"/>
    </xf>
    <xf numFmtId="4" fontId="0" fillId="35" borderId="13" xfId="0" applyNumberFormat="1" applyFill="1" applyBorder="1" applyAlignment="1" applyProtection="1">
      <alignment horizontal="center" vertical="center" wrapText="1"/>
      <protection hidden="1"/>
    </xf>
    <xf numFmtId="3" fontId="0" fillId="35" borderId="62" xfId="0" applyNumberFormat="1" applyFill="1" applyBorder="1" applyAlignment="1" applyProtection="1">
      <alignment horizontal="center" vertical="center" wrapText="1"/>
      <protection hidden="1"/>
    </xf>
    <xf numFmtId="4" fontId="0" fillId="35" borderId="81" xfId="0" applyNumberFormat="1" applyFill="1" applyBorder="1" applyAlignment="1" applyProtection="1">
      <alignment horizontal="center" vertical="center"/>
      <protection hidden="1"/>
    </xf>
    <xf numFmtId="3" fontId="0" fillId="35" borderId="102" xfId="0" applyNumberFormat="1" applyFill="1" applyBorder="1" applyAlignment="1" applyProtection="1">
      <alignment horizontal="center" vertical="center" wrapText="1"/>
      <protection hidden="1"/>
    </xf>
    <xf numFmtId="3" fontId="0" fillId="35" borderId="19" xfId="0" applyNumberFormat="1" applyFill="1" applyBorder="1" applyAlignment="1" applyProtection="1">
      <alignment horizontal="center" vertical="center" wrapText="1"/>
      <protection hidden="1"/>
    </xf>
    <xf numFmtId="4" fontId="0" fillId="35" borderId="82" xfId="0" applyNumberFormat="1" applyFill="1" applyBorder="1" applyAlignment="1" applyProtection="1">
      <alignment horizontal="center" vertical="center"/>
      <protection hidden="1"/>
    </xf>
    <xf numFmtId="49" fontId="0" fillId="33" borderId="14" xfId="0" applyNumberFormat="1" applyFill="1" applyBorder="1" applyAlignment="1" applyProtection="1">
      <alignment horizontal="center" vertical="center"/>
      <protection locked="0"/>
    </xf>
    <xf numFmtId="49" fontId="0" fillId="33" borderId="17" xfId="0" applyNumberFormat="1" applyFill="1" applyBorder="1" applyAlignment="1" applyProtection="1">
      <alignment horizontal="center" vertical="center"/>
      <protection locked="0"/>
    </xf>
    <xf numFmtId="49" fontId="0" fillId="33" borderId="21" xfId="0" applyNumberFormat="1" applyFill="1" applyBorder="1" applyAlignment="1" applyProtection="1">
      <alignment horizontal="center" vertical="center"/>
      <protection locked="0"/>
    </xf>
    <xf numFmtId="1" fontId="0" fillId="34" borderId="65" xfId="0" applyNumberFormat="1" applyFill="1" applyBorder="1" applyAlignment="1" applyProtection="1">
      <alignment horizontal="center" vertical="center"/>
      <protection hidden="1"/>
    </xf>
    <xf numFmtId="0" fontId="0" fillId="34" borderId="16" xfId="0" applyFill="1" applyBorder="1" applyAlignment="1">
      <alignment horizontal="left" vertical="center" wrapText="1" indent="1"/>
    </xf>
    <xf numFmtId="0" fontId="0" fillId="34" borderId="18" xfId="0" applyFill="1" applyBorder="1" applyAlignment="1">
      <alignment horizontal="left" vertical="center" wrapText="1" indent="1"/>
    </xf>
    <xf numFmtId="0" fontId="61" fillId="34" borderId="0" xfId="43" applyFont="1" applyFill="1" applyAlignment="1" applyProtection="1">
      <alignment horizontal="left" vertical="center"/>
      <protection hidden="1"/>
    </xf>
    <xf numFmtId="0" fontId="24" fillId="34" borderId="0" xfId="43" applyFont="1" applyFill="1" applyAlignment="1" applyProtection="1">
      <alignment horizontal="left" vertical="center"/>
      <protection hidden="1"/>
    </xf>
    <xf numFmtId="0" fontId="21" fillId="34" borderId="0" xfId="43" applyFont="1" applyFill="1" applyAlignment="1" applyProtection="1">
      <alignment horizontal="left" vertical="center" wrapText="1"/>
      <protection hidden="1"/>
    </xf>
    <xf numFmtId="0" fontId="21" fillId="34" borderId="0" xfId="43" applyFont="1" applyFill="1" applyAlignment="1" applyProtection="1">
      <alignment vertical="center" wrapText="1"/>
      <protection hidden="1"/>
    </xf>
    <xf numFmtId="0" fontId="61" fillId="34" borderId="22" xfId="43" applyFont="1" applyFill="1" applyBorder="1" applyAlignment="1" applyProtection="1">
      <alignment horizontal="left" vertical="center"/>
      <protection hidden="1"/>
    </xf>
    <xf numFmtId="0" fontId="24" fillId="34" borderId="22" xfId="43" applyFont="1" applyFill="1" applyBorder="1" applyAlignment="1" applyProtection="1">
      <alignment horizontal="left" vertical="center"/>
      <protection hidden="1"/>
    </xf>
    <xf numFmtId="0" fontId="0" fillId="33" borderId="10" xfId="0" applyFill="1" applyBorder="1" applyAlignment="1">
      <alignment horizontal="left" vertical="center" indent="1"/>
    </xf>
    <xf numFmtId="0" fontId="0" fillId="35" borderId="10" xfId="0" applyFill="1" applyBorder="1" applyAlignment="1">
      <alignment horizontal="left" vertical="center" indent="1"/>
    </xf>
    <xf numFmtId="0" fontId="55" fillId="34" borderId="0" xfId="0" applyFont="1" applyFill="1" applyAlignment="1">
      <alignment horizontal="left" vertical="center" wrapText="1"/>
    </xf>
    <xf numFmtId="0" fontId="54" fillId="34" borderId="0" xfId="0" applyFont="1" applyFill="1" applyAlignment="1">
      <alignment horizontal="left"/>
    </xf>
    <xf numFmtId="165" fontId="79" fillId="34" borderId="0" xfId="0" applyNumberFormat="1" applyFont="1" applyFill="1" applyAlignment="1">
      <alignment horizontal="center" vertical="center"/>
    </xf>
    <xf numFmtId="0" fontId="85" fillId="69" borderId="34" xfId="0" applyFont="1" applyFill="1" applyBorder="1" applyAlignment="1">
      <alignment horizontal="center" vertical="center" wrapText="1"/>
    </xf>
    <xf numFmtId="0" fontId="85" fillId="69" borderId="33" xfId="0" applyFont="1" applyFill="1" applyBorder="1" applyAlignment="1">
      <alignment horizontal="center" vertical="center" wrapText="1"/>
    </xf>
    <xf numFmtId="165" fontId="84" fillId="34" borderId="101" xfId="0" applyNumberFormat="1" applyFont="1" applyFill="1" applyBorder="1" applyAlignment="1">
      <alignment horizontal="center" vertical="center"/>
    </xf>
    <xf numFmtId="0" fontId="66" fillId="34" borderId="0" xfId="0" applyFont="1" applyFill="1" applyAlignment="1">
      <alignment horizontal="center" vertical="center"/>
    </xf>
    <xf numFmtId="3" fontId="76" fillId="34" borderId="0" xfId="0" applyNumberFormat="1" applyFont="1" applyFill="1" applyAlignment="1">
      <alignment horizontal="center" vertical="center"/>
    </xf>
    <xf numFmtId="0" fontId="74" fillId="34" borderId="0" xfId="0" applyFont="1" applyFill="1" applyAlignment="1">
      <alignment horizontal="left" vertical="center"/>
    </xf>
    <xf numFmtId="9" fontId="84" fillId="34" borderId="101" xfId="2041" applyFont="1" applyFill="1" applyBorder="1" applyAlignment="1">
      <alignment horizontal="center" vertical="center"/>
    </xf>
    <xf numFmtId="172" fontId="76" fillId="34" borderId="0" xfId="0" applyNumberFormat="1" applyFont="1" applyFill="1" applyAlignment="1">
      <alignment horizontal="center" vertical="center"/>
    </xf>
    <xf numFmtId="0" fontId="82" fillId="34" borderId="0" xfId="0" applyFont="1" applyFill="1" applyAlignment="1">
      <alignment horizontal="center" vertical="center" wrapText="1"/>
    </xf>
    <xf numFmtId="0" fontId="68" fillId="34" borderId="0" xfId="0" applyFont="1" applyFill="1" applyAlignment="1">
      <alignment horizontal="center" vertical="center" wrapText="1"/>
    </xf>
    <xf numFmtId="0" fontId="72" fillId="34" borderId="0" xfId="0" applyFont="1" applyFill="1" applyAlignment="1">
      <alignment horizontal="left" vertical="center" wrapText="1"/>
    </xf>
    <xf numFmtId="0" fontId="83" fillId="69" borderId="10" xfId="0" applyFont="1" applyFill="1" applyBorder="1" applyAlignment="1">
      <alignment horizontal="center" vertical="center" wrapText="1"/>
    </xf>
    <xf numFmtId="0" fontId="74" fillId="34" borderId="0" xfId="0" applyFont="1" applyFill="1" applyAlignment="1">
      <alignment horizontal="center" vertical="center"/>
    </xf>
    <xf numFmtId="0" fontId="0" fillId="65" borderId="0" xfId="0" applyFill="1" applyAlignment="1">
      <alignment horizontal="center" vertical="top"/>
    </xf>
    <xf numFmtId="0" fontId="16" fillId="0" borderId="54" xfId="0" applyFont="1" applyBorder="1" applyAlignment="1">
      <alignment horizontal="center" vertical="center"/>
    </xf>
    <xf numFmtId="0" fontId="16" fillId="0" borderId="56" xfId="0" applyFont="1" applyBorder="1" applyAlignment="1">
      <alignment horizontal="center" vertical="center"/>
    </xf>
    <xf numFmtId="0" fontId="16" fillId="0" borderId="55" xfId="0" applyFont="1" applyBorder="1" applyAlignment="1">
      <alignment horizontal="center" vertical="center"/>
    </xf>
    <xf numFmtId="0" fontId="16" fillId="67" borderId="48" xfId="0" applyFont="1" applyFill="1" applyBorder="1" applyAlignment="1">
      <alignment horizontal="center"/>
    </xf>
    <xf numFmtId="0" fontId="16" fillId="67" borderId="41" xfId="0" applyFont="1" applyFill="1" applyBorder="1" applyAlignment="1">
      <alignment horizontal="center"/>
    </xf>
    <xf numFmtId="0" fontId="16" fillId="67" borderId="46" xfId="0" applyFont="1" applyFill="1" applyBorder="1" applyAlignment="1">
      <alignment horizontal="center"/>
    </xf>
    <xf numFmtId="0" fontId="16" fillId="66" borderId="0" xfId="0" applyFont="1" applyFill="1" applyAlignment="1">
      <alignment horizontal="center"/>
    </xf>
    <xf numFmtId="0" fontId="0" fillId="33" borderId="40" xfId="0" applyFill="1" applyBorder="1" applyAlignment="1" applyProtection="1">
      <alignment horizontal="left"/>
      <protection hidden="1"/>
    </xf>
    <xf numFmtId="0" fontId="0" fillId="33" borderId="39" xfId="0" applyFill="1" applyBorder="1" applyAlignment="1" applyProtection="1">
      <alignment horizontal="left"/>
      <protection hidden="1"/>
    </xf>
    <xf numFmtId="0" fontId="0" fillId="33" borderId="43" xfId="0" applyFill="1" applyBorder="1" applyAlignment="1" applyProtection="1">
      <alignment horizontal="left"/>
      <protection hidden="1"/>
    </xf>
    <xf numFmtId="0" fontId="0" fillId="33" borderId="16" xfId="0" applyFill="1" applyBorder="1" applyAlignment="1" applyProtection="1">
      <alignment horizontal="left" vertical="center" indent="1"/>
      <protection locked="0"/>
    </xf>
    <xf numFmtId="0" fontId="0" fillId="33" borderId="81" xfId="0" applyFill="1" applyBorder="1" applyAlignment="1" applyProtection="1">
      <alignment horizontal="left" vertical="center" indent="1"/>
      <protection locked="0"/>
    </xf>
    <xf numFmtId="14" fontId="0" fillId="33" borderId="49" xfId="0" applyNumberFormat="1" applyFill="1" applyBorder="1" applyAlignment="1" applyProtection="1">
      <alignment horizontal="left" vertical="center" indent="1"/>
      <protection locked="0"/>
    </xf>
    <xf numFmtId="14" fontId="0" fillId="33" borderId="77" xfId="0" applyNumberFormat="1" applyFill="1" applyBorder="1" applyAlignment="1" applyProtection="1">
      <alignment horizontal="left" vertical="center" indent="1"/>
      <protection locked="0"/>
    </xf>
    <xf numFmtId="165" fontId="0" fillId="33" borderId="79" xfId="0" applyNumberFormat="1" applyFill="1" applyBorder="1" applyAlignment="1" applyProtection="1">
      <alignment horizontal="left" vertical="center" indent="1"/>
      <protection locked="0"/>
    </xf>
    <xf numFmtId="165" fontId="0" fillId="33" borderId="82" xfId="0" applyNumberFormat="1" applyFill="1" applyBorder="1" applyAlignment="1" applyProtection="1">
      <alignment horizontal="left" vertical="center" indent="1"/>
      <protection locked="0"/>
    </xf>
    <xf numFmtId="0" fontId="0" fillId="33" borderId="16" xfId="0" applyFill="1" applyBorder="1" applyAlignment="1" applyProtection="1">
      <alignment horizontal="left" vertical="center" indent="1"/>
      <protection hidden="1"/>
    </xf>
    <xf numFmtId="0" fontId="0" fillId="33" borderId="81" xfId="0" applyFill="1" applyBorder="1" applyAlignment="1" applyProtection="1">
      <alignment horizontal="left" vertical="center" indent="1"/>
      <protection hidden="1"/>
    </xf>
    <xf numFmtId="0" fontId="27" fillId="34" borderId="0" xfId="0" applyFont="1" applyFill="1" applyAlignment="1" applyProtection="1">
      <alignment horizontal="left" vertical="center" wrapText="1"/>
      <protection hidden="1"/>
    </xf>
    <xf numFmtId="0" fontId="0" fillId="33" borderId="48" xfId="0" applyFill="1" applyBorder="1" applyAlignment="1" applyProtection="1">
      <alignment horizontal="left"/>
      <protection hidden="1"/>
    </xf>
    <xf numFmtId="0" fontId="0" fillId="33" borderId="41" xfId="0" applyFill="1" applyBorder="1" applyAlignment="1" applyProtection="1">
      <alignment horizontal="left"/>
      <protection hidden="1"/>
    </xf>
    <xf numFmtId="0" fontId="0" fillId="33" borderId="46" xfId="0" applyFill="1" applyBorder="1" applyAlignment="1" applyProtection="1">
      <alignment horizontal="left"/>
      <protection hidden="1"/>
    </xf>
    <xf numFmtId="0" fontId="0" fillId="33" borderId="44" xfId="0" applyFill="1" applyBorder="1" applyAlignment="1" applyProtection="1">
      <alignment horizontal="left"/>
      <protection hidden="1"/>
    </xf>
    <xf numFmtId="0" fontId="0" fillId="33" borderId="0" xfId="0" applyFill="1" applyAlignment="1" applyProtection="1">
      <alignment horizontal="left"/>
      <protection hidden="1"/>
    </xf>
    <xf numFmtId="0" fontId="0" fillId="33" borderId="37" xfId="0" applyFill="1" applyBorder="1" applyAlignment="1" applyProtection="1">
      <alignment horizontal="left"/>
      <protection hidden="1"/>
    </xf>
    <xf numFmtId="9" fontId="0" fillId="34" borderId="0" xfId="0" applyNumberFormat="1" applyFill="1" applyAlignment="1" applyProtection="1">
      <alignment horizontal="right" vertical="center"/>
      <protection hidden="1"/>
    </xf>
    <xf numFmtId="0" fontId="0" fillId="34" borderId="0" xfId="0" applyFill="1" applyAlignment="1" applyProtection="1">
      <alignment horizontal="right" vertical="center"/>
      <protection hidden="1"/>
    </xf>
    <xf numFmtId="0" fontId="0" fillId="34" borderId="0" xfId="0" applyFill="1" applyAlignment="1" applyProtection="1">
      <alignment horizontal="center" vertical="center"/>
      <protection hidden="1"/>
    </xf>
    <xf numFmtId="0" fontId="0" fillId="33" borderId="44" xfId="0" applyFill="1" applyBorder="1" applyAlignment="1" applyProtection="1">
      <alignment horizontal="left" wrapText="1"/>
      <protection hidden="1"/>
    </xf>
    <xf numFmtId="0" fontId="0" fillId="33" borderId="0" xfId="0" applyFill="1" applyAlignment="1" applyProtection="1">
      <alignment horizontal="left" wrapText="1"/>
      <protection hidden="1"/>
    </xf>
    <xf numFmtId="0" fontId="0" fillId="33" borderId="37" xfId="0" applyFill="1" applyBorder="1" applyAlignment="1" applyProtection="1">
      <alignment horizontal="left" wrapText="1"/>
      <protection hidden="1"/>
    </xf>
    <xf numFmtId="0" fontId="16" fillId="59" borderId="54" xfId="0" applyFont="1" applyFill="1" applyBorder="1" applyAlignment="1" applyProtection="1">
      <alignment horizontal="center"/>
      <protection hidden="1"/>
    </xf>
    <xf numFmtId="0" fontId="16" fillId="59" borderId="56" xfId="0" applyFont="1" applyFill="1" applyBorder="1" applyAlignment="1" applyProtection="1">
      <alignment horizontal="center"/>
      <protection hidden="1"/>
    </xf>
    <xf numFmtId="0" fontId="16" fillId="59" borderId="54" xfId="0" applyFont="1" applyFill="1" applyBorder="1" applyAlignment="1" applyProtection="1">
      <alignment horizontal="center" vertical="center"/>
      <protection hidden="1"/>
    </xf>
    <xf numFmtId="0" fontId="16" fillId="59" borderId="56" xfId="0" applyFont="1" applyFill="1" applyBorder="1" applyAlignment="1" applyProtection="1">
      <alignment horizontal="center" vertical="center"/>
      <protection hidden="1"/>
    </xf>
    <xf numFmtId="43" fontId="16" fillId="36" borderId="54" xfId="1" applyFont="1" applyFill="1" applyBorder="1" applyAlignment="1" applyProtection="1">
      <alignment horizontal="center" vertical="center" wrapText="1"/>
      <protection hidden="1"/>
    </xf>
    <xf numFmtId="43" fontId="16" fillId="36" borderId="55" xfId="1" applyFont="1" applyFill="1" applyBorder="1" applyAlignment="1" applyProtection="1">
      <alignment horizontal="center" vertical="center" wrapText="1"/>
      <protection hidden="1"/>
    </xf>
    <xf numFmtId="0" fontId="0" fillId="59" borderId="56" xfId="0" applyFill="1" applyBorder="1" applyAlignment="1" applyProtection="1">
      <alignment horizontal="center" vertical="center"/>
      <protection hidden="1"/>
    </xf>
    <xf numFmtId="0" fontId="16" fillId="59" borderId="55" xfId="0" applyFont="1" applyFill="1" applyBorder="1" applyAlignment="1" applyProtection="1">
      <alignment horizontal="center" vertical="center"/>
      <protection hidden="1"/>
    </xf>
    <xf numFmtId="0" fontId="0" fillId="0" borderId="34" xfId="0" applyBorder="1" applyAlignment="1">
      <alignment horizontal="center"/>
    </xf>
    <xf numFmtId="0" fontId="0" fillId="0" borderId="78" xfId="0" applyBorder="1" applyAlignment="1">
      <alignment horizontal="center"/>
    </xf>
    <xf numFmtId="0" fontId="17" fillId="68" borderId="12" xfId="0" applyFont="1" applyFill="1" applyBorder="1" applyAlignment="1" applyProtection="1">
      <alignment horizontal="left" vertical="center" indent="1"/>
      <protection hidden="1"/>
    </xf>
    <xf numFmtId="0" fontId="17" fillId="68" borderId="15" xfId="0" applyFont="1" applyFill="1" applyBorder="1" applyAlignment="1" applyProtection="1">
      <alignment horizontal="left" vertical="center" indent="1"/>
      <protection hidden="1"/>
    </xf>
    <xf numFmtId="0" fontId="17" fillId="68" borderId="19" xfId="0" applyFont="1" applyFill="1" applyBorder="1" applyAlignment="1" applyProtection="1">
      <alignment horizontal="left" vertical="center" indent="1"/>
      <protection hidden="1"/>
    </xf>
    <xf numFmtId="3" fontId="13" fillId="68" borderId="48" xfId="324" applyNumberFormat="1" applyFont="1" applyFill="1" applyBorder="1" applyAlignment="1" applyProtection="1">
      <alignment horizontal="left" vertical="center" wrapText="1" indent="1"/>
      <protection hidden="1"/>
    </xf>
    <xf numFmtId="3" fontId="17" fillId="68" borderId="57" xfId="324" applyNumberFormat="1" applyFont="1" applyFill="1" applyBorder="1" applyAlignment="1" applyProtection="1">
      <alignment horizontal="left" vertical="center" wrapText="1" indent="1"/>
      <protection hidden="1"/>
    </xf>
    <xf numFmtId="3" fontId="17" fillId="68" borderId="58" xfId="324" applyNumberFormat="1" applyFont="1" applyFill="1" applyBorder="1" applyAlignment="1" applyProtection="1">
      <alignment horizontal="left" vertical="center" wrapText="1" indent="1"/>
      <protection hidden="1"/>
    </xf>
    <xf numFmtId="3" fontId="17" fillId="68" borderId="59" xfId="324" applyNumberFormat="1" applyFont="1" applyFill="1" applyBorder="1" applyAlignment="1" applyProtection="1">
      <alignment horizontal="left" vertical="center" wrapText="1" indent="1"/>
      <protection hidden="1"/>
    </xf>
    <xf numFmtId="3" fontId="13" fillId="68" borderId="40" xfId="2031" applyNumberFormat="1" applyFont="1" applyFill="1" applyBorder="1" applyAlignment="1" applyProtection="1">
      <alignment horizontal="left" vertical="center" wrapText="1" indent="1"/>
      <protection hidden="1"/>
    </xf>
    <xf numFmtId="165" fontId="13" fillId="68" borderId="52" xfId="324" quotePrefix="1" applyNumberFormat="1" applyFont="1" applyFill="1" applyBorder="1" applyAlignment="1" applyProtection="1">
      <alignment horizontal="center" vertical="center" wrapText="1"/>
      <protection hidden="1"/>
    </xf>
    <xf numFmtId="165" fontId="13" fillId="68" borderId="63" xfId="324" quotePrefix="1" applyNumberFormat="1" applyFont="1" applyFill="1" applyBorder="1" applyAlignment="1" applyProtection="1">
      <alignment horizontal="center" vertical="center" wrapText="1"/>
      <protection hidden="1"/>
    </xf>
    <xf numFmtId="165" fontId="13" fillId="68" borderId="65" xfId="324" quotePrefix="1" applyNumberFormat="1" applyFont="1" applyFill="1" applyBorder="1" applyAlignment="1" applyProtection="1">
      <alignment horizontal="center" vertical="center" wrapText="1"/>
      <protection hidden="1"/>
    </xf>
    <xf numFmtId="165" fontId="13" fillId="68" borderId="53" xfId="324" quotePrefix="1" applyNumberFormat="1" applyFont="1" applyFill="1" applyBorder="1" applyAlignment="1" applyProtection="1">
      <alignment horizontal="center" vertical="center" wrapText="1"/>
      <protection hidden="1"/>
    </xf>
    <xf numFmtId="3" fontId="13" fillId="68" borderId="52" xfId="324" quotePrefix="1" applyNumberFormat="1" applyFont="1" applyFill="1" applyBorder="1" applyAlignment="1" applyProtection="1">
      <alignment horizontal="center" vertical="center" wrapText="1"/>
      <protection hidden="1"/>
    </xf>
    <xf numFmtId="4" fontId="13" fillId="68" borderId="63" xfId="324" quotePrefix="1" applyNumberFormat="1" applyFont="1" applyFill="1" applyBorder="1" applyAlignment="1" applyProtection="1">
      <alignment horizontal="center" vertical="center" wrapText="1"/>
      <protection hidden="1"/>
    </xf>
    <xf numFmtId="4" fontId="13" fillId="68" borderId="65" xfId="324" quotePrefix="1" applyNumberFormat="1" applyFont="1" applyFill="1" applyBorder="1" applyAlignment="1" applyProtection="1">
      <alignment horizontal="center" vertical="center" wrapText="1"/>
      <protection hidden="1"/>
    </xf>
    <xf numFmtId="0" fontId="13" fillId="68" borderId="51" xfId="0" applyFont="1" applyFill="1" applyBorder="1" applyAlignment="1" applyProtection="1">
      <alignment horizontal="center" vertical="center" wrapText="1"/>
      <protection hidden="1"/>
    </xf>
    <xf numFmtId="43" fontId="13" fillId="68" borderId="52" xfId="1" applyFont="1" applyFill="1" applyBorder="1" applyAlignment="1" applyProtection="1">
      <alignment horizontal="center" vertical="center" wrapText="1"/>
      <protection hidden="1"/>
    </xf>
    <xf numFmtId="0" fontId="13" fillId="68" borderId="63" xfId="0" applyFont="1" applyFill="1" applyBorder="1" applyAlignment="1" applyProtection="1">
      <alignment horizontal="center" vertical="center" wrapText="1"/>
      <protection hidden="1"/>
    </xf>
    <xf numFmtId="0" fontId="13" fillId="68" borderId="65" xfId="0" applyFont="1" applyFill="1" applyBorder="1" applyAlignment="1" applyProtection="1">
      <alignment horizontal="center" vertical="center" wrapText="1"/>
      <protection hidden="1"/>
    </xf>
    <xf numFmtId="0" fontId="13" fillId="68" borderId="64" xfId="0" applyFont="1" applyFill="1" applyBorder="1" applyAlignment="1" applyProtection="1">
      <alignment horizontal="center" vertical="center" wrapText="1"/>
      <protection hidden="1"/>
    </xf>
    <xf numFmtId="0" fontId="13" fillId="68" borderId="52" xfId="0" applyFont="1" applyFill="1" applyBorder="1" applyAlignment="1" applyProtection="1">
      <alignment horizontal="center" vertical="center" wrapText="1"/>
      <protection hidden="1"/>
    </xf>
    <xf numFmtId="0" fontId="13" fillId="68" borderId="54" xfId="0" applyFont="1" applyFill="1" applyBorder="1" applyAlignment="1" applyProtection="1">
      <alignment horizontal="center" vertical="center" wrapText="1"/>
      <protection hidden="1"/>
    </xf>
    <xf numFmtId="0" fontId="13" fillId="68" borderId="55" xfId="0" applyFont="1" applyFill="1" applyBorder="1" applyAlignment="1" applyProtection="1">
      <alignment horizontal="center" vertical="center" wrapText="1"/>
      <protection hidden="1"/>
    </xf>
    <xf numFmtId="43" fontId="13" fillId="68" borderId="54" xfId="1" applyFont="1" applyFill="1" applyBorder="1" applyAlignment="1" applyProtection="1">
      <alignment horizontal="center" vertical="center" wrapText="1"/>
      <protection hidden="1"/>
    </xf>
    <xf numFmtId="43" fontId="13" fillId="68" borderId="55" xfId="1" applyFont="1" applyFill="1" applyBorder="1" applyAlignment="1" applyProtection="1">
      <alignment horizontal="center" vertical="center" wrapText="1"/>
      <protection hidden="1"/>
    </xf>
    <xf numFmtId="43" fontId="13" fillId="68" borderId="64" xfId="1" applyFont="1" applyFill="1" applyBorder="1" applyAlignment="1" applyProtection="1">
      <alignment horizontal="center" vertical="center" wrapText="1"/>
      <protection hidden="1"/>
    </xf>
    <xf numFmtId="0" fontId="13" fillId="68" borderId="56" xfId="0" applyFont="1" applyFill="1" applyBorder="1" applyAlignment="1" applyProtection="1">
      <alignment horizontal="center" vertical="center" wrapText="1"/>
      <protection hidden="1"/>
    </xf>
    <xf numFmtId="0" fontId="13" fillId="68" borderId="53" xfId="0" applyFont="1" applyFill="1" applyBorder="1" applyAlignment="1" applyProtection="1">
      <alignment horizontal="center" vertical="center" wrapText="1"/>
      <protection hidden="1"/>
    </xf>
    <xf numFmtId="0" fontId="13" fillId="68" borderId="71" xfId="0" applyFont="1" applyFill="1" applyBorder="1" applyAlignment="1" applyProtection="1">
      <alignment horizontal="center" vertical="center" wrapText="1"/>
      <protection hidden="1"/>
    </xf>
    <xf numFmtId="0" fontId="87" fillId="34" borderId="0" xfId="0" applyFont="1" applyFill="1" applyAlignment="1" applyProtection="1">
      <alignment horizontal="left"/>
      <protection hidden="1"/>
    </xf>
    <xf numFmtId="0" fontId="88" fillId="34" borderId="0" xfId="0" applyFont="1" applyFill="1" applyAlignment="1" applyProtection="1">
      <alignment horizontal="left"/>
      <protection hidden="1"/>
    </xf>
    <xf numFmtId="0" fontId="88" fillId="34" borderId="0" xfId="0" applyFont="1" applyFill="1" applyAlignment="1" applyProtection="1">
      <alignment horizontal="left"/>
      <protection hidden="1"/>
    </xf>
    <xf numFmtId="0" fontId="89" fillId="34" borderId="0" xfId="0" applyFont="1" applyFill="1" applyProtection="1">
      <protection hidden="1"/>
    </xf>
    <xf numFmtId="0" fontId="89" fillId="34" borderId="0" xfId="0" applyFont="1" applyFill="1" applyAlignment="1" applyProtection="1">
      <alignment horizontal="left" vertical="center" wrapText="1"/>
      <protection hidden="1"/>
    </xf>
    <xf numFmtId="0" fontId="87" fillId="34" borderId="0" xfId="0" applyFont="1" applyFill="1" applyAlignment="1" applyProtection="1">
      <alignment horizontal="left"/>
      <protection hidden="1"/>
    </xf>
    <xf numFmtId="0" fontId="87" fillId="34" borderId="0" xfId="0" applyFont="1" applyFill="1" applyProtection="1">
      <protection hidden="1"/>
    </xf>
    <xf numFmtId="0" fontId="88" fillId="34" borderId="0" xfId="0" applyFont="1" applyFill="1" applyProtection="1">
      <protection hidden="1"/>
    </xf>
  </cellXfs>
  <cellStyles count="2043">
    <cellStyle name="1" xfId="1998" xr:uid="{00000000-0005-0000-0000-000000000000}"/>
    <cellStyle name="2" xfId="1999" xr:uid="{00000000-0005-0000-0000-000001000000}"/>
    <cellStyle name="20% - Accent1" xfId="20" builtinId="30" customBuiltin="1"/>
    <cellStyle name="20% - Accent1 2" xfId="56" xr:uid="{00000000-0005-0000-0000-000003000000}"/>
    <cellStyle name="20% - Accent1 3" xfId="2000" xr:uid="{00000000-0005-0000-0000-000004000000}"/>
    <cellStyle name="20% - Accent2" xfId="24" builtinId="34" customBuiltin="1"/>
    <cellStyle name="20% - Accent2 2" xfId="57" xr:uid="{00000000-0005-0000-0000-000006000000}"/>
    <cellStyle name="20% - Accent2 3" xfId="2001" xr:uid="{00000000-0005-0000-0000-000007000000}"/>
    <cellStyle name="20% - Accent3" xfId="28" builtinId="38" customBuiltin="1"/>
    <cellStyle name="20% - Accent3 2" xfId="58" xr:uid="{00000000-0005-0000-0000-000009000000}"/>
    <cellStyle name="20% - Accent3 3" xfId="2002" xr:uid="{00000000-0005-0000-0000-00000A000000}"/>
    <cellStyle name="20% - Accent4" xfId="32" builtinId="42" customBuiltin="1"/>
    <cellStyle name="20% - Accent4 2" xfId="59" xr:uid="{00000000-0005-0000-0000-00000C000000}"/>
    <cellStyle name="20% - Accent4 3" xfId="2003" xr:uid="{00000000-0005-0000-0000-00000D000000}"/>
    <cellStyle name="20% - Accent5" xfId="36" builtinId="46" customBuiltin="1"/>
    <cellStyle name="20% - Accent5 2" xfId="60" xr:uid="{00000000-0005-0000-0000-00000F000000}"/>
    <cellStyle name="20% - Accent6" xfId="40" builtinId="50" customBuiltin="1"/>
    <cellStyle name="20% - Accent6 2" xfId="61" xr:uid="{00000000-0005-0000-0000-000011000000}"/>
    <cellStyle name="40% - Accent1" xfId="21" builtinId="31" customBuiltin="1"/>
    <cellStyle name="40% - Accent1 2" xfId="62" xr:uid="{00000000-0005-0000-0000-000013000000}"/>
    <cellStyle name="40% - Accent2" xfId="25" builtinId="35" customBuiltin="1"/>
    <cellStyle name="40% - Accent2 2" xfId="63" xr:uid="{00000000-0005-0000-0000-000015000000}"/>
    <cellStyle name="40% - Accent3" xfId="29" builtinId="39" customBuiltin="1"/>
    <cellStyle name="40% - Accent3 2" xfId="64" xr:uid="{00000000-0005-0000-0000-000017000000}"/>
    <cellStyle name="40% - Accent3 3" xfId="2004" xr:uid="{00000000-0005-0000-0000-000018000000}"/>
    <cellStyle name="40% - Accent4" xfId="33" builtinId="43" customBuiltin="1"/>
    <cellStyle name="40% - Accent4 2" xfId="65" xr:uid="{00000000-0005-0000-0000-00001A000000}"/>
    <cellStyle name="40% - Accent5" xfId="37" builtinId="47" customBuiltin="1"/>
    <cellStyle name="40% - Accent5 2" xfId="66" xr:uid="{00000000-0005-0000-0000-00001C000000}"/>
    <cellStyle name="40% - Accent6" xfId="41" builtinId="51" customBuiltin="1"/>
    <cellStyle name="40% - Accent6 2" xfId="67" xr:uid="{00000000-0005-0000-0000-00001E000000}"/>
    <cellStyle name="60% - Accent1" xfId="22" builtinId="32" customBuiltin="1"/>
    <cellStyle name="60% - Accent1 2" xfId="68" xr:uid="{00000000-0005-0000-0000-000020000000}"/>
    <cellStyle name="60% - Accent2" xfId="26" builtinId="36" customBuiltin="1"/>
    <cellStyle name="60% - Accent2 2" xfId="69" xr:uid="{00000000-0005-0000-0000-000022000000}"/>
    <cellStyle name="60% - Accent3" xfId="30" builtinId="40" customBuiltin="1"/>
    <cellStyle name="60% - Accent3 2" xfId="70" xr:uid="{00000000-0005-0000-0000-000024000000}"/>
    <cellStyle name="60% - Accent3 3" xfId="2005" xr:uid="{00000000-0005-0000-0000-000025000000}"/>
    <cellStyle name="60% - Accent4" xfId="34" builtinId="44" customBuiltin="1"/>
    <cellStyle name="60% - Accent4 2" xfId="71" xr:uid="{00000000-0005-0000-0000-000027000000}"/>
    <cellStyle name="60% - Accent4 3" xfId="2006" xr:uid="{00000000-0005-0000-0000-000028000000}"/>
    <cellStyle name="60% - Accent5" xfId="38" builtinId="48" customBuiltin="1"/>
    <cellStyle name="60% - Accent5 2" xfId="72" xr:uid="{00000000-0005-0000-0000-00002A000000}"/>
    <cellStyle name="60% - Accent6" xfId="42" builtinId="52" customBuiltin="1"/>
    <cellStyle name="60% - Accent6 2" xfId="73" xr:uid="{00000000-0005-0000-0000-00002C000000}"/>
    <cellStyle name="60% - Accent6 3" xfId="2007" xr:uid="{00000000-0005-0000-0000-00002D000000}"/>
    <cellStyle name="Accent1" xfId="19" builtinId="29" customBuiltin="1"/>
    <cellStyle name="Accent1 2" xfId="74" xr:uid="{00000000-0005-0000-0000-00002F000000}"/>
    <cellStyle name="Accent2" xfId="23" builtinId="33" customBuiltin="1"/>
    <cellStyle name="Accent2 2" xfId="75" xr:uid="{00000000-0005-0000-0000-000031000000}"/>
    <cellStyle name="Accent3" xfId="27" builtinId="37" customBuiltin="1"/>
    <cellStyle name="Accent3 2" xfId="76" xr:uid="{00000000-0005-0000-0000-000033000000}"/>
    <cellStyle name="Accent4" xfId="31" builtinId="41" customBuiltin="1"/>
    <cellStyle name="Accent4 2" xfId="77" xr:uid="{00000000-0005-0000-0000-000035000000}"/>
    <cellStyle name="Accent5" xfId="35" builtinId="45" customBuiltin="1"/>
    <cellStyle name="Accent5 2" xfId="78" xr:uid="{00000000-0005-0000-0000-000037000000}"/>
    <cellStyle name="Accent6" xfId="39" builtinId="49" customBuiltin="1"/>
    <cellStyle name="Accent6 2" xfId="79" xr:uid="{00000000-0005-0000-0000-000039000000}"/>
    <cellStyle name="Bad" xfId="8" builtinId="27" customBuiltin="1"/>
    <cellStyle name="Bad 2" xfId="80" xr:uid="{00000000-0005-0000-0000-00003B000000}"/>
    <cellStyle name="Calculation" xfId="12" builtinId="22" customBuiltin="1"/>
    <cellStyle name="Calculation 2" xfId="81" xr:uid="{00000000-0005-0000-0000-00003D000000}"/>
    <cellStyle name="Check Cell" xfId="14" builtinId="23" customBuiltin="1"/>
    <cellStyle name="Check Cell 2" xfId="82" xr:uid="{00000000-0005-0000-0000-00003F000000}"/>
    <cellStyle name="Comma" xfId="1" builtinId="3"/>
    <cellStyle name="Comma 2" xfId="45" xr:uid="{00000000-0005-0000-0000-000041000000}"/>
    <cellStyle name="Comma 2 2" xfId="46" xr:uid="{00000000-0005-0000-0000-000042000000}"/>
    <cellStyle name="Comma 2 2 2" xfId="2011" xr:uid="{00000000-0005-0000-0000-000043000000}"/>
    <cellStyle name="Comma 2 2 3" xfId="2010" xr:uid="{00000000-0005-0000-0000-000044000000}"/>
    <cellStyle name="Comma 2 3" xfId="2012" xr:uid="{00000000-0005-0000-0000-000045000000}"/>
    <cellStyle name="Comma 2 3 2" xfId="2013" xr:uid="{00000000-0005-0000-0000-000046000000}"/>
    <cellStyle name="Comma 2 4" xfId="2014" xr:uid="{00000000-0005-0000-0000-000047000000}"/>
    <cellStyle name="Comma 2 5" xfId="2009" xr:uid="{00000000-0005-0000-0000-000048000000}"/>
    <cellStyle name="Comma 3" xfId="47" xr:uid="{00000000-0005-0000-0000-000049000000}"/>
    <cellStyle name="Comma 3 2" xfId="2015" xr:uid="{00000000-0005-0000-0000-00004A000000}"/>
    <cellStyle name="Comma 4" xfId="48" xr:uid="{00000000-0005-0000-0000-00004B000000}"/>
    <cellStyle name="Comma 4 2" xfId="2016" xr:uid="{00000000-0005-0000-0000-00004C000000}"/>
    <cellStyle name="Comma 5" xfId="44" xr:uid="{00000000-0005-0000-0000-00004D000000}"/>
    <cellStyle name="Comma 5 2" xfId="2017" xr:uid="{00000000-0005-0000-0000-00004E000000}"/>
    <cellStyle name="Comma 6" xfId="2008" xr:uid="{00000000-0005-0000-0000-00004F000000}"/>
    <cellStyle name="CommaSimple" xfId="2018" xr:uid="{00000000-0005-0000-0000-000050000000}"/>
    <cellStyle name="Currency" xfId="2040" builtinId="4"/>
    <cellStyle name="Currency 10" xfId="2019" xr:uid="{00000000-0005-0000-0000-000051000000}"/>
    <cellStyle name="Currency 2" xfId="83" xr:uid="{00000000-0005-0000-0000-000052000000}"/>
    <cellStyle name="Currency 2 2" xfId="2020" xr:uid="{00000000-0005-0000-0000-000053000000}"/>
    <cellStyle name="Currency 24" xfId="2021" xr:uid="{00000000-0005-0000-0000-000054000000}"/>
    <cellStyle name="Currency 3" xfId="84" xr:uid="{00000000-0005-0000-0000-000055000000}"/>
    <cellStyle name="Currency 3 2" xfId="2022" xr:uid="{00000000-0005-0000-0000-000056000000}"/>
    <cellStyle name="Currency 6" xfId="2023" xr:uid="{00000000-0005-0000-0000-000057000000}"/>
    <cellStyle name="Currency 7" xfId="2024" xr:uid="{00000000-0005-0000-0000-000058000000}"/>
    <cellStyle name="Currency 8" xfId="2025" xr:uid="{00000000-0005-0000-0000-000059000000}"/>
    <cellStyle name="Currency 9" xfId="2026" xr:uid="{00000000-0005-0000-0000-00005A000000}"/>
    <cellStyle name="Currency Simple" xfId="2027" xr:uid="{00000000-0005-0000-0000-00005B000000}"/>
    <cellStyle name="Explanatory Text" xfId="17" builtinId="53" customBuiltin="1"/>
    <cellStyle name="Explanatory Text 2" xfId="85" xr:uid="{00000000-0005-0000-0000-00005D000000}"/>
    <cellStyle name="Good" xfId="7" builtinId="26" customBuiltin="1"/>
    <cellStyle name="Good 2" xfId="86" xr:uid="{00000000-0005-0000-0000-00005F000000}"/>
    <cellStyle name="Heading 1" xfId="3" builtinId="16" customBuiltin="1"/>
    <cellStyle name="Heading 1 2" xfId="87" xr:uid="{00000000-0005-0000-0000-000061000000}"/>
    <cellStyle name="Heading 2" xfId="4" builtinId="17" customBuiltin="1"/>
    <cellStyle name="Heading 2 2" xfId="88" xr:uid="{00000000-0005-0000-0000-000063000000}"/>
    <cellStyle name="Heading 3" xfId="5" builtinId="18" customBuiltin="1"/>
    <cellStyle name="Heading 3 2" xfId="89" xr:uid="{00000000-0005-0000-0000-000065000000}"/>
    <cellStyle name="Heading 4" xfId="6" builtinId="19" customBuiltin="1"/>
    <cellStyle name="Heading 4 2" xfId="90" xr:uid="{00000000-0005-0000-0000-000067000000}"/>
    <cellStyle name="Input" xfId="10" builtinId="20" customBuiltin="1"/>
    <cellStyle name="Input 2" xfId="91" xr:uid="{00000000-0005-0000-0000-000069000000}"/>
    <cellStyle name="Linked Cell" xfId="13" builtinId="24" customBuiltin="1"/>
    <cellStyle name="Linked Cell 2" xfId="92" xr:uid="{00000000-0005-0000-0000-00006B000000}"/>
    <cellStyle name="Neutral" xfId="9" builtinId="28" customBuiltin="1"/>
    <cellStyle name="Neutral 2" xfId="93" xr:uid="{00000000-0005-0000-0000-00006D000000}"/>
    <cellStyle name="Normal" xfId="0" builtinId="0"/>
    <cellStyle name="Normal 2" xfId="49" xr:uid="{00000000-0005-0000-0000-00006F000000}"/>
    <cellStyle name="Normal 2 10" xfId="94" xr:uid="{00000000-0005-0000-0000-000070000000}"/>
    <cellStyle name="Normal 2 10 10" xfId="95" xr:uid="{00000000-0005-0000-0000-000071000000}"/>
    <cellStyle name="Normal 2 10 11" xfId="96" xr:uid="{00000000-0005-0000-0000-000072000000}"/>
    <cellStyle name="Normal 2 10 12" xfId="97" xr:uid="{00000000-0005-0000-0000-000073000000}"/>
    <cellStyle name="Normal 2 10 13" xfId="98" xr:uid="{00000000-0005-0000-0000-000074000000}"/>
    <cellStyle name="Normal 2 10 14" xfId="99" xr:uid="{00000000-0005-0000-0000-000075000000}"/>
    <cellStyle name="Normal 2 10 15" xfId="100" xr:uid="{00000000-0005-0000-0000-000076000000}"/>
    <cellStyle name="Normal 2 10 16" xfId="101" xr:uid="{00000000-0005-0000-0000-000077000000}"/>
    <cellStyle name="Normal 2 10 17" xfId="102" xr:uid="{00000000-0005-0000-0000-000078000000}"/>
    <cellStyle name="Normal 2 10 18" xfId="103" xr:uid="{00000000-0005-0000-0000-000079000000}"/>
    <cellStyle name="Normal 2 10 19" xfId="104" xr:uid="{00000000-0005-0000-0000-00007A000000}"/>
    <cellStyle name="Normal 2 10 2" xfId="105" xr:uid="{00000000-0005-0000-0000-00007B000000}"/>
    <cellStyle name="Normal 2 10 20" xfId="106" xr:uid="{00000000-0005-0000-0000-00007C000000}"/>
    <cellStyle name="Normal 2 10 21" xfId="107" xr:uid="{00000000-0005-0000-0000-00007D000000}"/>
    <cellStyle name="Normal 2 10 22" xfId="108" xr:uid="{00000000-0005-0000-0000-00007E000000}"/>
    <cellStyle name="Normal 2 10 23" xfId="109" xr:uid="{00000000-0005-0000-0000-00007F000000}"/>
    <cellStyle name="Normal 2 10 3" xfId="110" xr:uid="{00000000-0005-0000-0000-000080000000}"/>
    <cellStyle name="Normal 2 10 4" xfId="111" xr:uid="{00000000-0005-0000-0000-000081000000}"/>
    <cellStyle name="Normal 2 10 5" xfId="112" xr:uid="{00000000-0005-0000-0000-000082000000}"/>
    <cellStyle name="Normal 2 10 6" xfId="113" xr:uid="{00000000-0005-0000-0000-000083000000}"/>
    <cellStyle name="Normal 2 10 7" xfId="114" xr:uid="{00000000-0005-0000-0000-000084000000}"/>
    <cellStyle name="Normal 2 10 8" xfId="115" xr:uid="{00000000-0005-0000-0000-000085000000}"/>
    <cellStyle name="Normal 2 10 9" xfId="116" xr:uid="{00000000-0005-0000-0000-000086000000}"/>
    <cellStyle name="Normal 2 11" xfId="117" xr:uid="{00000000-0005-0000-0000-000087000000}"/>
    <cellStyle name="Normal 2 11 10" xfId="118" xr:uid="{00000000-0005-0000-0000-000088000000}"/>
    <cellStyle name="Normal 2 11 11" xfId="119" xr:uid="{00000000-0005-0000-0000-000089000000}"/>
    <cellStyle name="Normal 2 11 12" xfId="120" xr:uid="{00000000-0005-0000-0000-00008A000000}"/>
    <cellStyle name="Normal 2 11 13" xfId="121" xr:uid="{00000000-0005-0000-0000-00008B000000}"/>
    <cellStyle name="Normal 2 11 14" xfId="122" xr:uid="{00000000-0005-0000-0000-00008C000000}"/>
    <cellStyle name="Normal 2 11 15" xfId="123" xr:uid="{00000000-0005-0000-0000-00008D000000}"/>
    <cellStyle name="Normal 2 11 16" xfId="124" xr:uid="{00000000-0005-0000-0000-00008E000000}"/>
    <cellStyle name="Normal 2 11 17" xfId="125" xr:uid="{00000000-0005-0000-0000-00008F000000}"/>
    <cellStyle name="Normal 2 11 18" xfId="126" xr:uid="{00000000-0005-0000-0000-000090000000}"/>
    <cellStyle name="Normal 2 11 19" xfId="127" xr:uid="{00000000-0005-0000-0000-000091000000}"/>
    <cellStyle name="Normal 2 11 2" xfId="128" xr:uid="{00000000-0005-0000-0000-000092000000}"/>
    <cellStyle name="Normal 2 11 20" xfId="129" xr:uid="{00000000-0005-0000-0000-000093000000}"/>
    <cellStyle name="Normal 2 11 21" xfId="130" xr:uid="{00000000-0005-0000-0000-000094000000}"/>
    <cellStyle name="Normal 2 11 22" xfId="131" xr:uid="{00000000-0005-0000-0000-000095000000}"/>
    <cellStyle name="Normal 2 11 23" xfId="132" xr:uid="{00000000-0005-0000-0000-000096000000}"/>
    <cellStyle name="Normal 2 11 3" xfId="133" xr:uid="{00000000-0005-0000-0000-000097000000}"/>
    <cellStyle name="Normal 2 11 4" xfId="134" xr:uid="{00000000-0005-0000-0000-000098000000}"/>
    <cellStyle name="Normal 2 11 5" xfId="135" xr:uid="{00000000-0005-0000-0000-000099000000}"/>
    <cellStyle name="Normal 2 11 6" xfId="136" xr:uid="{00000000-0005-0000-0000-00009A000000}"/>
    <cellStyle name="Normal 2 11 7" xfId="137" xr:uid="{00000000-0005-0000-0000-00009B000000}"/>
    <cellStyle name="Normal 2 11 8" xfId="138" xr:uid="{00000000-0005-0000-0000-00009C000000}"/>
    <cellStyle name="Normal 2 11 9" xfId="139" xr:uid="{00000000-0005-0000-0000-00009D000000}"/>
    <cellStyle name="Normal 2 12" xfId="140" xr:uid="{00000000-0005-0000-0000-00009E000000}"/>
    <cellStyle name="Normal 2 12 10" xfId="141" xr:uid="{00000000-0005-0000-0000-00009F000000}"/>
    <cellStyle name="Normal 2 12 11" xfId="142" xr:uid="{00000000-0005-0000-0000-0000A0000000}"/>
    <cellStyle name="Normal 2 12 12" xfId="143" xr:uid="{00000000-0005-0000-0000-0000A1000000}"/>
    <cellStyle name="Normal 2 12 13" xfId="144" xr:uid="{00000000-0005-0000-0000-0000A2000000}"/>
    <cellStyle name="Normal 2 12 14" xfId="145" xr:uid="{00000000-0005-0000-0000-0000A3000000}"/>
    <cellStyle name="Normal 2 12 15" xfId="146" xr:uid="{00000000-0005-0000-0000-0000A4000000}"/>
    <cellStyle name="Normal 2 12 16" xfId="147" xr:uid="{00000000-0005-0000-0000-0000A5000000}"/>
    <cellStyle name="Normal 2 12 17" xfId="148" xr:uid="{00000000-0005-0000-0000-0000A6000000}"/>
    <cellStyle name="Normal 2 12 18" xfId="149" xr:uid="{00000000-0005-0000-0000-0000A7000000}"/>
    <cellStyle name="Normal 2 12 19" xfId="150" xr:uid="{00000000-0005-0000-0000-0000A8000000}"/>
    <cellStyle name="Normal 2 12 2" xfId="151" xr:uid="{00000000-0005-0000-0000-0000A9000000}"/>
    <cellStyle name="Normal 2 12 20" xfId="152" xr:uid="{00000000-0005-0000-0000-0000AA000000}"/>
    <cellStyle name="Normal 2 12 21" xfId="153" xr:uid="{00000000-0005-0000-0000-0000AB000000}"/>
    <cellStyle name="Normal 2 12 22" xfId="154" xr:uid="{00000000-0005-0000-0000-0000AC000000}"/>
    <cellStyle name="Normal 2 12 23" xfId="155" xr:uid="{00000000-0005-0000-0000-0000AD000000}"/>
    <cellStyle name="Normal 2 12 3" xfId="156" xr:uid="{00000000-0005-0000-0000-0000AE000000}"/>
    <cellStyle name="Normal 2 12 4" xfId="157" xr:uid="{00000000-0005-0000-0000-0000AF000000}"/>
    <cellStyle name="Normal 2 12 5" xfId="158" xr:uid="{00000000-0005-0000-0000-0000B0000000}"/>
    <cellStyle name="Normal 2 12 6" xfId="159" xr:uid="{00000000-0005-0000-0000-0000B1000000}"/>
    <cellStyle name="Normal 2 12 7" xfId="160" xr:uid="{00000000-0005-0000-0000-0000B2000000}"/>
    <cellStyle name="Normal 2 12 8" xfId="161" xr:uid="{00000000-0005-0000-0000-0000B3000000}"/>
    <cellStyle name="Normal 2 12 9" xfId="162" xr:uid="{00000000-0005-0000-0000-0000B4000000}"/>
    <cellStyle name="Normal 2 13" xfId="163" xr:uid="{00000000-0005-0000-0000-0000B5000000}"/>
    <cellStyle name="Normal 2 13 10" xfId="164" xr:uid="{00000000-0005-0000-0000-0000B6000000}"/>
    <cellStyle name="Normal 2 13 11" xfId="165" xr:uid="{00000000-0005-0000-0000-0000B7000000}"/>
    <cellStyle name="Normal 2 13 12" xfId="166" xr:uid="{00000000-0005-0000-0000-0000B8000000}"/>
    <cellStyle name="Normal 2 13 13" xfId="167" xr:uid="{00000000-0005-0000-0000-0000B9000000}"/>
    <cellStyle name="Normal 2 13 14" xfId="168" xr:uid="{00000000-0005-0000-0000-0000BA000000}"/>
    <cellStyle name="Normal 2 13 15" xfId="169" xr:uid="{00000000-0005-0000-0000-0000BB000000}"/>
    <cellStyle name="Normal 2 13 16" xfId="170" xr:uid="{00000000-0005-0000-0000-0000BC000000}"/>
    <cellStyle name="Normal 2 13 17" xfId="171" xr:uid="{00000000-0005-0000-0000-0000BD000000}"/>
    <cellStyle name="Normal 2 13 18" xfId="172" xr:uid="{00000000-0005-0000-0000-0000BE000000}"/>
    <cellStyle name="Normal 2 13 19" xfId="173" xr:uid="{00000000-0005-0000-0000-0000BF000000}"/>
    <cellStyle name="Normal 2 13 2" xfId="174" xr:uid="{00000000-0005-0000-0000-0000C0000000}"/>
    <cellStyle name="Normal 2 13 20" xfId="175" xr:uid="{00000000-0005-0000-0000-0000C1000000}"/>
    <cellStyle name="Normal 2 13 21" xfId="176" xr:uid="{00000000-0005-0000-0000-0000C2000000}"/>
    <cellStyle name="Normal 2 13 22" xfId="177" xr:uid="{00000000-0005-0000-0000-0000C3000000}"/>
    <cellStyle name="Normal 2 13 23" xfId="178" xr:uid="{00000000-0005-0000-0000-0000C4000000}"/>
    <cellStyle name="Normal 2 13 3" xfId="179" xr:uid="{00000000-0005-0000-0000-0000C5000000}"/>
    <cellStyle name="Normal 2 13 4" xfId="180" xr:uid="{00000000-0005-0000-0000-0000C6000000}"/>
    <cellStyle name="Normal 2 13 5" xfId="181" xr:uid="{00000000-0005-0000-0000-0000C7000000}"/>
    <cellStyle name="Normal 2 13 6" xfId="182" xr:uid="{00000000-0005-0000-0000-0000C8000000}"/>
    <cellStyle name="Normal 2 13 7" xfId="183" xr:uid="{00000000-0005-0000-0000-0000C9000000}"/>
    <cellStyle name="Normal 2 13 8" xfId="184" xr:uid="{00000000-0005-0000-0000-0000CA000000}"/>
    <cellStyle name="Normal 2 13 9" xfId="185" xr:uid="{00000000-0005-0000-0000-0000CB000000}"/>
    <cellStyle name="Normal 2 14" xfId="186" xr:uid="{00000000-0005-0000-0000-0000CC000000}"/>
    <cellStyle name="Normal 2 14 10" xfId="187" xr:uid="{00000000-0005-0000-0000-0000CD000000}"/>
    <cellStyle name="Normal 2 14 11" xfId="188" xr:uid="{00000000-0005-0000-0000-0000CE000000}"/>
    <cellStyle name="Normal 2 14 12" xfId="189" xr:uid="{00000000-0005-0000-0000-0000CF000000}"/>
    <cellStyle name="Normal 2 14 13" xfId="190" xr:uid="{00000000-0005-0000-0000-0000D0000000}"/>
    <cellStyle name="Normal 2 14 14" xfId="191" xr:uid="{00000000-0005-0000-0000-0000D1000000}"/>
    <cellStyle name="Normal 2 14 15" xfId="192" xr:uid="{00000000-0005-0000-0000-0000D2000000}"/>
    <cellStyle name="Normal 2 14 16" xfId="193" xr:uid="{00000000-0005-0000-0000-0000D3000000}"/>
    <cellStyle name="Normal 2 14 17" xfId="194" xr:uid="{00000000-0005-0000-0000-0000D4000000}"/>
    <cellStyle name="Normal 2 14 18" xfId="195" xr:uid="{00000000-0005-0000-0000-0000D5000000}"/>
    <cellStyle name="Normal 2 14 19" xfId="196" xr:uid="{00000000-0005-0000-0000-0000D6000000}"/>
    <cellStyle name="Normal 2 14 2" xfId="197" xr:uid="{00000000-0005-0000-0000-0000D7000000}"/>
    <cellStyle name="Normal 2 14 20" xfId="198" xr:uid="{00000000-0005-0000-0000-0000D8000000}"/>
    <cellStyle name="Normal 2 14 21" xfId="199" xr:uid="{00000000-0005-0000-0000-0000D9000000}"/>
    <cellStyle name="Normal 2 14 22" xfId="200" xr:uid="{00000000-0005-0000-0000-0000DA000000}"/>
    <cellStyle name="Normal 2 14 23" xfId="201" xr:uid="{00000000-0005-0000-0000-0000DB000000}"/>
    <cellStyle name="Normal 2 14 3" xfId="202" xr:uid="{00000000-0005-0000-0000-0000DC000000}"/>
    <cellStyle name="Normal 2 14 4" xfId="203" xr:uid="{00000000-0005-0000-0000-0000DD000000}"/>
    <cellStyle name="Normal 2 14 5" xfId="204" xr:uid="{00000000-0005-0000-0000-0000DE000000}"/>
    <cellStyle name="Normal 2 14 6" xfId="205" xr:uid="{00000000-0005-0000-0000-0000DF000000}"/>
    <cellStyle name="Normal 2 14 7" xfId="206" xr:uid="{00000000-0005-0000-0000-0000E0000000}"/>
    <cellStyle name="Normal 2 14 8" xfId="207" xr:uid="{00000000-0005-0000-0000-0000E1000000}"/>
    <cellStyle name="Normal 2 14 9" xfId="208" xr:uid="{00000000-0005-0000-0000-0000E2000000}"/>
    <cellStyle name="Normal 2 15" xfId="209" xr:uid="{00000000-0005-0000-0000-0000E3000000}"/>
    <cellStyle name="Normal 2 15 10" xfId="210" xr:uid="{00000000-0005-0000-0000-0000E4000000}"/>
    <cellStyle name="Normal 2 15 11" xfId="211" xr:uid="{00000000-0005-0000-0000-0000E5000000}"/>
    <cellStyle name="Normal 2 15 12" xfId="212" xr:uid="{00000000-0005-0000-0000-0000E6000000}"/>
    <cellStyle name="Normal 2 15 13" xfId="213" xr:uid="{00000000-0005-0000-0000-0000E7000000}"/>
    <cellStyle name="Normal 2 15 14" xfId="214" xr:uid="{00000000-0005-0000-0000-0000E8000000}"/>
    <cellStyle name="Normal 2 15 15" xfId="215" xr:uid="{00000000-0005-0000-0000-0000E9000000}"/>
    <cellStyle name="Normal 2 15 16" xfId="216" xr:uid="{00000000-0005-0000-0000-0000EA000000}"/>
    <cellStyle name="Normal 2 15 17" xfId="217" xr:uid="{00000000-0005-0000-0000-0000EB000000}"/>
    <cellStyle name="Normal 2 15 18" xfId="218" xr:uid="{00000000-0005-0000-0000-0000EC000000}"/>
    <cellStyle name="Normal 2 15 19" xfId="219" xr:uid="{00000000-0005-0000-0000-0000ED000000}"/>
    <cellStyle name="Normal 2 15 2" xfId="220" xr:uid="{00000000-0005-0000-0000-0000EE000000}"/>
    <cellStyle name="Normal 2 15 20" xfId="221" xr:uid="{00000000-0005-0000-0000-0000EF000000}"/>
    <cellStyle name="Normal 2 15 21" xfId="222" xr:uid="{00000000-0005-0000-0000-0000F0000000}"/>
    <cellStyle name="Normal 2 15 22" xfId="223" xr:uid="{00000000-0005-0000-0000-0000F1000000}"/>
    <cellStyle name="Normal 2 15 23" xfId="224" xr:uid="{00000000-0005-0000-0000-0000F2000000}"/>
    <cellStyle name="Normal 2 15 3" xfId="225" xr:uid="{00000000-0005-0000-0000-0000F3000000}"/>
    <cellStyle name="Normal 2 15 4" xfId="226" xr:uid="{00000000-0005-0000-0000-0000F4000000}"/>
    <cellStyle name="Normal 2 15 5" xfId="227" xr:uid="{00000000-0005-0000-0000-0000F5000000}"/>
    <cellStyle name="Normal 2 15 6" xfId="228" xr:uid="{00000000-0005-0000-0000-0000F6000000}"/>
    <cellStyle name="Normal 2 15 7" xfId="229" xr:uid="{00000000-0005-0000-0000-0000F7000000}"/>
    <cellStyle name="Normal 2 15 8" xfId="230" xr:uid="{00000000-0005-0000-0000-0000F8000000}"/>
    <cellStyle name="Normal 2 15 9" xfId="231" xr:uid="{00000000-0005-0000-0000-0000F9000000}"/>
    <cellStyle name="Normal 2 16" xfId="232" xr:uid="{00000000-0005-0000-0000-0000FA000000}"/>
    <cellStyle name="Normal 2 16 10" xfId="233" xr:uid="{00000000-0005-0000-0000-0000FB000000}"/>
    <cellStyle name="Normal 2 16 11" xfId="234" xr:uid="{00000000-0005-0000-0000-0000FC000000}"/>
    <cellStyle name="Normal 2 16 12" xfId="235" xr:uid="{00000000-0005-0000-0000-0000FD000000}"/>
    <cellStyle name="Normal 2 16 13" xfId="236" xr:uid="{00000000-0005-0000-0000-0000FE000000}"/>
    <cellStyle name="Normal 2 16 14" xfId="237" xr:uid="{00000000-0005-0000-0000-0000FF000000}"/>
    <cellStyle name="Normal 2 16 15" xfId="238" xr:uid="{00000000-0005-0000-0000-000000010000}"/>
    <cellStyle name="Normal 2 16 16" xfId="239" xr:uid="{00000000-0005-0000-0000-000001010000}"/>
    <cellStyle name="Normal 2 16 17" xfId="240" xr:uid="{00000000-0005-0000-0000-000002010000}"/>
    <cellStyle name="Normal 2 16 18" xfId="241" xr:uid="{00000000-0005-0000-0000-000003010000}"/>
    <cellStyle name="Normal 2 16 19" xfId="242" xr:uid="{00000000-0005-0000-0000-000004010000}"/>
    <cellStyle name="Normal 2 16 2" xfId="243" xr:uid="{00000000-0005-0000-0000-000005010000}"/>
    <cellStyle name="Normal 2 16 20" xfId="244" xr:uid="{00000000-0005-0000-0000-000006010000}"/>
    <cellStyle name="Normal 2 16 21" xfId="245" xr:uid="{00000000-0005-0000-0000-000007010000}"/>
    <cellStyle name="Normal 2 16 22" xfId="246" xr:uid="{00000000-0005-0000-0000-000008010000}"/>
    <cellStyle name="Normal 2 16 23" xfId="247" xr:uid="{00000000-0005-0000-0000-000009010000}"/>
    <cellStyle name="Normal 2 16 3" xfId="248" xr:uid="{00000000-0005-0000-0000-00000A010000}"/>
    <cellStyle name="Normal 2 16 4" xfId="249" xr:uid="{00000000-0005-0000-0000-00000B010000}"/>
    <cellStyle name="Normal 2 16 5" xfId="250" xr:uid="{00000000-0005-0000-0000-00000C010000}"/>
    <cellStyle name="Normal 2 16 6" xfId="251" xr:uid="{00000000-0005-0000-0000-00000D010000}"/>
    <cellStyle name="Normal 2 16 7" xfId="252" xr:uid="{00000000-0005-0000-0000-00000E010000}"/>
    <cellStyle name="Normal 2 16 8" xfId="253" xr:uid="{00000000-0005-0000-0000-00000F010000}"/>
    <cellStyle name="Normal 2 16 9" xfId="254" xr:uid="{00000000-0005-0000-0000-000010010000}"/>
    <cellStyle name="Normal 2 17" xfId="255" xr:uid="{00000000-0005-0000-0000-000011010000}"/>
    <cellStyle name="Normal 2 17 10" xfId="256" xr:uid="{00000000-0005-0000-0000-000012010000}"/>
    <cellStyle name="Normal 2 17 11" xfId="257" xr:uid="{00000000-0005-0000-0000-000013010000}"/>
    <cellStyle name="Normal 2 17 12" xfId="258" xr:uid="{00000000-0005-0000-0000-000014010000}"/>
    <cellStyle name="Normal 2 17 13" xfId="259" xr:uid="{00000000-0005-0000-0000-000015010000}"/>
    <cellStyle name="Normal 2 17 14" xfId="260" xr:uid="{00000000-0005-0000-0000-000016010000}"/>
    <cellStyle name="Normal 2 17 15" xfId="261" xr:uid="{00000000-0005-0000-0000-000017010000}"/>
    <cellStyle name="Normal 2 17 16" xfId="262" xr:uid="{00000000-0005-0000-0000-000018010000}"/>
    <cellStyle name="Normal 2 17 17" xfId="263" xr:uid="{00000000-0005-0000-0000-000019010000}"/>
    <cellStyle name="Normal 2 17 18" xfId="264" xr:uid="{00000000-0005-0000-0000-00001A010000}"/>
    <cellStyle name="Normal 2 17 19" xfId="265" xr:uid="{00000000-0005-0000-0000-00001B010000}"/>
    <cellStyle name="Normal 2 17 2" xfId="266" xr:uid="{00000000-0005-0000-0000-00001C010000}"/>
    <cellStyle name="Normal 2 17 20" xfId="267" xr:uid="{00000000-0005-0000-0000-00001D010000}"/>
    <cellStyle name="Normal 2 17 21" xfId="268" xr:uid="{00000000-0005-0000-0000-00001E010000}"/>
    <cellStyle name="Normal 2 17 22" xfId="269" xr:uid="{00000000-0005-0000-0000-00001F010000}"/>
    <cellStyle name="Normal 2 17 23" xfId="270" xr:uid="{00000000-0005-0000-0000-000020010000}"/>
    <cellStyle name="Normal 2 17 3" xfId="271" xr:uid="{00000000-0005-0000-0000-000021010000}"/>
    <cellStyle name="Normal 2 17 4" xfId="272" xr:uid="{00000000-0005-0000-0000-000022010000}"/>
    <cellStyle name="Normal 2 17 5" xfId="273" xr:uid="{00000000-0005-0000-0000-000023010000}"/>
    <cellStyle name="Normal 2 17 6" xfId="274" xr:uid="{00000000-0005-0000-0000-000024010000}"/>
    <cellStyle name="Normal 2 17 7" xfId="275" xr:uid="{00000000-0005-0000-0000-000025010000}"/>
    <cellStyle name="Normal 2 17 8" xfId="276" xr:uid="{00000000-0005-0000-0000-000026010000}"/>
    <cellStyle name="Normal 2 17 9" xfId="277" xr:uid="{00000000-0005-0000-0000-000027010000}"/>
    <cellStyle name="Normal 2 18" xfId="278" xr:uid="{00000000-0005-0000-0000-000028010000}"/>
    <cellStyle name="Normal 2 18 10" xfId="279" xr:uid="{00000000-0005-0000-0000-000029010000}"/>
    <cellStyle name="Normal 2 18 11" xfId="280" xr:uid="{00000000-0005-0000-0000-00002A010000}"/>
    <cellStyle name="Normal 2 18 12" xfId="281" xr:uid="{00000000-0005-0000-0000-00002B010000}"/>
    <cellStyle name="Normal 2 18 13" xfId="282" xr:uid="{00000000-0005-0000-0000-00002C010000}"/>
    <cellStyle name="Normal 2 18 14" xfId="283" xr:uid="{00000000-0005-0000-0000-00002D010000}"/>
    <cellStyle name="Normal 2 18 15" xfId="284" xr:uid="{00000000-0005-0000-0000-00002E010000}"/>
    <cellStyle name="Normal 2 18 16" xfId="285" xr:uid="{00000000-0005-0000-0000-00002F010000}"/>
    <cellStyle name="Normal 2 18 17" xfId="286" xr:uid="{00000000-0005-0000-0000-000030010000}"/>
    <cellStyle name="Normal 2 18 18" xfId="287" xr:uid="{00000000-0005-0000-0000-000031010000}"/>
    <cellStyle name="Normal 2 18 19" xfId="288" xr:uid="{00000000-0005-0000-0000-000032010000}"/>
    <cellStyle name="Normal 2 18 2" xfId="289" xr:uid="{00000000-0005-0000-0000-000033010000}"/>
    <cellStyle name="Normal 2 18 20" xfId="290" xr:uid="{00000000-0005-0000-0000-000034010000}"/>
    <cellStyle name="Normal 2 18 21" xfId="291" xr:uid="{00000000-0005-0000-0000-000035010000}"/>
    <cellStyle name="Normal 2 18 22" xfId="292" xr:uid="{00000000-0005-0000-0000-000036010000}"/>
    <cellStyle name="Normal 2 18 23" xfId="293" xr:uid="{00000000-0005-0000-0000-000037010000}"/>
    <cellStyle name="Normal 2 18 3" xfId="294" xr:uid="{00000000-0005-0000-0000-000038010000}"/>
    <cellStyle name="Normal 2 18 4" xfId="295" xr:uid="{00000000-0005-0000-0000-000039010000}"/>
    <cellStyle name="Normal 2 18 5" xfId="296" xr:uid="{00000000-0005-0000-0000-00003A010000}"/>
    <cellStyle name="Normal 2 18 6" xfId="297" xr:uid="{00000000-0005-0000-0000-00003B010000}"/>
    <cellStyle name="Normal 2 18 7" xfId="298" xr:uid="{00000000-0005-0000-0000-00003C010000}"/>
    <cellStyle name="Normal 2 18 8" xfId="299" xr:uid="{00000000-0005-0000-0000-00003D010000}"/>
    <cellStyle name="Normal 2 18 9" xfId="300" xr:uid="{00000000-0005-0000-0000-00003E010000}"/>
    <cellStyle name="Normal 2 19" xfId="301" xr:uid="{00000000-0005-0000-0000-00003F010000}"/>
    <cellStyle name="Normal 2 19 10" xfId="302" xr:uid="{00000000-0005-0000-0000-000040010000}"/>
    <cellStyle name="Normal 2 19 11" xfId="303" xr:uid="{00000000-0005-0000-0000-000041010000}"/>
    <cellStyle name="Normal 2 19 12" xfId="304" xr:uid="{00000000-0005-0000-0000-000042010000}"/>
    <cellStyle name="Normal 2 19 13" xfId="305" xr:uid="{00000000-0005-0000-0000-000043010000}"/>
    <cellStyle name="Normal 2 19 14" xfId="306" xr:uid="{00000000-0005-0000-0000-000044010000}"/>
    <cellStyle name="Normal 2 19 15" xfId="307" xr:uid="{00000000-0005-0000-0000-000045010000}"/>
    <cellStyle name="Normal 2 19 16" xfId="308" xr:uid="{00000000-0005-0000-0000-000046010000}"/>
    <cellStyle name="Normal 2 19 17" xfId="309" xr:uid="{00000000-0005-0000-0000-000047010000}"/>
    <cellStyle name="Normal 2 19 18" xfId="310" xr:uid="{00000000-0005-0000-0000-000048010000}"/>
    <cellStyle name="Normal 2 19 19" xfId="311" xr:uid="{00000000-0005-0000-0000-000049010000}"/>
    <cellStyle name="Normal 2 19 2" xfId="312" xr:uid="{00000000-0005-0000-0000-00004A010000}"/>
    <cellStyle name="Normal 2 19 20" xfId="313" xr:uid="{00000000-0005-0000-0000-00004B010000}"/>
    <cellStyle name="Normal 2 19 21" xfId="314" xr:uid="{00000000-0005-0000-0000-00004C010000}"/>
    <cellStyle name="Normal 2 19 22" xfId="315" xr:uid="{00000000-0005-0000-0000-00004D010000}"/>
    <cellStyle name="Normal 2 19 23" xfId="316" xr:uid="{00000000-0005-0000-0000-00004E010000}"/>
    <cellStyle name="Normal 2 19 3" xfId="317" xr:uid="{00000000-0005-0000-0000-00004F010000}"/>
    <cellStyle name="Normal 2 19 4" xfId="318" xr:uid="{00000000-0005-0000-0000-000050010000}"/>
    <cellStyle name="Normal 2 19 5" xfId="319" xr:uid="{00000000-0005-0000-0000-000051010000}"/>
    <cellStyle name="Normal 2 19 6" xfId="320" xr:uid="{00000000-0005-0000-0000-000052010000}"/>
    <cellStyle name="Normal 2 19 7" xfId="321" xr:uid="{00000000-0005-0000-0000-000053010000}"/>
    <cellStyle name="Normal 2 19 8" xfId="322" xr:uid="{00000000-0005-0000-0000-000054010000}"/>
    <cellStyle name="Normal 2 19 9" xfId="323" xr:uid="{00000000-0005-0000-0000-000055010000}"/>
    <cellStyle name="Normal 2 2" xfId="50" xr:uid="{00000000-0005-0000-0000-000056010000}"/>
    <cellStyle name="Normal 2 2 2" xfId="324" xr:uid="{00000000-0005-0000-0000-000057010000}"/>
    <cellStyle name="Normal 2 2 2 2" xfId="2028" xr:uid="{00000000-0005-0000-0000-000058010000}"/>
    <cellStyle name="Normal 2 20" xfId="325" xr:uid="{00000000-0005-0000-0000-000059010000}"/>
    <cellStyle name="Normal 2 20 10" xfId="326" xr:uid="{00000000-0005-0000-0000-00005A010000}"/>
    <cellStyle name="Normal 2 20 11" xfId="327" xr:uid="{00000000-0005-0000-0000-00005B010000}"/>
    <cellStyle name="Normal 2 20 12" xfId="328" xr:uid="{00000000-0005-0000-0000-00005C010000}"/>
    <cellStyle name="Normal 2 20 13" xfId="329" xr:uid="{00000000-0005-0000-0000-00005D010000}"/>
    <cellStyle name="Normal 2 20 14" xfId="330" xr:uid="{00000000-0005-0000-0000-00005E010000}"/>
    <cellStyle name="Normal 2 20 15" xfId="331" xr:uid="{00000000-0005-0000-0000-00005F010000}"/>
    <cellStyle name="Normal 2 20 16" xfId="332" xr:uid="{00000000-0005-0000-0000-000060010000}"/>
    <cellStyle name="Normal 2 20 17" xfId="333" xr:uid="{00000000-0005-0000-0000-000061010000}"/>
    <cellStyle name="Normal 2 20 18" xfId="334" xr:uid="{00000000-0005-0000-0000-000062010000}"/>
    <cellStyle name="Normal 2 20 19" xfId="335" xr:uid="{00000000-0005-0000-0000-000063010000}"/>
    <cellStyle name="Normal 2 20 2" xfId="336" xr:uid="{00000000-0005-0000-0000-000064010000}"/>
    <cellStyle name="Normal 2 20 20" xfId="337" xr:uid="{00000000-0005-0000-0000-000065010000}"/>
    <cellStyle name="Normal 2 20 21" xfId="338" xr:uid="{00000000-0005-0000-0000-000066010000}"/>
    <cellStyle name="Normal 2 20 22" xfId="339" xr:uid="{00000000-0005-0000-0000-000067010000}"/>
    <cellStyle name="Normal 2 20 23" xfId="340" xr:uid="{00000000-0005-0000-0000-000068010000}"/>
    <cellStyle name="Normal 2 20 3" xfId="341" xr:uid="{00000000-0005-0000-0000-000069010000}"/>
    <cellStyle name="Normal 2 20 4" xfId="342" xr:uid="{00000000-0005-0000-0000-00006A010000}"/>
    <cellStyle name="Normal 2 20 5" xfId="343" xr:uid="{00000000-0005-0000-0000-00006B010000}"/>
    <cellStyle name="Normal 2 20 6" xfId="344" xr:uid="{00000000-0005-0000-0000-00006C010000}"/>
    <cellStyle name="Normal 2 20 7" xfId="345" xr:uid="{00000000-0005-0000-0000-00006D010000}"/>
    <cellStyle name="Normal 2 20 8" xfId="346" xr:uid="{00000000-0005-0000-0000-00006E010000}"/>
    <cellStyle name="Normal 2 20 9" xfId="347" xr:uid="{00000000-0005-0000-0000-00006F010000}"/>
    <cellStyle name="Normal 2 21" xfId="348" xr:uid="{00000000-0005-0000-0000-000070010000}"/>
    <cellStyle name="Normal 2 21 10" xfId="349" xr:uid="{00000000-0005-0000-0000-000071010000}"/>
    <cellStyle name="Normal 2 21 11" xfId="350" xr:uid="{00000000-0005-0000-0000-000072010000}"/>
    <cellStyle name="Normal 2 21 12" xfId="351" xr:uid="{00000000-0005-0000-0000-000073010000}"/>
    <cellStyle name="Normal 2 21 13" xfId="352" xr:uid="{00000000-0005-0000-0000-000074010000}"/>
    <cellStyle name="Normal 2 21 14" xfId="353" xr:uid="{00000000-0005-0000-0000-000075010000}"/>
    <cellStyle name="Normal 2 21 15" xfId="354" xr:uid="{00000000-0005-0000-0000-000076010000}"/>
    <cellStyle name="Normal 2 21 16" xfId="355" xr:uid="{00000000-0005-0000-0000-000077010000}"/>
    <cellStyle name="Normal 2 21 17" xfId="356" xr:uid="{00000000-0005-0000-0000-000078010000}"/>
    <cellStyle name="Normal 2 21 18" xfId="357" xr:uid="{00000000-0005-0000-0000-000079010000}"/>
    <cellStyle name="Normal 2 21 19" xfId="358" xr:uid="{00000000-0005-0000-0000-00007A010000}"/>
    <cellStyle name="Normal 2 21 2" xfId="359" xr:uid="{00000000-0005-0000-0000-00007B010000}"/>
    <cellStyle name="Normal 2 21 20" xfId="360" xr:uid="{00000000-0005-0000-0000-00007C010000}"/>
    <cellStyle name="Normal 2 21 21" xfId="361" xr:uid="{00000000-0005-0000-0000-00007D010000}"/>
    <cellStyle name="Normal 2 21 22" xfId="362" xr:uid="{00000000-0005-0000-0000-00007E010000}"/>
    <cellStyle name="Normal 2 21 23" xfId="363" xr:uid="{00000000-0005-0000-0000-00007F010000}"/>
    <cellStyle name="Normal 2 21 3" xfId="364" xr:uid="{00000000-0005-0000-0000-000080010000}"/>
    <cellStyle name="Normal 2 21 4" xfId="365" xr:uid="{00000000-0005-0000-0000-000081010000}"/>
    <cellStyle name="Normal 2 21 5" xfId="366" xr:uid="{00000000-0005-0000-0000-000082010000}"/>
    <cellStyle name="Normal 2 21 6" xfId="367" xr:uid="{00000000-0005-0000-0000-000083010000}"/>
    <cellStyle name="Normal 2 21 7" xfId="368" xr:uid="{00000000-0005-0000-0000-000084010000}"/>
    <cellStyle name="Normal 2 21 8" xfId="369" xr:uid="{00000000-0005-0000-0000-000085010000}"/>
    <cellStyle name="Normal 2 21 9" xfId="370" xr:uid="{00000000-0005-0000-0000-000086010000}"/>
    <cellStyle name="Normal 2 22" xfId="371" xr:uid="{00000000-0005-0000-0000-000087010000}"/>
    <cellStyle name="Normal 2 22 10" xfId="372" xr:uid="{00000000-0005-0000-0000-000088010000}"/>
    <cellStyle name="Normal 2 22 11" xfId="373" xr:uid="{00000000-0005-0000-0000-000089010000}"/>
    <cellStyle name="Normal 2 22 12" xfId="374" xr:uid="{00000000-0005-0000-0000-00008A010000}"/>
    <cellStyle name="Normal 2 22 13" xfId="375" xr:uid="{00000000-0005-0000-0000-00008B010000}"/>
    <cellStyle name="Normal 2 22 14" xfId="376" xr:uid="{00000000-0005-0000-0000-00008C010000}"/>
    <cellStyle name="Normal 2 22 15" xfId="377" xr:uid="{00000000-0005-0000-0000-00008D010000}"/>
    <cellStyle name="Normal 2 22 16" xfId="378" xr:uid="{00000000-0005-0000-0000-00008E010000}"/>
    <cellStyle name="Normal 2 22 17" xfId="379" xr:uid="{00000000-0005-0000-0000-00008F010000}"/>
    <cellStyle name="Normal 2 22 18" xfId="380" xr:uid="{00000000-0005-0000-0000-000090010000}"/>
    <cellStyle name="Normal 2 22 19" xfId="381" xr:uid="{00000000-0005-0000-0000-000091010000}"/>
    <cellStyle name="Normal 2 22 2" xfId="382" xr:uid="{00000000-0005-0000-0000-000092010000}"/>
    <cellStyle name="Normal 2 22 20" xfId="383" xr:uid="{00000000-0005-0000-0000-000093010000}"/>
    <cellStyle name="Normal 2 22 21" xfId="384" xr:uid="{00000000-0005-0000-0000-000094010000}"/>
    <cellStyle name="Normal 2 22 22" xfId="385" xr:uid="{00000000-0005-0000-0000-000095010000}"/>
    <cellStyle name="Normal 2 22 23" xfId="386" xr:uid="{00000000-0005-0000-0000-000096010000}"/>
    <cellStyle name="Normal 2 22 3" xfId="387" xr:uid="{00000000-0005-0000-0000-000097010000}"/>
    <cellStyle name="Normal 2 22 4" xfId="388" xr:uid="{00000000-0005-0000-0000-000098010000}"/>
    <cellStyle name="Normal 2 22 5" xfId="389" xr:uid="{00000000-0005-0000-0000-000099010000}"/>
    <cellStyle name="Normal 2 22 6" xfId="390" xr:uid="{00000000-0005-0000-0000-00009A010000}"/>
    <cellStyle name="Normal 2 22 7" xfId="391" xr:uid="{00000000-0005-0000-0000-00009B010000}"/>
    <cellStyle name="Normal 2 22 8" xfId="392" xr:uid="{00000000-0005-0000-0000-00009C010000}"/>
    <cellStyle name="Normal 2 22 9" xfId="393" xr:uid="{00000000-0005-0000-0000-00009D010000}"/>
    <cellStyle name="Normal 2 23" xfId="394" xr:uid="{00000000-0005-0000-0000-00009E010000}"/>
    <cellStyle name="Normal 2 23 10" xfId="395" xr:uid="{00000000-0005-0000-0000-00009F010000}"/>
    <cellStyle name="Normal 2 23 11" xfId="396" xr:uid="{00000000-0005-0000-0000-0000A0010000}"/>
    <cellStyle name="Normal 2 23 12" xfId="397" xr:uid="{00000000-0005-0000-0000-0000A1010000}"/>
    <cellStyle name="Normal 2 23 13" xfId="398" xr:uid="{00000000-0005-0000-0000-0000A2010000}"/>
    <cellStyle name="Normal 2 23 14" xfId="399" xr:uid="{00000000-0005-0000-0000-0000A3010000}"/>
    <cellStyle name="Normal 2 23 15" xfId="400" xr:uid="{00000000-0005-0000-0000-0000A4010000}"/>
    <cellStyle name="Normal 2 23 16" xfId="401" xr:uid="{00000000-0005-0000-0000-0000A5010000}"/>
    <cellStyle name="Normal 2 23 17" xfId="402" xr:uid="{00000000-0005-0000-0000-0000A6010000}"/>
    <cellStyle name="Normal 2 23 18" xfId="403" xr:uid="{00000000-0005-0000-0000-0000A7010000}"/>
    <cellStyle name="Normal 2 23 19" xfId="404" xr:uid="{00000000-0005-0000-0000-0000A8010000}"/>
    <cellStyle name="Normal 2 23 2" xfId="405" xr:uid="{00000000-0005-0000-0000-0000A9010000}"/>
    <cellStyle name="Normal 2 23 20" xfId="406" xr:uid="{00000000-0005-0000-0000-0000AA010000}"/>
    <cellStyle name="Normal 2 23 21" xfId="407" xr:uid="{00000000-0005-0000-0000-0000AB010000}"/>
    <cellStyle name="Normal 2 23 22" xfId="408" xr:uid="{00000000-0005-0000-0000-0000AC010000}"/>
    <cellStyle name="Normal 2 23 23" xfId="409" xr:uid="{00000000-0005-0000-0000-0000AD010000}"/>
    <cellStyle name="Normal 2 23 3" xfId="410" xr:uid="{00000000-0005-0000-0000-0000AE010000}"/>
    <cellStyle name="Normal 2 23 4" xfId="411" xr:uid="{00000000-0005-0000-0000-0000AF010000}"/>
    <cellStyle name="Normal 2 23 5" xfId="412" xr:uid="{00000000-0005-0000-0000-0000B0010000}"/>
    <cellStyle name="Normal 2 23 6" xfId="413" xr:uid="{00000000-0005-0000-0000-0000B1010000}"/>
    <cellStyle name="Normal 2 23 7" xfId="414" xr:uid="{00000000-0005-0000-0000-0000B2010000}"/>
    <cellStyle name="Normal 2 23 8" xfId="415" xr:uid="{00000000-0005-0000-0000-0000B3010000}"/>
    <cellStyle name="Normal 2 23 9" xfId="416" xr:uid="{00000000-0005-0000-0000-0000B4010000}"/>
    <cellStyle name="Normal 2 24" xfId="417" xr:uid="{00000000-0005-0000-0000-0000B5010000}"/>
    <cellStyle name="Normal 2 24 10" xfId="418" xr:uid="{00000000-0005-0000-0000-0000B6010000}"/>
    <cellStyle name="Normal 2 24 11" xfId="419" xr:uid="{00000000-0005-0000-0000-0000B7010000}"/>
    <cellStyle name="Normal 2 24 12" xfId="420" xr:uid="{00000000-0005-0000-0000-0000B8010000}"/>
    <cellStyle name="Normal 2 24 13" xfId="421" xr:uid="{00000000-0005-0000-0000-0000B9010000}"/>
    <cellStyle name="Normal 2 24 14" xfId="422" xr:uid="{00000000-0005-0000-0000-0000BA010000}"/>
    <cellStyle name="Normal 2 24 15" xfId="423" xr:uid="{00000000-0005-0000-0000-0000BB010000}"/>
    <cellStyle name="Normal 2 24 16" xfId="424" xr:uid="{00000000-0005-0000-0000-0000BC010000}"/>
    <cellStyle name="Normal 2 24 17" xfId="425" xr:uid="{00000000-0005-0000-0000-0000BD010000}"/>
    <cellStyle name="Normal 2 24 18" xfId="426" xr:uid="{00000000-0005-0000-0000-0000BE010000}"/>
    <cellStyle name="Normal 2 24 19" xfId="427" xr:uid="{00000000-0005-0000-0000-0000BF010000}"/>
    <cellStyle name="Normal 2 24 2" xfId="428" xr:uid="{00000000-0005-0000-0000-0000C0010000}"/>
    <cellStyle name="Normal 2 24 20" xfId="429" xr:uid="{00000000-0005-0000-0000-0000C1010000}"/>
    <cellStyle name="Normal 2 24 21" xfId="430" xr:uid="{00000000-0005-0000-0000-0000C2010000}"/>
    <cellStyle name="Normal 2 24 22" xfId="431" xr:uid="{00000000-0005-0000-0000-0000C3010000}"/>
    <cellStyle name="Normal 2 24 23" xfId="432" xr:uid="{00000000-0005-0000-0000-0000C4010000}"/>
    <cellStyle name="Normal 2 24 3" xfId="433" xr:uid="{00000000-0005-0000-0000-0000C5010000}"/>
    <cellStyle name="Normal 2 24 4" xfId="434" xr:uid="{00000000-0005-0000-0000-0000C6010000}"/>
    <cellStyle name="Normal 2 24 5" xfId="435" xr:uid="{00000000-0005-0000-0000-0000C7010000}"/>
    <cellStyle name="Normal 2 24 6" xfId="436" xr:uid="{00000000-0005-0000-0000-0000C8010000}"/>
    <cellStyle name="Normal 2 24 7" xfId="437" xr:uid="{00000000-0005-0000-0000-0000C9010000}"/>
    <cellStyle name="Normal 2 24 8" xfId="438" xr:uid="{00000000-0005-0000-0000-0000CA010000}"/>
    <cellStyle name="Normal 2 24 9" xfId="439" xr:uid="{00000000-0005-0000-0000-0000CB010000}"/>
    <cellStyle name="Normal 2 25" xfId="440" xr:uid="{00000000-0005-0000-0000-0000CC010000}"/>
    <cellStyle name="Normal 2 25 10" xfId="441" xr:uid="{00000000-0005-0000-0000-0000CD010000}"/>
    <cellStyle name="Normal 2 25 11" xfId="442" xr:uid="{00000000-0005-0000-0000-0000CE010000}"/>
    <cellStyle name="Normal 2 25 12" xfId="443" xr:uid="{00000000-0005-0000-0000-0000CF010000}"/>
    <cellStyle name="Normal 2 25 13" xfId="444" xr:uid="{00000000-0005-0000-0000-0000D0010000}"/>
    <cellStyle name="Normal 2 25 14" xfId="445" xr:uid="{00000000-0005-0000-0000-0000D1010000}"/>
    <cellStyle name="Normal 2 25 15" xfId="446" xr:uid="{00000000-0005-0000-0000-0000D2010000}"/>
    <cellStyle name="Normal 2 25 16" xfId="447" xr:uid="{00000000-0005-0000-0000-0000D3010000}"/>
    <cellStyle name="Normal 2 25 17" xfId="448" xr:uid="{00000000-0005-0000-0000-0000D4010000}"/>
    <cellStyle name="Normal 2 25 18" xfId="449" xr:uid="{00000000-0005-0000-0000-0000D5010000}"/>
    <cellStyle name="Normal 2 25 19" xfId="450" xr:uid="{00000000-0005-0000-0000-0000D6010000}"/>
    <cellStyle name="Normal 2 25 2" xfId="451" xr:uid="{00000000-0005-0000-0000-0000D7010000}"/>
    <cellStyle name="Normal 2 25 20" xfId="452" xr:uid="{00000000-0005-0000-0000-0000D8010000}"/>
    <cellStyle name="Normal 2 25 21" xfId="453" xr:uid="{00000000-0005-0000-0000-0000D9010000}"/>
    <cellStyle name="Normal 2 25 22" xfId="454" xr:uid="{00000000-0005-0000-0000-0000DA010000}"/>
    <cellStyle name="Normal 2 25 23" xfId="455" xr:uid="{00000000-0005-0000-0000-0000DB010000}"/>
    <cellStyle name="Normal 2 25 3" xfId="456" xr:uid="{00000000-0005-0000-0000-0000DC010000}"/>
    <cellStyle name="Normal 2 25 4" xfId="457" xr:uid="{00000000-0005-0000-0000-0000DD010000}"/>
    <cellStyle name="Normal 2 25 5" xfId="458" xr:uid="{00000000-0005-0000-0000-0000DE010000}"/>
    <cellStyle name="Normal 2 25 6" xfId="459" xr:uid="{00000000-0005-0000-0000-0000DF010000}"/>
    <cellStyle name="Normal 2 25 7" xfId="460" xr:uid="{00000000-0005-0000-0000-0000E0010000}"/>
    <cellStyle name="Normal 2 25 8" xfId="461" xr:uid="{00000000-0005-0000-0000-0000E1010000}"/>
    <cellStyle name="Normal 2 25 9" xfId="462" xr:uid="{00000000-0005-0000-0000-0000E2010000}"/>
    <cellStyle name="Normal 2 26" xfId="463" xr:uid="{00000000-0005-0000-0000-0000E3010000}"/>
    <cellStyle name="Normal 2 26 10" xfId="464" xr:uid="{00000000-0005-0000-0000-0000E4010000}"/>
    <cellStyle name="Normal 2 26 11" xfId="465" xr:uid="{00000000-0005-0000-0000-0000E5010000}"/>
    <cellStyle name="Normal 2 26 12" xfId="466" xr:uid="{00000000-0005-0000-0000-0000E6010000}"/>
    <cellStyle name="Normal 2 26 13" xfId="467" xr:uid="{00000000-0005-0000-0000-0000E7010000}"/>
    <cellStyle name="Normal 2 26 14" xfId="468" xr:uid="{00000000-0005-0000-0000-0000E8010000}"/>
    <cellStyle name="Normal 2 26 15" xfId="469" xr:uid="{00000000-0005-0000-0000-0000E9010000}"/>
    <cellStyle name="Normal 2 26 16" xfId="470" xr:uid="{00000000-0005-0000-0000-0000EA010000}"/>
    <cellStyle name="Normal 2 26 17" xfId="471" xr:uid="{00000000-0005-0000-0000-0000EB010000}"/>
    <cellStyle name="Normal 2 26 18" xfId="472" xr:uid="{00000000-0005-0000-0000-0000EC010000}"/>
    <cellStyle name="Normal 2 26 19" xfId="473" xr:uid="{00000000-0005-0000-0000-0000ED010000}"/>
    <cellStyle name="Normal 2 26 2" xfId="474" xr:uid="{00000000-0005-0000-0000-0000EE010000}"/>
    <cellStyle name="Normal 2 26 20" xfId="475" xr:uid="{00000000-0005-0000-0000-0000EF010000}"/>
    <cellStyle name="Normal 2 26 21" xfId="476" xr:uid="{00000000-0005-0000-0000-0000F0010000}"/>
    <cellStyle name="Normal 2 26 22" xfId="477" xr:uid="{00000000-0005-0000-0000-0000F1010000}"/>
    <cellStyle name="Normal 2 26 23" xfId="478" xr:uid="{00000000-0005-0000-0000-0000F2010000}"/>
    <cellStyle name="Normal 2 26 3" xfId="479" xr:uid="{00000000-0005-0000-0000-0000F3010000}"/>
    <cellStyle name="Normal 2 26 4" xfId="480" xr:uid="{00000000-0005-0000-0000-0000F4010000}"/>
    <cellStyle name="Normal 2 26 5" xfId="481" xr:uid="{00000000-0005-0000-0000-0000F5010000}"/>
    <cellStyle name="Normal 2 26 6" xfId="482" xr:uid="{00000000-0005-0000-0000-0000F6010000}"/>
    <cellStyle name="Normal 2 26 7" xfId="483" xr:uid="{00000000-0005-0000-0000-0000F7010000}"/>
    <cellStyle name="Normal 2 26 8" xfId="484" xr:uid="{00000000-0005-0000-0000-0000F8010000}"/>
    <cellStyle name="Normal 2 26 9" xfId="485" xr:uid="{00000000-0005-0000-0000-0000F9010000}"/>
    <cellStyle name="Normal 2 27" xfId="486" xr:uid="{00000000-0005-0000-0000-0000FA010000}"/>
    <cellStyle name="Normal 2 27 10" xfId="487" xr:uid="{00000000-0005-0000-0000-0000FB010000}"/>
    <cellStyle name="Normal 2 27 11" xfId="488" xr:uid="{00000000-0005-0000-0000-0000FC010000}"/>
    <cellStyle name="Normal 2 27 12" xfId="489" xr:uid="{00000000-0005-0000-0000-0000FD010000}"/>
    <cellStyle name="Normal 2 27 13" xfId="490" xr:uid="{00000000-0005-0000-0000-0000FE010000}"/>
    <cellStyle name="Normal 2 27 14" xfId="491" xr:uid="{00000000-0005-0000-0000-0000FF010000}"/>
    <cellStyle name="Normal 2 27 15" xfId="492" xr:uid="{00000000-0005-0000-0000-000000020000}"/>
    <cellStyle name="Normal 2 27 16" xfId="493" xr:uid="{00000000-0005-0000-0000-000001020000}"/>
    <cellStyle name="Normal 2 27 17" xfId="494" xr:uid="{00000000-0005-0000-0000-000002020000}"/>
    <cellStyle name="Normal 2 27 18" xfId="495" xr:uid="{00000000-0005-0000-0000-000003020000}"/>
    <cellStyle name="Normal 2 27 19" xfId="496" xr:uid="{00000000-0005-0000-0000-000004020000}"/>
    <cellStyle name="Normal 2 27 2" xfId="497" xr:uid="{00000000-0005-0000-0000-000005020000}"/>
    <cellStyle name="Normal 2 27 20" xfId="498" xr:uid="{00000000-0005-0000-0000-000006020000}"/>
    <cellStyle name="Normal 2 27 21" xfId="499" xr:uid="{00000000-0005-0000-0000-000007020000}"/>
    <cellStyle name="Normal 2 27 22" xfId="500" xr:uid="{00000000-0005-0000-0000-000008020000}"/>
    <cellStyle name="Normal 2 27 23" xfId="501" xr:uid="{00000000-0005-0000-0000-000009020000}"/>
    <cellStyle name="Normal 2 27 3" xfId="502" xr:uid="{00000000-0005-0000-0000-00000A020000}"/>
    <cellStyle name="Normal 2 27 4" xfId="503" xr:uid="{00000000-0005-0000-0000-00000B020000}"/>
    <cellStyle name="Normal 2 27 5" xfId="504" xr:uid="{00000000-0005-0000-0000-00000C020000}"/>
    <cellStyle name="Normal 2 27 6" xfId="505" xr:uid="{00000000-0005-0000-0000-00000D020000}"/>
    <cellStyle name="Normal 2 27 7" xfId="506" xr:uid="{00000000-0005-0000-0000-00000E020000}"/>
    <cellStyle name="Normal 2 27 8" xfId="507" xr:uid="{00000000-0005-0000-0000-00000F020000}"/>
    <cellStyle name="Normal 2 27 9" xfId="508" xr:uid="{00000000-0005-0000-0000-000010020000}"/>
    <cellStyle name="Normal 2 28" xfId="509" xr:uid="{00000000-0005-0000-0000-000011020000}"/>
    <cellStyle name="Normal 2 28 10" xfId="510" xr:uid="{00000000-0005-0000-0000-000012020000}"/>
    <cellStyle name="Normal 2 28 11" xfId="511" xr:uid="{00000000-0005-0000-0000-000013020000}"/>
    <cellStyle name="Normal 2 28 12" xfId="512" xr:uid="{00000000-0005-0000-0000-000014020000}"/>
    <cellStyle name="Normal 2 28 13" xfId="513" xr:uid="{00000000-0005-0000-0000-000015020000}"/>
    <cellStyle name="Normal 2 28 14" xfId="514" xr:uid="{00000000-0005-0000-0000-000016020000}"/>
    <cellStyle name="Normal 2 28 15" xfId="515" xr:uid="{00000000-0005-0000-0000-000017020000}"/>
    <cellStyle name="Normal 2 28 16" xfId="516" xr:uid="{00000000-0005-0000-0000-000018020000}"/>
    <cellStyle name="Normal 2 28 17" xfId="517" xr:uid="{00000000-0005-0000-0000-000019020000}"/>
    <cellStyle name="Normal 2 28 18" xfId="518" xr:uid="{00000000-0005-0000-0000-00001A020000}"/>
    <cellStyle name="Normal 2 28 19" xfId="519" xr:uid="{00000000-0005-0000-0000-00001B020000}"/>
    <cellStyle name="Normal 2 28 2" xfId="520" xr:uid="{00000000-0005-0000-0000-00001C020000}"/>
    <cellStyle name="Normal 2 28 20" xfId="521" xr:uid="{00000000-0005-0000-0000-00001D020000}"/>
    <cellStyle name="Normal 2 28 21" xfId="522" xr:uid="{00000000-0005-0000-0000-00001E020000}"/>
    <cellStyle name="Normal 2 28 22" xfId="523" xr:uid="{00000000-0005-0000-0000-00001F020000}"/>
    <cellStyle name="Normal 2 28 23" xfId="524" xr:uid="{00000000-0005-0000-0000-000020020000}"/>
    <cellStyle name="Normal 2 28 3" xfId="525" xr:uid="{00000000-0005-0000-0000-000021020000}"/>
    <cellStyle name="Normal 2 28 4" xfId="526" xr:uid="{00000000-0005-0000-0000-000022020000}"/>
    <cellStyle name="Normal 2 28 5" xfId="527" xr:uid="{00000000-0005-0000-0000-000023020000}"/>
    <cellStyle name="Normal 2 28 6" xfId="528" xr:uid="{00000000-0005-0000-0000-000024020000}"/>
    <cellStyle name="Normal 2 28 7" xfId="529" xr:uid="{00000000-0005-0000-0000-000025020000}"/>
    <cellStyle name="Normal 2 28 8" xfId="530" xr:uid="{00000000-0005-0000-0000-000026020000}"/>
    <cellStyle name="Normal 2 28 9" xfId="531" xr:uid="{00000000-0005-0000-0000-000027020000}"/>
    <cellStyle name="Normal 2 29" xfId="532" xr:uid="{00000000-0005-0000-0000-000028020000}"/>
    <cellStyle name="Normal 2 29 10" xfId="533" xr:uid="{00000000-0005-0000-0000-000029020000}"/>
    <cellStyle name="Normal 2 29 11" xfId="534" xr:uid="{00000000-0005-0000-0000-00002A020000}"/>
    <cellStyle name="Normal 2 29 12" xfId="535" xr:uid="{00000000-0005-0000-0000-00002B020000}"/>
    <cellStyle name="Normal 2 29 13" xfId="536" xr:uid="{00000000-0005-0000-0000-00002C020000}"/>
    <cellStyle name="Normal 2 29 14" xfId="537" xr:uid="{00000000-0005-0000-0000-00002D020000}"/>
    <cellStyle name="Normal 2 29 15" xfId="538" xr:uid="{00000000-0005-0000-0000-00002E020000}"/>
    <cellStyle name="Normal 2 29 16" xfId="539" xr:uid="{00000000-0005-0000-0000-00002F020000}"/>
    <cellStyle name="Normal 2 29 17" xfId="540" xr:uid="{00000000-0005-0000-0000-000030020000}"/>
    <cellStyle name="Normal 2 29 18" xfId="541" xr:uid="{00000000-0005-0000-0000-000031020000}"/>
    <cellStyle name="Normal 2 29 19" xfId="542" xr:uid="{00000000-0005-0000-0000-000032020000}"/>
    <cellStyle name="Normal 2 29 2" xfId="543" xr:uid="{00000000-0005-0000-0000-000033020000}"/>
    <cellStyle name="Normal 2 29 20" xfId="544" xr:uid="{00000000-0005-0000-0000-000034020000}"/>
    <cellStyle name="Normal 2 29 21" xfId="545" xr:uid="{00000000-0005-0000-0000-000035020000}"/>
    <cellStyle name="Normal 2 29 22" xfId="546" xr:uid="{00000000-0005-0000-0000-000036020000}"/>
    <cellStyle name="Normal 2 29 23" xfId="547" xr:uid="{00000000-0005-0000-0000-000037020000}"/>
    <cellStyle name="Normal 2 29 3" xfId="548" xr:uid="{00000000-0005-0000-0000-000038020000}"/>
    <cellStyle name="Normal 2 29 4" xfId="549" xr:uid="{00000000-0005-0000-0000-000039020000}"/>
    <cellStyle name="Normal 2 29 5" xfId="550" xr:uid="{00000000-0005-0000-0000-00003A020000}"/>
    <cellStyle name="Normal 2 29 6" xfId="551" xr:uid="{00000000-0005-0000-0000-00003B020000}"/>
    <cellStyle name="Normal 2 29 7" xfId="552" xr:uid="{00000000-0005-0000-0000-00003C020000}"/>
    <cellStyle name="Normal 2 29 8" xfId="553" xr:uid="{00000000-0005-0000-0000-00003D020000}"/>
    <cellStyle name="Normal 2 29 9" xfId="554" xr:uid="{00000000-0005-0000-0000-00003E020000}"/>
    <cellStyle name="Normal 2 3" xfId="555" xr:uid="{00000000-0005-0000-0000-00003F020000}"/>
    <cellStyle name="Normal 2 30" xfId="556" xr:uid="{00000000-0005-0000-0000-000040020000}"/>
    <cellStyle name="Normal 2 30 10" xfId="557" xr:uid="{00000000-0005-0000-0000-000041020000}"/>
    <cellStyle name="Normal 2 30 11" xfId="558" xr:uid="{00000000-0005-0000-0000-000042020000}"/>
    <cellStyle name="Normal 2 30 12" xfId="559" xr:uid="{00000000-0005-0000-0000-000043020000}"/>
    <cellStyle name="Normal 2 30 13" xfId="560" xr:uid="{00000000-0005-0000-0000-000044020000}"/>
    <cellStyle name="Normal 2 30 14" xfId="561" xr:uid="{00000000-0005-0000-0000-000045020000}"/>
    <cellStyle name="Normal 2 30 15" xfId="562" xr:uid="{00000000-0005-0000-0000-000046020000}"/>
    <cellStyle name="Normal 2 30 16" xfId="563" xr:uid="{00000000-0005-0000-0000-000047020000}"/>
    <cellStyle name="Normal 2 30 17" xfId="564" xr:uid="{00000000-0005-0000-0000-000048020000}"/>
    <cellStyle name="Normal 2 30 18" xfId="565" xr:uid="{00000000-0005-0000-0000-000049020000}"/>
    <cellStyle name="Normal 2 30 19" xfId="566" xr:uid="{00000000-0005-0000-0000-00004A020000}"/>
    <cellStyle name="Normal 2 30 2" xfId="567" xr:uid="{00000000-0005-0000-0000-00004B020000}"/>
    <cellStyle name="Normal 2 30 20" xfId="568" xr:uid="{00000000-0005-0000-0000-00004C020000}"/>
    <cellStyle name="Normal 2 30 21" xfId="569" xr:uid="{00000000-0005-0000-0000-00004D020000}"/>
    <cellStyle name="Normal 2 30 22" xfId="570" xr:uid="{00000000-0005-0000-0000-00004E020000}"/>
    <cellStyle name="Normal 2 30 23" xfId="571" xr:uid="{00000000-0005-0000-0000-00004F020000}"/>
    <cellStyle name="Normal 2 30 24" xfId="2029" xr:uid="{00000000-0005-0000-0000-000050020000}"/>
    <cellStyle name="Normal 2 30 3" xfId="572" xr:uid="{00000000-0005-0000-0000-000051020000}"/>
    <cellStyle name="Normal 2 30 4" xfId="573" xr:uid="{00000000-0005-0000-0000-000052020000}"/>
    <cellStyle name="Normal 2 30 5" xfId="574" xr:uid="{00000000-0005-0000-0000-000053020000}"/>
    <cellStyle name="Normal 2 30 6" xfId="575" xr:uid="{00000000-0005-0000-0000-000054020000}"/>
    <cellStyle name="Normal 2 30 7" xfId="576" xr:uid="{00000000-0005-0000-0000-000055020000}"/>
    <cellStyle name="Normal 2 30 8" xfId="577" xr:uid="{00000000-0005-0000-0000-000056020000}"/>
    <cellStyle name="Normal 2 30 9" xfId="578" xr:uid="{00000000-0005-0000-0000-000057020000}"/>
    <cellStyle name="Normal 2 31" xfId="579" xr:uid="{00000000-0005-0000-0000-000058020000}"/>
    <cellStyle name="Normal 2 31 10" xfId="580" xr:uid="{00000000-0005-0000-0000-000059020000}"/>
    <cellStyle name="Normal 2 31 11" xfId="581" xr:uid="{00000000-0005-0000-0000-00005A020000}"/>
    <cellStyle name="Normal 2 31 12" xfId="582" xr:uid="{00000000-0005-0000-0000-00005B020000}"/>
    <cellStyle name="Normal 2 31 13" xfId="583" xr:uid="{00000000-0005-0000-0000-00005C020000}"/>
    <cellStyle name="Normal 2 31 14" xfId="584" xr:uid="{00000000-0005-0000-0000-00005D020000}"/>
    <cellStyle name="Normal 2 31 15" xfId="585" xr:uid="{00000000-0005-0000-0000-00005E020000}"/>
    <cellStyle name="Normal 2 31 16" xfId="586" xr:uid="{00000000-0005-0000-0000-00005F020000}"/>
    <cellStyle name="Normal 2 31 17" xfId="587" xr:uid="{00000000-0005-0000-0000-000060020000}"/>
    <cellStyle name="Normal 2 31 18" xfId="588" xr:uid="{00000000-0005-0000-0000-000061020000}"/>
    <cellStyle name="Normal 2 31 19" xfId="589" xr:uid="{00000000-0005-0000-0000-000062020000}"/>
    <cellStyle name="Normal 2 31 2" xfId="590" xr:uid="{00000000-0005-0000-0000-000063020000}"/>
    <cellStyle name="Normal 2 31 20" xfId="591" xr:uid="{00000000-0005-0000-0000-000064020000}"/>
    <cellStyle name="Normal 2 31 21" xfId="592" xr:uid="{00000000-0005-0000-0000-000065020000}"/>
    <cellStyle name="Normal 2 31 22" xfId="593" xr:uid="{00000000-0005-0000-0000-000066020000}"/>
    <cellStyle name="Normal 2 31 23" xfId="594" xr:uid="{00000000-0005-0000-0000-000067020000}"/>
    <cellStyle name="Normal 2 31 3" xfId="595" xr:uid="{00000000-0005-0000-0000-000068020000}"/>
    <cellStyle name="Normal 2 31 4" xfId="596" xr:uid="{00000000-0005-0000-0000-000069020000}"/>
    <cellStyle name="Normal 2 31 5" xfId="597" xr:uid="{00000000-0005-0000-0000-00006A020000}"/>
    <cellStyle name="Normal 2 31 6" xfId="598" xr:uid="{00000000-0005-0000-0000-00006B020000}"/>
    <cellStyle name="Normal 2 31 7" xfId="599" xr:uid="{00000000-0005-0000-0000-00006C020000}"/>
    <cellStyle name="Normal 2 31 8" xfId="600" xr:uid="{00000000-0005-0000-0000-00006D020000}"/>
    <cellStyle name="Normal 2 31 9" xfId="601" xr:uid="{00000000-0005-0000-0000-00006E020000}"/>
    <cellStyle name="Normal 2 32" xfId="602" xr:uid="{00000000-0005-0000-0000-00006F020000}"/>
    <cellStyle name="Normal 2 32 10" xfId="603" xr:uid="{00000000-0005-0000-0000-000070020000}"/>
    <cellStyle name="Normal 2 32 11" xfId="604" xr:uid="{00000000-0005-0000-0000-000071020000}"/>
    <cellStyle name="Normal 2 32 12" xfId="605" xr:uid="{00000000-0005-0000-0000-000072020000}"/>
    <cellStyle name="Normal 2 32 13" xfId="606" xr:uid="{00000000-0005-0000-0000-000073020000}"/>
    <cellStyle name="Normal 2 32 14" xfId="607" xr:uid="{00000000-0005-0000-0000-000074020000}"/>
    <cellStyle name="Normal 2 32 15" xfId="608" xr:uid="{00000000-0005-0000-0000-000075020000}"/>
    <cellStyle name="Normal 2 32 16" xfId="609" xr:uid="{00000000-0005-0000-0000-000076020000}"/>
    <cellStyle name="Normal 2 32 17" xfId="610" xr:uid="{00000000-0005-0000-0000-000077020000}"/>
    <cellStyle name="Normal 2 32 18" xfId="611" xr:uid="{00000000-0005-0000-0000-000078020000}"/>
    <cellStyle name="Normal 2 32 19" xfId="612" xr:uid="{00000000-0005-0000-0000-000079020000}"/>
    <cellStyle name="Normal 2 32 2" xfId="613" xr:uid="{00000000-0005-0000-0000-00007A020000}"/>
    <cellStyle name="Normal 2 32 20" xfId="614" xr:uid="{00000000-0005-0000-0000-00007B020000}"/>
    <cellStyle name="Normal 2 32 21" xfId="615" xr:uid="{00000000-0005-0000-0000-00007C020000}"/>
    <cellStyle name="Normal 2 32 22" xfId="616" xr:uid="{00000000-0005-0000-0000-00007D020000}"/>
    <cellStyle name="Normal 2 32 23" xfId="617" xr:uid="{00000000-0005-0000-0000-00007E020000}"/>
    <cellStyle name="Normal 2 32 3" xfId="618" xr:uid="{00000000-0005-0000-0000-00007F020000}"/>
    <cellStyle name="Normal 2 32 4" xfId="619" xr:uid="{00000000-0005-0000-0000-000080020000}"/>
    <cellStyle name="Normal 2 32 5" xfId="620" xr:uid="{00000000-0005-0000-0000-000081020000}"/>
    <cellStyle name="Normal 2 32 6" xfId="621" xr:uid="{00000000-0005-0000-0000-000082020000}"/>
    <cellStyle name="Normal 2 32 7" xfId="622" xr:uid="{00000000-0005-0000-0000-000083020000}"/>
    <cellStyle name="Normal 2 32 8" xfId="623" xr:uid="{00000000-0005-0000-0000-000084020000}"/>
    <cellStyle name="Normal 2 32 9" xfId="624" xr:uid="{00000000-0005-0000-0000-000085020000}"/>
    <cellStyle name="Normal 2 33" xfId="625" xr:uid="{00000000-0005-0000-0000-000086020000}"/>
    <cellStyle name="Normal 2 33 10" xfId="626" xr:uid="{00000000-0005-0000-0000-000087020000}"/>
    <cellStyle name="Normal 2 33 11" xfId="627" xr:uid="{00000000-0005-0000-0000-000088020000}"/>
    <cellStyle name="Normal 2 33 12" xfId="628" xr:uid="{00000000-0005-0000-0000-000089020000}"/>
    <cellStyle name="Normal 2 33 13" xfId="629" xr:uid="{00000000-0005-0000-0000-00008A020000}"/>
    <cellStyle name="Normal 2 33 14" xfId="630" xr:uid="{00000000-0005-0000-0000-00008B020000}"/>
    <cellStyle name="Normal 2 33 15" xfId="631" xr:uid="{00000000-0005-0000-0000-00008C020000}"/>
    <cellStyle name="Normal 2 33 16" xfId="632" xr:uid="{00000000-0005-0000-0000-00008D020000}"/>
    <cellStyle name="Normal 2 33 17" xfId="633" xr:uid="{00000000-0005-0000-0000-00008E020000}"/>
    <cellStyle name="Normal 2 33 18" xfId="634" xr:uid="{00000000-0005-0000-0000-00008F020000}"/>
    <cellStyle name="Normal 2 33 19" xfId="635" xr:uid="{00000000-0005-0000-0000-000090020000}"/>
    <cellStyle name="Normal 2 33 2" xfId="636" xr:uid="{00000000-0005-0000-0000-000091020000}"/>
    <cellStyle name="Normal 2 33 20" xfId="637" xr:uid="{00000000-0005-0000-0000-000092020000}"/>
    <cellStyle name="Normal 2 33 21" xfId="638" xr:uid="{00000000-0005-0000-0000-000093020000}"/>
    <cellStyle name="Normal 2 33 22" xfId="639" xr:uid="{00000000-0005-0000-0000-000094020000}"/>
    <cellStyle name="Normal 2 33 23" xfId="640" xr:uid="{00000000-0005-0000-0000-000095020000}"/>
    <cellStyle name="Normal 2 33 3" xfId="641" xr:uid="{00000000-0005-0000-0000-000096020000}"/>
    <cellStyle name="Normal 2 33 4" xfId="642" xr:uid="{00000000-0005-0000-0000-000097020000}"/>
    <cellStyle name="Normal 2 33 5" xfId="643" xr:uid="{00000000-0005-0000-0000-000098020000}"/>
    <cellStyle name="Normal 2 33 6" xfId="644" xr:uid="{00000000-0005-0000-0000-000099020000}"/>
    <cellStyle name="Normal 2 33 7" xfId="645" xr:uid="{00000000-0005-0000-0000-00009A020000}"/>
    <cellStyle name="Normal 2 33 8" xfId="646" xr:uid="{00000000-0005-0000-0000-00009B020000}"/>
    <cellStyle name="Normal 2 33 9" xfId="647" xr:uid="{00000000-0005-0000-0000-00009C020000}"/>
    <cellStyle name="Normal 2 34" xfId="648" xr:uid="{00000000-0005-0000-0000-00009D020000}"/>
    <cellStyle name="Normal 2 34 10" xfId="649" xr:uid="{00000000-0005-0000-0000-00009E020000}"/>
    <cellStyle name="Normal 2 34 11" xfId="650" xr:uid="{00000000-0005-0000-0000-00009F020000}"/>
    <cellStyle name="Normal 2 34 12" xfId="651" xr:uid="{00000000-0005-0000-0000-0000A0020000}"/>
    <cellStyle name="Normal 2 34 13" xfId="652" xr:uid="{00000000-0005-0000-0000-0000A1020000}"/>
    <cellStyle name="Normal 2 34 14" xfId="653" xr:uid="{00000000-0005-0000-0000-0000A2020000}"/>
    <cellStyle name="Normal 2 34 15" xfId="654" xr:uid="{00000000-0005-0000-0000-0000A3020000}"/>
    <cellStyle name="Normal 2 34 16" xfId="655" xr:uid="{00000000-0005-0000-0000-0000A4020000}"/>
    <cellStyle name="Normal 2 34 17" xfId="656" xr:uid="{00000000-0005-0000-0000-0000A5020000}"/>
    <cellStyle name="Normal 2 34 18" xfId="657" xr:uid="{00000000-0005-0000-0000-0000A6020000}"/>
    <cellStyle name="Normal 2 34 19" xfId="658" xr:uid="{00000000-0005-0000-0000-0000A7020000}"/>
    <cellStyle name="Normal 2 34 2" xfId="659" xr:uid="{00000000-0005-0000-0000-0000A8020000}"/>
    <cellStyle name="Normal 2 34 20" xfId="660" xr:uid="{00000000-0005-0000-0000-0000A9020000}"/>
    <cellStyle name="Normal 2 34 21" xfId="661" xr:uid="{00000000-0005-0000-0000-0000AA020000}"/>
    <cellStyle name="Normal 2 34 22" xfId="662" xr:uid="{00000000-0005-0000-0000-0000AB020000}"/>
    <cellStyle name="Normal 2 34 23" xfId="663" xr:uid="{00000000-0005-0000-0000-0000AC020000}"/>
    <cellStyle name="Normal 2 34 3" xfId="664" xr:uid="{00000000-0005-0000-0000-0000AD020000}"/>
    <cellStyle name="Normal 2 34 4" xfId="665" xr:uid="{00000000-0005-0000-0000-0000AE020000}"/>
    <cellStyle name="Normal 2 34 5" xfId="666" xr:uid="{00000000-0005-0000-0000-0000AF020000}"/>
    <cellStyle name="Normal 2 34 6" xfId="667" xr:uid="{00000000-0005-0000-0000-0000B0020000}"/>
    <cellStyle name="Normal 2 34 7" xfId="668" xr:uid="{00000000-0005-0000-0000-0000B1020000}"/>
    <cellStyle name="Normal 2 34 8" xfId="669" xr:uid="{00000000-0005-0000-0000-0000B2020000}"/>
    <cellStyle name="Normal 2 34 9" xfId="670" xr:uid="{00000000-0005-0000-0000-0000B3020000}"/>
    <cellStyle name="Normal 2 35" xfId="671" xr:uid="{00000000-0005-0000-0000-0000B4020000}"/>
    <cellStyle name="Normal 2 35 10" xfId="672" xr:uid="{00000000-0005-0000-0000-0000B5020000}"/>
    <cellStyle name="Normal 2 35 11" xfId="673" xr:uid="{00000000-0005-0000-0000-0000B6020000}"/>
    <cellStyle name="Normal 2 35 12" xfId="674" xr:uid="{00000000-0005-0000-0000-0000B7020000}"/>
    <cellStyle name="Normal 2 35 13" xfId="675" xr:uid="{00000000-0005-0000-0000-0000B8020000}"/>
    <cellStyle name="Normal 2 35 14" xfId="676" xr:uid="{00000000-0005-0000-0000-0000B9020000}"/>
    <cellStyle name="Normal 2 35 15" xfId="677" xr:uid="{00000000-0005-0000-0000-0000BA020000}"/>
    <cellStyle name="Normal 2 35 16" xfId="678" xr:uid="{00000000-0005-0000-0000-0000BB020000}"/>
    <cellStyle name="Normal 2 35 17" xfId="679" xr:uid="{00000000-0005-0000-0000-0000BC020000}"/>
    <cellStyle name="Normal 2 35 18" xfId="680" xr:uid="{00000000-0005-0000-0000-0000BD020000}"/>
    <cellStyle name="Normal 2 35 19" xfId="681" xr:uid="{00000000-0005-0000-0000-0000BE020000}"/>
    <cellStyle name="Normal 2 35 2" xfId="682" xr:uid="{00000000-0005-0000-0000-0000BF020000}"/>
    <cellStyle name="Normal 2 35 20" xfId="683" xr:uid="{00000000-0005-0000-0000-0000C0020000}"/>
    <cellStyle name="Normal 2 35 21" xfId="684" xr:uid="{00000000-0005-0000-0000-0000C1020000}"/>
    <cellStyle name="Normal 2 35 22" xfId="685" xr:uid="{00000000-0005-0000-0000-0000C2020000}"/>
    <cellStyle name="Normal 2 35 23" xfId="686" xr:uid="{00000000-0005-0000-0000-0000C3020000}"/>
    <cellStyle name="Normal 2 35 3" xfId="687" xr:uid="{00000000-0005-0000-0000-0000C4020000}"/>
    <cellStyle name="Normal 2 35 4" xfId="688" xr:uid="{00000000-0005-0000-0000-0000C5020000}"/>
    <cellStyle name="Normal 2 35 5" xfId="689" xr:uid="{00000000-0005-0000-0000-0000C6020000}"/>
    <cellStyle name="Normal 2 35 6" xfId="690" xr:uid="{00000000-0005-0000-0000-0000C7020000}"/>
    <cellStyle name="Normal 2 35 7" xfId="691" xr:uid="{00000000-0005-0000-0000-0000C8020000}"/>
    <cellStyle name="Normal 2 35 8" xfId="692" xr:uid="{00000000-0005-0000-0000-0000C9020000}"/>
    <cellStyle name="Normal 2 35 9" xfId="693" xr:uid="{00000000-0005-0000-0000-0000CA020000}"/>
    <cellStyle name="Normal 2 36" xfId="694" xr:uid="{00000000-0005-0000-0000-0000CB020000}"/>
    <cellStyle name="Normal 2 36 10" xfId="695" xr:uid="{00000000-0005-0000-0000-0000CC020000}"/>
    <cellStyle name="Normal 2 36 11" xfId="696" xr:uid="{00000000-0005-0000-0000-0000CD020000}"/>
    <cellStyle name="Normal 2 36 12" xfId="697" xr:uid="{00000000-0005-0000-0000-0000CE020000}"/>
    <cellStyle name="Normal 2 36 13" xfId="698" xr:uid="{00000000-0005-0000-0000-0000CF020000}"/>
    <cellStyle name="Normal 2 36 14" xfId="699" xr:uid="{00000000-0005-0000-0000-0000D0020000}"/>
    <cellStyle name="Normal 2 36 15" xfId="700" xr:uid="{00000000-0005-0000-0000-0000D1020000}"/>
    <cellStyle name="Normal 2 36 16" xfId="701" xr:uid="{00000000-0005-0000-0000-0000D2020000}"/>
    <cellStyle name="Normal 2 36 17" xfId="702" xr:uid="{00000000-0005-0000-0000-0000D3020000}"/>
    <cellStyle name="Normal 2 36 18" xfId="703" xr:uid="{00000000-0005-0000-0000-0000D4020000}"/>
    <cellStyle name="Normal 2 36 19" xfId="704" xr:uid="{00000000-0005-0000-0000-0000D5020000}"/>
    <cellStyle name="Normal 2 36 2" xfId="705" xr:uid="{00000000-0005-0000-0000-0000D6020000}"/>
    <cellStyle name="Normal 2 36 20" xfId="706" xr:uid="{00000000-0005-0000-0000-0000D7020000}"/>
    <cellStyle name="Normal 2 36 21" xfId="707" xr:uid="{00000000-0005-0000-0000-0000D8020000}"/>
    <cellStyle name="Normal 2 36 22" xfId="708" xr:uid="{00000000-0005-0000-0000-0000D9020000}"/>
    <cellStyle name="Normal 2 36 23" xfId="709" xr:uid="{00000000-0005-0000-0000-0000DA020000}"/>
    <cellStyle name="Normal 2 36 3" xfId="710" xr:uid="{00000000-0005-0000-0000-0000DB020000}"/>
    <cellStyle name="Normal 2 36 4" xfId="711" xr:uid="{00000000-0005-0000-0000-0000DC020000}"/>
    <cellStyle name="Normal 2 36 5" xfId="712" xr:uid="{00000000-0005-0000-0000-0000DD020000}"/>
    <cellStyle name="Normal 2 36 6" xfId="713" xr:uid="{00000000-0005-0000-0000-0000DE020000}"/>
    <cellStyle name="Normal 2 36 7" xfId="714" xr:uid="{00000000-0005-0000-0000-0000DF020000}"/>
    <cellStyle name="Normal 2 36 8" xfId="715" xr:uid="{00000000-0005-0000-0000-0000E0020000}"/>
    <cellStyle name="Normal 2 36 9" xfId="716" xr:uid="{00000000-0005-0000-0000-0000E1020000}"/>
    <cellStyle name="Normal 2 37" xfId="717" xr:uid="{00000000-0005-0000-0000-0000E2020000}"/>
    <cellStyle name="Normal 2 37 10" xfId="718" xr:uid="{00000000-0005-0000-0000-0000E3020000}"/>
    <cellStyle name="Normal 2 37 11" xfId="719" xr:uid="{00000000-0005-0000-0000-0000E4020000}"/>
    <cellStyle name="Normal 2 37 12" xfId="720" xr:uid="{00000000-0005-0000-0000-0000E5020000}"/>
    <cellStyle name="Normal 2 37 13" xfId="721" xr:uid="{00000000-0005-0000-0000-0000E6020000}"/>
    <cellStyle name="Normal 2 37 14" xfId="722" xr:uid="{00000000-0005-0000-0000-0000E7020000}"/>
    <cellStyle name="Normal 2 37 15" xfId="723" xr:uid="{00000000-0005-0000-0000-0000E8020000}"/>
    <cellStyle name="Normal 2 37 16" xfId="724" xr:uid="{00000000-0005-0000-0000-0000E9020000}"/>
    <cellStyle name="Normal 2 37 17" xfId="725" xr:uid="{00000000-0005-0000-0000-0000EA020000}"/>
    <cellStyle name="Normal 2 37 18" xfId="726" xr:uid="{00000000-0005-0000-0000-0000EB020000}"/>
    <cellStyle name="Normal 2 37 19" xfId="727" xr:uid="{00000000-0005-0000-0000-0000EC020000}"/>
    <cellStyle name="Normal 2 37 2" xfId="728" xr:uid="{00000000-0005-0000-0000-0000ED020000}"/>
    <cellStyle name="Normal 2 37 20" xfId="729" xr:uid="{00000000-0005-0000-0000-0000EE020000}"/>
    <cellStyle name="Normal 2 37 21" xfId="730" xr:uid="{00000000-0005-0000-0000-0000EF020000}"/>
    <cellStyle name="Normal 2 37 22" xfId="731" xr:uid="{00000000-0005-0000-0000-0000F0020000}"/>
    <cellStyle name="Normal 2 37 23" xfId="732" xr:uid="{00000000-0005-0000-0000-0000F1020000}"/>
    <cellStyle name="Normal 2 37 3" xfId="733" xr:uid="{00000000-0005-0000-0000-0000F2020000}"/>
    <cellStyle name="Normal 2 37 4" xfId="734" xr:uid="{00000000-0005-0000-0000-0000F3020000}"/>
    <cellStyle name="Normal 2 37 5" xfId="735" xr:uid="{00000000-0005-0000-0000-0000F4020000}"/>
    <cellStyle name="Normal 2 37 6" xfId="736" xr:uid="{00000000-0005-0000-0000-0000F5020000}"/>
    <cellStyle name="Normal 2 37 7" xfId="737" xr:uid="{00000000-0005-0000-0000-0000F6020000}"/>
    <cellStyle name="Normal 2 37 8" xfId="738" xr:uid="{00000000-0005-0000-0000-0000F7020000}"/>
    <cellStyle name="Normal 2 37 9" xfId="739" xr:uid="{00000000-0005-0000-0000-0000F8020000}"/>
    <cellStyle name="Normal 2 38" xfId="740" xr:uid="{00000000-0005-0000-0000-0000F9020000}"/>
    <cellStyle name="Normal 2 38 10" xfId="741" xr:uid="{00000000-0005-0000-0000-0000FA020000}"/>
    <cellStyle name="Normal 2 38 11" xfId="742" xr:uid="{00000000-0005-0000-0000-0000FB020000}"/>
    <cellStyle name="Normal 2 38 12" xfId="743" xr:uid="{00000000-0005-0000-0000-0000FC020000}"/>
    <cellStyle name="Normal 2 38 13" xfId="744" xr:uid="{00000000-0005-0000-0000-0000FD020000}"/>
    <cellStyle name="Normal 2 38 14" xfId="745" xr:uid="{00000000-0005-0000-0000-0000FE020000}"/>
    <cellStyle name="Normal 2 38 15" xfId="746" xr:uid="{00000000-0005-0000-0000-0000FF020000}"/>
    <cellStyle name="Normal 2 38 16" xfId="747" xr:uid="{00000000-0005-0000-0000-000000030000}"/>
    <cellStyle name="Normal 2 38 17" xfId="748" xr:uid="{00000000-0005-0000-0000-000001030000}"/>
    <cellStyle name="Normal 2 38 18" xfId="749" xr:uid="{00000000-0005-0000-0000-000002030000}"/>
    <cellStyle name="Normal 2 38 19" xfId="750" xr:uid="{00000000-0005-0000-0000-000003030000}"/>
    <cellStyle name="Normal 2 38 2" xfId="751" xr:uid="{00000000-0005-0000-0000-000004030000}"/>
    <cellStyle name="Normal 2 38 20" xfId="752" xr:uid="{00000000-0005-0000-0000-000005030000}"/>
    <cellStyle name="Normal 2 38 21" xfId="753" xr:uid="{00000000-0005-0000-0000-000006030000}"/>
    <cellStyle name="Normal 2 38 22" xfId="754" xr:uid="{00000000-0005-0000-0000-000007030000}"/>
    <cellStyle name="Normal 2 38 23" xfId="755" xr:uid="{00000000-0005-0000-0000-000008030000}"/>
    <cellStyle name="Normal 2 38 3" xfId="756" xr:uid="{00000000-0005-0000-0000-000009030000}"/>
    <cellStyle name="Normal 2 38 4" xfId="757" xr:uid="{00000000-0005-0000-0000-00000A030000}"/>
    <cellStyle name="Normal 2 38 5" xfId="758" xr:uid="{00000000-0005-0000-0000-00000B030000}"/>
    <cellStyle name="Normal 2 38 6" xfId="759" xr:uid="{00000000-0005-0000-0000-00000C030000}"/>
    <cellStyle name="Normal 2 38 7" xfId="760" xr:uid="{00000000-0005-0000-0000-00000D030000}"/>
    <cellStyle name="Normal 2 38 8" xfId="761" xr:uid="{00000000-0005-0000-0000-00000E030000}"/>
    <cellStyle name="Normal 2 38 9" xfId="762" xr:uid="{00000000-0005-0000-0000-00000F030000}"/>
    <cellStyle name="Normal 2 39" xfId="763" xr:uid="{00000000-0005-0000-0000-000010030000}"/>
    <cellStyle name="Normal 2 39 10" xfId="764" xr:uid="{00000000-0005-0000-0000-000011030000}"/>
    <cellStyle name="Normal 2 39 11" xfId="765" xr:uid="{00000000-0005-0000-0000-000012030000}"/>
    <cellStyle name="Normal 2 39 12" xfId="766" xr:uid="{00000000-0005-0000-0000-000013030000}"/>
    <cellStyle name="Normal 2 39 13" xfId="767" xr:uid="{00000000-0005-0000-0000-000014030000}"/>
    <cellStyle name="Normal 2 39 14" xfId="768" xr:uid="{00000000-0005-0000-0000-000015030000}"/>
    <cellStyle name="Normal 2 39 15" xfId="769" xr:uid="{00000000-0005-0000-0000-000016030000}"/>
    <cellStyle name="Normal 2 39 16" xfId="770" xr:uid="{00000000-0005-0000-0000-000017030000}"/>
    <cellStyle name="Normal 2 39 17" xfId="771" xr:uid="{00000000-0005-0000-0000-000018030000}"/>
    <cellStyle name="Normal 2 39 18" xfId="772" xr:uid="{00000000-0005-0000-0000-000019030000}"/>
    <cellStyle name="Normal 2 39 19" xfId="773" xr:uid="{00000000-0005-0000-0000-00001A030000}"/>
    <cellStyle name="Normal 2 39 2" xfId="774" xr:uid="{00000000-0005-0000-0000-00001B030000}"/>
    <cellStyle name="Normal 2 39 20" xfId="775" xr:uid="{00000000-0005-0000-0000-00001C030000}"/>
    <cellStyle name="Normal 2 39 21" xfId="776" xr:uid="{00000000-0005-0000-0000-00001D030000}"/>
    <cellStyle name="Normal 2 39 22" xfId="777" xr:uid="{00000000-0005-0000-0000-00001E030000}"/>
    <cellStyle name="Normal 2 39 23" xfId="778" xr:uid="{00000000-0005-0000-0000-00001F030000}"/>
    <cellStyle name="Normal 2 39 3" xfId="779" xr:uid="{00000000-0005-0000-0000-000020030000}"/>
    <cellStyle name="Normal 2 39 4" xfId="780" xr:uid="{00000000-0005-0000-0000-000021030000}"/>
    <cellStyle name="Normal 2 39 5" xfId="781" xr:uid="{00000000-0005-0000-0000-000022030000}"/>
    <cellStyle name="Normal 2 39 6" xfId="782" xr:uid="{00000000-0005-0000-0000-000023030000}"/>
    <cellStyle name="Normal 2 39 7" xfId="783" xr:uid="{00000000-0005-0000-0000-000024030000}"/>
    <cellStyle name="Normal 2 39 8" xfId="784" xr:uid="{00000000-0005-0000-0000-000025030000}"/>
    <cellStyle name="Normal 2 39 9" xfId="785" xr:uid="{00000000-0005-0000-0000-000026030000}"/>
    <cellStyle name="Normal 2 4" xfId="786" xr:uid="{00000000-0005-0000-0000-000027030000}"/>
    <cellStyle name="Normal 2 40" xfId="787" xr:uid="{00000000-0005-0000-0000-000028030000}"/>
    <cellStyle name="Normal 2 41" xfId="788" xr:uid="{00000000-0005-0000-0000-000029030000}"/>
    <cellStyle name="Normal 2 42" xfId="789" xr:uid="{00000000-0005-0000-0000-00002A030000}"/>
    <cellStyle name="Normal 2 43" xfId="790" xr:uid="{00000000-0005-0000-0000-00002B030000}"/>
    <cellStyle name="Normal 2 44" xfId="791" xr:uid="{00000000-0005-0000-0000-00002C030000}"/>
    <cellStyle name="Normal 2 45" xfId="792" xr:uid="{00000000-0005-0000-0000-00002D030000}"/>
    <cellStyle name="Normal 2 46" xfId="793" xr:uid="{00000000-0005-0000-0000-00002E030000}"/>
    <cellStyle name="Normal 2 47" xfId="794" xr:uid="{00000000-0005-0000-0000-00002F030000}"/>
    <cellStyle name="Normal 2 48" xfId="795" xr:uid="{00000000-0005-0000-0000-000030030000}"/>
    <cellStyle name="Normal 2 49" xfId="796" xr:uid="{00000000-0005-0000-0000-000031030000}"/>
    <cellStyle name="Normal 2 5" xfId="797" xr:uid="{00000000-0005-0000-0000-000032030000}"/>
    <cellStyle name="Normal 2 5 10" xfId="798" xr:uid="{00000000-0005-0000-0000-000033030000}"/>
    <cellStyle name="Normal 2 5 11" xfId="799" xr:uid="{00000000-0005-0000-0000-000034030000}"/>
    <cellStyle name="Normal 2 5 12" xfId="800" xr:uid="{00000000-0005-0000-0000-000035030000}"/>
    <cellStyle name="Normal 2 5 13" xfId="801" xr:uid="{00000000-0005-0000-0000-000036030000}"/>
    <cellStyle name="Normal 2 5 14" xfId="802" xr:uid="{00000000-0005-0000-0000-000037030000}"/>
    <cellStyle name="Normal 2 5 15" xfId="803" xr:uid="{00000000-0005-0000-0000-000038030000}"/>
    <cellStyle name="Normal 2 5 16" xfId="804" xr:uid="{00000000-0005-0000-0000-000039030000}"/>
    <cellStyle name="Normal 2 5 17" xfId="805" xr:uid="{00000000-0005-0000-0000-00003A030000}"/>
    <cellStyle name="Normal 2 5 18" xfId="806" xr:uid="{00000000-0005-0000-0000-00003B030000}"/>
    <cellStyle name="Normal 2 5 19" xfId="807" xr:uid="{00000000-0005-0000-0000-00003C030000}"/>
    <cellStyle name="Normal 2 5 2" xfId="808" xr:uid="{00000000-0005-0000-0000-00003D030000}"/>
    <cellStyle name="Normal 2 5 2 10" xfId="809" xr:uid="{00000000-0005-0000-0000-00003E030000}"/>
    <cellStyle name="Normal 2 5 2 11" xfId="810" xr:uid="{00000000-0005-0000-0000-00003F030000}"/>
    <cellStyle name="Normal 2 5 2 12" xfId="811" xr:uid="{00000000-0005-0000-0000-000040030000}"/>
    <cellStyle name="Normal 2 5 2 13" xfId="812" xr:uid="{00000000-0005-0000-0000-000041030000}"/>
    <cellStyle name="Normal 2 5 2 14" xfId="813" xr:uid="{00000000-0005-0000-0000-000042030000}"/>
    <cellStyle name="Normal 2 5 2 15" xfId="814" xr:uid="{00000000-0005-0000-0000-000043030000}"/>
    <cellStyle name="Normal 2 5 2 16" xfId="815" xr:uid="{00000000-0005-0000-0000-000044030000}"/>
    <cellStyle name="Normal 2 5 2 17" xfId="816" xr:uid="{00000000-0005-0000-0000-000045030000}"/>
    <cellStyle name="Normal 2 5 2 18" xfId="817" xr:uid="{00000000-0005-0000-0000-000046030000}"/>
    <cellStyle name="Normal 2 5 2 19" xfId="818" xr:uid="{00000000-0005-0000-0000-000047030000}"/>
    <cellStyle name="Normal 2 5 2 2" xfId="819" xr:uid="{00000000-0005-0000-0000-000048030000}"/>
    <cellStyle name="Normal 2 5 2 2 10" xfId="820" xr:uid="{00000000-0005-0000-0000-000049030000}"/>
    <cellStyle name="Normal 2 5 2 2 11" xfId="821" xr:uid="{00000000-0005-0000-0000-00004A030000}"/>
    <cellStyle name="Normal 2 5 2 2 12" xfId="822" xr:uid="{00000000-0005-0000-0000-00004B030000}"/>
    <cellStyle name="Normal 2 5 2 2 13" xfId="823" xr:uid="{00000000-0005-0000-0000-00004C030000}"/>
    <cellStyle name="Normal 2 5 2 2 14" xfId="824" xr:uid="{00000000-0005-0000-0000-00004D030000}"/>
    <cellStyle name="Normal 2 5 2 2 15" xfId="825" xr:uid="{00000000-0005-0000-0000-00004E030000}"/>
    <cellStyle name="Normal 2 5 2 2 16" xfId="826" xr:uid="{00000000-0005-0000-0000-00004F030000}"/>
    <cellStyle name="Normal 2 5 2 2 17" xfId="827" xr:uid="{00000000-0005-0000-0000-000050030000}"/>
    <cellStyle name="Normal 2 5 2 2 18" xfId="828" xr:uid="{00000000-0005-0000-0000-000051030000}"/>
    <cellStyle name="Normal 2 5 2 2 19" xfId="829" xr:uid="{00000000-0005-0000-0000-000052030000}"/>
    <cellStyle name="Normal 2 5 2 2 2" xfId="830" xr:uid="{00000000-0005-0000-0000-000053030000}"/>
    <cellStyle name="Normal 2 5 2 2 20" xfId="831" xr:uid="{00000000-0005-0000-0000-000054030000}"/>
    <cellStyle name="Normal 2 5 2 2 21" xfId="832" xr:uid="{00000000-0005-0000-0000-000055030000}"/>
    <cellStyle name="Normal 2 5 2 2 22" xfId="833" xr:uid="{00000000-0005-0000-0000-000056030000}"/>
    <cellStyle name="Normal 2 5 2 2 23" xfId="834" xr:uid="{00000000-0005-0000-0000-000057030000}"/>
    <cellStyle name="Normal 2 5 2 2 24" xfId="835" xr:uid="{00000000-0005-0000-0000-000058030000}"/>
    <cellStyle name="Normal 2 5 2 2 25" xfId="836" xr:uid="{00000000-0005-0000-0000-000059030000}"/>
    <cellStyle name="Normal 2 5 2 2 26" xfId="837" xr:uid="{00000000-0005-0000-0000-00005A030000}"/>
    <cellStyle name="Normal 2 5 2 2 27" xfId="838" xr:uid="{00000000-0005-0000-0000-00005B030000}"/>
    <cellStyle name="Normal 2 5 2 2 28" xfId="839" xr:uid="{00000000-0005-0000-0000-00005C030000}"/>
    <cellStyle name="Normal 2 5 2 2 29" xfId="840" xr:uid="{00000000-0005-0000-0000-00005D030000}"/>
    <cellStyle name="Normal 2 5 2 2 3" xfId="841" xr:uid="{00000000-0005-0000-0000-00005E030000}"/>
    <cellStyle name="Normal 2 5 2 2 30" xfId="842" xr:uid="{00000000-0005-0000-0000-00005F030000}"/>
    <cellStyle name="Normal 2 5 2 2 31" xfId="843" xr:uid="{00000000-0005-0000-0000-000060030000}"/>
    <cellStyle name="Normal 2 5 2 2 32" xfId="844" xr:uid="{00000000-0005-0000-0000-000061030000}"/>
    <cellStyle name="Normal 2 5 2 2 33" xfId="845" xr:uid="{00000000-0005-0000-0000-000062030000}"/>
    <cellStyle name="Normal 2 5 2 2 34" xfId="846" xr:uid="{00000000-0005-0000-0000-000063030000}"/>
    <cellStyle name="Normal 2 5 2 2 35" xfId="847" xr:uid="{00000000-0005-0000-0000-000064030000}"/>
    <cellStyle name="Normal 2 5 2 2 36" xfId="848" xr:uid="{00000000-0005-0000-0000-000065030000}"/>
    <cellStyle name="Normal 2 5 2 2 37" xfId="849" xr:uid="{00000000-0005-0000-0000-000066030000}"/>
    <cellStyle name="Normal 2 5 2 2 38" xfId="850" xr:uid="{00000000-0005-0000-0000-000067030000}"/>
    <cellStyle name="Normal 2 5 2 2 39" xfId="851" xr:uid="{00000000-0005-0000-0000-000068030000}"/>
    <cellStyle name="Normal 2 5 2 2 4" xfId="852" xr:uid="{00000000-0005-0000-0000-000069030000}"/>
    <cellStyle name="Normal 2 5 2 2 40" xfId="853" xr:uid="{00000000-0005-0000-0000-00006A030000}"/>
    <cellStyle name="Normal 2 5 2 2 41" xfId="854" xr:uid="{00000000-0005-0000-0000-00006B030000}"/>
    <cellStyle name="Normal 2 5 2 2 42" xfId="855" xr:uid="{00000000-0005-0000-0000-00006C030000}"/>
    <cellStyle name="Normal 2 5 2 2 43" xfId="856" xr:uid="{00000000-0005-0000-0000-00006D030000}"/>
    <cellStyle name="Normal 2 5 2 2 44" xfId="857" xr:uid="{00000000-0005-0000-0000-00006E030000}"/>
    <cellStyle name="Normal 2 5 2 2 45" xfId="858" xr:uid="{00000000-0005-0000-0000-00006F030000}"/>
    <cellStyle name="Normal 2 5 2 2 46" xfId="859" xr:uid="{00000000-0005-0000-0000-000070030000}"/>
    <cellStyle name="Normal 2 5 2 2 47" xfId="860" xr:uid="{00000000-0005-0000-0000-000071030000}"/>
    <cellStyle name="Normal 2 5 2 2 48" xfId="861" xr:uid="{00000000-0005-0000-0000-000072030000}"/>
    <cellStyle name="Normal 2 5 2 2 49" xfId="862" xr:uid="{00000000-0005-0000-0000-000073030000}"/>
    <cellStyle name="Normal 2 5 2 2 5" xfId="863" xr:uid="{00000000-0005-0000-0000-000074030000}"/>
    <cellStyle name="Normal 2 5 2 2 50" xfId="864" xr:uid="{00000000-0005-0000-0000-000075030000}"/>
    <cellStyle name="Normal 2 5 2 2 51" xfId="865" xr:uid="{00000000-0005-0000-0000-000076030000}"/>
    <cellStyle name="Normal 2 5 2 2 52" xfId="866" xr:uid="{00000000-0005-0000-0000-000077030000}"/>
    <cellStyle name="Normal 2 5 2 2 53" xfId="867" xr:uid="{00000000-0005-0000-0000-000078030000}"/>
    <cellStyle name="Normal 2 5 2 2 54" xfId="868" xr:uid="{00000000-0005-0000-0000-000079030000}"/>
    <cellStyle name="Normal 2 5 2 2 55" xfId="869" xr:uid="{00000000-0005-0000-0000-00007A030000}"/>
    <cellStyle name="Normal 2 5 2 2 6" xfId="870" xr:uid="{00000000-0005-0000-0000-00007B030000}"/>
    <cellStyle name="Normal 2 5 2 2 7" xfId="871" xr:uid="{00000000-0005-0000-0000-00007C030000}"/>
    <cellStyle name="Normal 2 5 2 2 8" xfId="872" xr:uid="{00000000-0005-0000-0000-00007D030000}"/>
    <cellStyle name="Normal 2 5 2 2 9" xfId="873" xr:uid="{00000000-0005-0000-0000-00007E030000}"/>
    <cellStyle name="Normal 2 5 2 20" xfId="874" xr:uid="{00000000-0005-0000-0000-00007F030000}"/>
    <cellStyle name="Normal 2 5 2 21" xfId="875" xr:uid="{00000000-0005-0000-0000-000080030000}"/>
    <cellStyle name="Normal 2 5 2 22" xfId="876" xr:uid="{00000000-0005-0000-0000-000081030000}"/>
    <cellStyle name="Normal 2 5 2 23" xfId="877" xr:uid="{00000000-0005-0000-0000-000082030000}"/>
    <cellStyle name="Normal 2 5 2 24" xfId="878" xr:uid="{00000000-0005-0000-0000-000083030000}"/>
    <cellStyle name="Normal 2 5 2 25" xfId="879" xr:uid="{00000000-0005-0000-0000-000084030000}"/>
    <cellStyle name="Normal 2 5 2 26" xfId="880" xr:uid="{00000000-0005-0000-0000-000085030000}"/>
    <cellStyle name="Normal 2 5 2 27" xfId="881" xr:uid="{00000000-0005-0000-0000-000086030000}"/>
    <cellStyle name="Normal 2 5 2 28" xfId="882" xr:uid="{00000000-0005-0000-0000-000087030000}"/>
    <cellStyle name="Normal 2 5 2 29" xfId="883" xr:uid="{00000000-0005-0000-0000-000088030000}"/>
    <cellStyle name="Normal 2 5 2 3" xfId="884" xr:uid="{00000000-0005-0000-0000-000089030000}"/>
    <cellStyle name="Normal 2 5 2 30" xfId="885" xr:uid="{00000000-0005-0000-0000-00008A030000}"/>
    <cellStyle name="Normal 2 5 2 31" xfId="886" xr:uid="{00000000-0005-0000-0000-00008B030000}"/>
    <cellStyle name="Normal 2 5 2 32" xfId="887" xr:uid="{00000000-0005-0000-0000-00008C030000}"/>
    <cellStyle name="Normal 2 5 2 33" xfId="888" xr:uid="{00000000-0005-0000-0000-00008D030000}"/>
    <cellStyle name="Normal 2 5 2 4" xfId="889" xr:uid="{00000000-0005-0000-0000-00008E030000}"/>
    <cellStyle name="Normal 2 5 2 5" xfId="890" xr:uid="{00000000-0005-0000-0000-00008F030000}"/>
    <cellStyle name="Normal 2 5 2 6" xfId="891" xr:uid="{00000000-0005-0000-0000-000090030000}"/>
    <cellStyle name="Normal 2 5 2 7" xfId="892" xr:uid="{00000000-0005-0000-0000-000091030000}"/>
    <cellStyle name="Normal 2 5 2 8" xfId="893" xr:uid="{00000000-0005-0000-0000-000092030000}"/>
    <cellStyle name="Normal 2 5 2 9" xfId="894" xr:uid="{00000000-0005-0000-0000-000093030000}"/>
    <cellStyle name="Normal 2 5 20" xfId="895" xr:uid="{00000000-0005-0000-0000-000094030000}"/>
    <cellStyle name="Normal 2 5 21" xfId="896" xr:uid="{00000000-0005-0000-0000-000095030000}"/>
    <cellStyle name="Normal 2 5 22" xfId="897" xr:uid="{00000000-0005-0000-0000-000096030000}"/>
    <cellStyle name="Normal 2 5 23" xfId="898" xr:uid="{00000000-0005-0000-0000-000097030000}"/>
    <cellStyle name="Normal 2 5 24" xfId="899" xr:uid="{00000000-0005-0000-0000-000098030000}"/>
    <cellStyle name="Normal 2 5 25" xfId="900" xr:uid="{00000000-0005-0000-0000-000099030000}"/>
    <cellStyle name="Normal 2 5 26" xfId="901" xr:uid="{00000000-0005-0000-0000-00009A030000}"/>
    <cellStyle name="Normal 2 5 27" xfId="902" xr:uid="{00000000-0005-0000-0000-00009B030000}"/>
    <cellStyle name="Normal 2 5 28" xfId="903" xr:uid="{00000000-0005-0000-0000-00009C030000}"/>
    <cellStyle name="Normal 2 5 29" xfId="904" xr:uid="{00000000-0005-0000-0000-00009D030000}"/>
    <cellStyle name="Normal 2 5 3" xfId="905" xr:uid="{00000000-0005-0000-0000-00009E030000}"/>
    <cellStyle name="Normal 2 5 30" xfId="906" xr:uid="{00000000-0005-0000-0000-00009F030000}"/>
    <cellStyle name="Normal 2 5 31" xfId="907" xr:uid="{00000000-0005-0000-0000-0000A0030000}"/>
    <cellStyle name="Normal 2 5 32" xfId="908" xr:uid="{00000000-0005-0000-0000-0000A1030000}"/>
    <cellStyle name="Normal 2 5 33" xfId="909" xr:uid="{00000000-0005-0000-0000-0000A2030000}"/>
    <cellStyle name="Normal 2 5 34" xfId="910" xr:uid="{00000000-0005-0000-0000-0000A3030000}"/>
    <cellStyle name="Normal 2 5 35" xfId="911" xr:uid="{00000000-0005-0000-0000-0000A4030000}"/>
    <cellStyle name="Normal 2 5 36" xfId="912" xr:uid="{00000000-0005-0000-0000-0000A5030000}"/>
    <cellStyle name="Normal 2 5 37" xfId="913" xr:uid="{00000000-0005-0000-0000-0000A6030000}"/>
    <cellStyle name="Normal 2 5 38" xfId="914" xr:uid="{00000000-0005-0000-0000-0000A7030000}"/>
    <cellStyle name="Normal 2 5 39" xfId="915" xr:uid="{00000000-0005-0000-0000-0000A8030000}"/>
    <cellStyle name="Normal 2 5 4" xfId="916" xr:uid="{00000000-0005-0000-0000-0000A9030000}"/>
    <cellStyle name="Normal 2 5 40" xfId="917" xr:uid="{00000000-0005-0000-0000-0000AA030000}"/>
    <cellStyle name="Normal 2 5 41" xfId="918" xr:uid="{00000000-0005-0000-0000-0000AB030000}"/>
    <cellStyle name="Normal 2 5 42" xfId="919" xr:uid="{00000000-0005-0000-0000-0000AC030000}"/>
    <cellStyle name="Normal 2 5 43" xfId="920" xr:uid="{00000000-0005-0000-0000-0000AD030000}"/>
    <cellStyle name="Normal 2 5 44" xfId="921" xr:uid="{00000000-0005-0000-0000-0000AE030000}"/>
    <cellStyle name="Normal 2 5 45" xfId="922" xr:uid="{00000000-0005-0000-0000-0000AF030000}"/>
    <cellStyle name="Normal 2 5 46" xfId="923" xr:uid="{00000000-0005-0000-0000-0000B0030000}"/>
    <cellStyle name="Normal 2 5 47" xfId="924" xr:uid="{00000000-0005-0000-0000-0000B1030000}"/>
    <cellStyle name="Normal 2 5 48" xfId="925" xr:uid="{00000000-0005-0000-0000-0000B2030000}"/>
    <cellStyle name="Normal 2 5 49" xfId="926" xr:uid="{00000000-0005-0000-0000-0000B3030000}"/>
    <cellStyle name="Normal 2 5 5" xfId="927" xr:uid="{00000000-0005-0000-0000-0000B4030000}"/>
    <cellStyle name="Normal 2 5 50" xfId="928" xr:uid="{00000000-0005-0000-0000-0000B5030000}"/>
    <cellStyle name="Normal 2 5 51" xfId="929" xr:uid="{00000000-0005-0000-0000-0000B6030000}"/>
    <cellStyle name="Normal 2 5 52" xfId="930" xr:uid="{00000000-0005-0000-0000-0000B7030000}"/>
    <cellStyle name="Normal 2 5 53" xfId="931" xr:uid="{00000000-0005-0000-0000-0000B8030000}"/>
    <cellStyle name="Normal 2 5 54" xfId="932" xr:uid="{00000000-0005-0000-0000-0000B9030000}"/>
    <cellStyle name="Normal 2 5 55" xfId="933" xr:uid="{00000000-0005-0000-0000-0000BA030000}"/>
    <cellStyle name="Normal 2 5 56" xfId="934" xr:uid="{00000000-0005-0000-0000-0000BB030000}"/>
    <cellStyle name="Normal 2 5 57" xfId="935" xr:uid="{00000000-0005-0000-0000-0000BC030000}"/>
    <cellStyle name="Normal 2 5 58" xfId="936" xr:uid="{00000000-0005-0000-0000-0000BD030000}"/>
    <cellStyle name="Normal 2 5 59" xfId="937" xr:uid="{00000000-0005-0000-0000-0000BE030000}"/>
    <cellStyle name="Normal 2 5 6" xfId="938" xr:uid="{00000000-0005-0000-0000-0000BF030000}"/>
    <cellStyle name="Normal 2 5 60" xfId="939" xr:uid="{00000000-0005-0000-0000-0000C0030000}"/>
    <cellStyle name="Normal 2 5 61" xfId="940" xr:uid="{00000000-0005-0000-0000-0000C1030000}"/>
    <cellStyle name="Normal 2 5 62" xfId="941" xr:uid="{00000000-0005-0000-0000-0000C2030000}"/>
    <cellStyle name="Normal 2 5 63" xfId="942" xr:uid="{00000000-0005-0000-0000-0000C3030000}"/>
    <cellStyle name="Normal 2 5 64" xfId="943" xr:uid="{00000000-0005-0000-0000-0000C4030000}"/>
    <cellStyle name="Normal 2 5 65" xfId="944" xr:uid="{00000000-0005-0000-0000-0000C5030000}"/>
    <cellStyle name="Normal 2 5 66" xfId="945" xr:uid="{00000000-0005-0000-0000-0000C6030000}"/>
    <cellStyle name="Normal 2 5 67" xfId="946" xr:uid="{00000000-0005-0000-0000-0000C7030000}"/>
    <cellStyle name="Normal 2 5 68" xfId="947" xr:uid="{00000000-0005-0000-0000-0000C8030000}"/>
    <cellStyle name="Normal 2 5 69" xfId="948" xr:uid="{00000000-0005-0000-0000-0000C9030000}"/>
    <cellStyle name="Normal 2 5 7" xfId="949" xr:uid="{00000000-0005-0000-0000-0000CA030000}"/>
    <cellStyle name="Normal 2 5 70" xfId="950" xr:uid="{00000000-0005-0000-0000-0000CB030000}"/>
    <cellStyle name="Normal 2 5 71" xfId="951" xr:uid="{00000000-0005-0000-0000-0000CC030000}"/>
    <cellStyle name="Normal 2 5 72" xfId="952" xr:uid="{00000000-0005-0000-0000-0000CD030000}"/>
    <cellStyle name="Normal 2 5 73" xfId="953" xr:uid="{00000000-0005-0000-0000-0000CE030000}"/>
    <cellStyle name="Normal 2 5 74" xfId="954" xr:uid="{00000000-0005-0000-0000-0000CF030000}"/>
    <cellStyle name="Normal 2 5 75" xfId="955" xr:uid="{00000000-0005-0000-0000-0000D0030000}"/>
    <cellStyle name="Normal 2 5 76" xfId="956" xr:uid="{00000000-0005-0000-0000-0000D1030000}"/>
    <cellStyle name="Normal 2 5 77" xfId="957" xr:uid="{00000000-0005-0000-0000-0000D2030000}"/>
    <cellStyle name="Normal 2 5 78" xfId="958" xr:uid="{00000000-0005-0000-0000-0000D3030000}"/>
    <cellStyle name="Normal 2 5 79" xfId="959" xr:uid="{00000000-0005-0000-0000-0000D4030000}"/>
    <cellStyle name="Normal 2 5 8" xfId="960" xr:uid="{00000000-0005-0000-0000-0000D5030000}"/>
    <cellStyle name="Normal 2 5 80" xfId="961" xr:uid="{00000000-0005-0000-0000-0000D6030000}"/>
    <cellStyle name="Normal 2 5 81" xfId="962" xr:uid="{00000000-0005-0000-0000-0000D7030000}"/>
    <cellStyle name="Normal 2 5 82" xfId="963" xr:uid="{00000000-0005-0000-0000-0000D8030000}"/>
    <cellStyle name="Normal 2 5 83" xfId="964" xr:uid="{00000000-0005-0000-0000-0000D9030000}"/>
    <cellStyle name="Normal 2 5 84" xfId="965" xr:uid="{00000000-0005-0000-0000-0000DA030000}"/>
    <cellStyle name="Normal 2 5 85" xfId="966" xr:uid="{00000000-0005-0000-0000-0000DB030000}"/>
    <cellStyle name="Normal 2 5 86" xfId="967" xr:uid="{00000000-0005-0000-0000-0000DC030000}"/>
    <cellStyle name="Normal 2 5 87" xfId="968" xr:uid="{00000000-0005-0000-0000-0000DD030000}"/>
    <cellStyle name="Normal 2 5 9" xfId="969" xr:uid="{00000000-0005-0000-0000-0000DE030000}"/>
    <cellStyle name="Normal 2 5_DEER 032008 Cost Summary Delivery - Rev 4 (2)" xfId="970" xr:uid="{00000000-0005-0000-0000-0000DF030000}"/>
    <cellStyle name="Normal 2 50" xfId="971" xr:uid="{00000000-0005-0000-0000-0000E0030000}"/>
    <cellStyle name="Normal 2 51" xfId="972" xr:uid="{00000000-0005-0000-0000-0000E1030000}"/>
    <cellStyle name="Normal 2 52" xfId="973" xr:uid="{00000000-0005-0000-0000-0000E2030000}"/>
    <cellStyle name="Normal 2 53" xfId="974" xr:uid="{00000000-0005-0000-0000-0000E3030000}"/>
    <cellStyle name="Normal 2 54" xfId="975" xr:uid="{00000000-0005-0000-0000-0000E4030000}"/>
    <cellStyle name="Normal 2 55" xfId="976" xr:uid="{00000000-0005-0000-0000-0000E5030000}"/>
    <cellStyle name="Normal 2 56" xfId="977" xr:uid="{00000000-0005-0000-0000-0000E6030000}"/>
    <cellStyle name="Normal 2 57" xfId="978" xr:uid="{00000000-0005-0000-0000-0000E7030000}"/>
    <cellStyle name="Normal 2 58" xfId="979" xr:uid="{00000000-0005-0000-0000-0000E8030000}"/>
    <cellStyle name="Normal 2 59" xfId="980" xr:uid="{00000000-0005-0000-0000-0000E9030000}"/>
    <cellStyle name="Normal 2 6" xfId="981" xr:uid="{00000000-0005-0000-0000-0000EA030000}"/>
    <cellStyle name="Normal 2 60" xfId="982" xr:uid="{00000000-0005-0000-0000-0000EB030000}"/>
    <cellStyle name="Normal 2 61" xfId="983" xr:uid="{00000000-0005-0000-0000-0000EC030000}"/>
    <cellStyle name="Normal 2 62" xfId="984" xr:uid="{00000000-0005-0000-0000-0000ED030000}"/>
    <cellStyle name="Normal 2 63" xfId="985" xr:uid="{00000000-0005-0000-0000-0000EE030000}"/>
    <cellStyle name="Normal 2 64" xfId="986" xr:uid="{00000000-0005-0000-0000-0000EF030000}"/>
    <cellStyle name="Normal 2 65" xfId="987" xr:uid="{00000000-0005-0000-0000-0000F0030000}"/>
    <cellStyle name="Normal 2 66" xfId="988" xr:uid="{00000000-0005-0000-0000-0000F1030000}"/>
    <cellStyle name="Normal 2 67" xfId="989" xr:uid="{00000000-0005-0000-0000-0000F2030000}"/>
    <cellStyle name="Normal 2 68" xfId="990" xr:uid="{00000000-0005-0000-0000-0000F3030000}"/>
    <cellStyle name="Normal 2 69" xfId="991" xr:uid="{00000000-0005-0000-0000-0000F4030000}"/>
    <cellStyle name="Normal 2 7" xfId="992" xr:uid="{00000000-0005-0000-0000-0000F5030000}"/>
    <cellStyle name="Normal 2 70" xfId="993" xr:uid="{00000000-0005-0000-0000-0000F6030000}"/>
    <cellStyle name="Normal 2 71" xfId="994" xr:uid="{00000000-0005-0000-0000-0000F7030000}"/>
    <cellStyle name="Normal 2 72" xfId="995" xr:uid="{00000000-0005-0000-0000-0000F8030000}"/>
    <cellStyle name="Normal 2 73" xfId="996" xr:uid="{00000000-0005-0000-0000-0000F9030000}"/>
    <cellStyle name="Normal 2 74" xfId="997" xr:uid="{00000000-0005-0000-0000-0000FA030000}"/>
    <cellStyle name="Normal 2 75" xfId="998" xr:uid="{00000000-0005-0000-0000-0000FB030000}"/>
    <cellStyle name="Normal 2 76" xfId="999" xr:uid="{00000000-0005-0000-0000-0000FC030000}"/>
    <cellStyle name="Normal 2 77" xfId="1000" xr:uid="{00000000-0005-0000-0000-0000FD030000}"/>
    <cellStyle name="Normal 2 78" xfId="1001" xr:uid="{00000000-0005-0000-0000-0000FE030000}"/>
    <cellStyle name="Normal 2 79" xfId="1002" xr:uid="{00000000-0005-0000-0000-0000FF030000}"/>
    <cellStyle name="Normal 2 8" xfId="1003" xr:uid="{00000000-0005-0000-0000-000000040000}"/>
    <cellStyle name="Normal 2 8 10" xfId="1004" xr:uid="{00000000-0005-0000-0000-000001040000}"/>
    <cellStyle name="Normal 2 8 11" xfId="1005" xr:uid="{00000000-0005-0000-0000-000002040000}"/>
    <cellStyle name="Normal 2 8 12" xfId="1006" xr:uid="{00000000-0005-0000-0000-000003040000}"/>
    <cellStyle name="Normal 2 8 13" xfId="1007" xr:uid="{00000000-0005-0000-0000-000004040000}"/>
    <cellStyle name="Normal 2 8 14" xfId="1008" xr:uid="{00000000-0005-0000-0000-000005040000}"/>
    <cellStyle name="Normal 2 8 15" xfId="1009" xr:uid="{00000000-0005-0000-0000-000006040000}"/>
    <cellStyle name="Normal 2 8 16" xfId="1010" xr:uid="{00000000-0005-0000-0000-000007040000}"/>
    <cellStyle name="Normal 2 8 17" xfId="1011" xr:uid="{00000000-0005-0000-0000-000008040000}"/>
    <cellStyle name="Normal 2 8 18" xfId="1012" xr:uid="{00000000-0005-0000-0000-000009040000}"/>
    <cellStyle name="Normal 2 8 19" xfId="1013" xr:uid="{00000000-0005-0000-0000-00000A040000}"/>
    <cellStyle name="Normal 2 8 2" xfId="1014" xr:uid="{00000000-0005-0000-0000-00000B040000}"/>
    <cellStyle name="Normal 2 8 20" xfId="1015" xr:uid="{00000000-0005-0000-0000-00000C040000}"/>
    <cellStyle name="Normal 2 8 21" xfId="1016" xr:uid="{00000000-0005-0000-0000-00000D040000}"/>
    <cellStyle name="Normal 2 8 22" xfId="1017" xr:uid="{00000000-0005-0000-0000-00000E040000}"/>
    <cellStyle name="Normal 2 8 23" xfId="1018" xr:uid="{00000000-0005-0000-0000-00000F040000}"/>
    <cellStyle name="Normal 2 8 3" xfId="1019" xr:uid="{00000000-0005-0000-0000-000010040000}"/>
    <cellStyle name="Normal 2 8 4" xfId="1020" xr:uid="{00000000-0005-0000-0000-000011040000}"/>
    <cellStyle name="Normal 2 8 5" xfId="1021" xr:uid="{00000000-0005-0000-0000-000012040000}"/>
    <cellStyle name="Normal 2 8 6" xfId="1022" xr:uid="{00000000-0005-0000-0000-000013040000}"/>
    <cellStyle name="Normal 2 8 7" xfId="1023" xr:uid="{00000000-0005-0000-0000-000014040000}"/>
    <cellStyle name="Normal 2 8 8" xfId="1024" xr:uid="{00000000-0005-0000-0000-000015040000}"/>
    <cellStyle name="Normal 2 8 9" xfId="1025" xr:uid="{00000000-0005-0000-0000-000016040000}"/>
    <cellStyle name="Normal 2 80" xfId="1026" xr:uid="{00000000-0005-0000-0000-000017040000}"/>
    <cellStyle name="Normal 2 81" xfId="1027" xr:uid="{00000000-0005-0000-0000-000018040000}"/>
    <cellStyle name="Normal 2 82" xfId="1028" xr:uid="{00000000-0005-0000-0000-000019040000}"/>
    <cellStyle name="Normal 2 83" xfId="1029" xr:uid="{00000000-0005-0000-0000-00001A040000}"/>
    <cellStyle name="Normal 2 84" xfId="1030" xr:uid="{00000000-0005-0000-0000-00001B040000}"/>
    <cellStyle name="Normal 2 85" xfId="1031" xr:uid="{00000000-0005-0000-0000-00001C040000}"/>
    <cellStyle name="Normal 2 86" xfId="1032" xr:uid="{00000000-0005-0000-0000-00001D040000}"/>
    <cellStyle name="Normal 2 87" xfId="1033" xr:uid="{00000000-0005-0000-0000-00001E040000}"/>
    <cellStyle name="Normal 2 88" xfId="1034" xr:uid="{00000000-0005-0000-0000-00001F040000}"/>
    <cellStyle name="Normal 2 89" xfId="1035" xr:uid="{00000000-0005-0000-0000-000020040000}"/>
    <cellStyle name="Normal 2 9" xfId="1036" xr:uid="{00000000-0005-0000-0000-000021040000}"/>
    <cellStyle name="Normal 2 9 10" xfId="1037" xr:uid="{00000000-0005-0000-0000-000022040000}"/>
    <cellStyle name="Normal 2 9 11" xfId="1038" xr:uid="{00000000-0005-0000-0000-000023040000}"/>
    <cellStyle name="Normal 2 9 12" xfId="1039" xr:uid="{00000000-0005-0000-0000-000024040000}"/>
    <cellStyle name="Normal 2 9 13" xfId="1040" xr:uid="{00000000-0005-0000-0000-000025040000}"/>
    <cellStyle name="Normal 2 9 14" xfId="1041" xr:uid="{00000000-0005-0000-0000-000026040000}"/>
    <cellStyle name="Normal 2 9 15" xfId="1042" xr:uid="{00000000-0005-0000-0000-000027040000}"/>
    <cellStyle name="Normal 2 9 16" xfId="1043" xr:uid="{00000000-0005-0000-0000-000028040000}"/>
    <cellStyle name="Normal 2 9 17" xfId="1044" xr:uid="{00000000-0005-0000-0000-000029040000}"/>
    <cellStyle name="Normal 2 9 18" xfId="1045" xr:uid="{00000000-0005-0000-0000-00002A040000}"/>
    <cellStyle name="Normal 2 9 19" xfId="1046" xr:uid="{00000000-0005-0000-0000-00002B040000}"/>
    <cellStyle name="Normal 2 9 2" xfId="1047" xr:uid="{00000000-0005-0000-0000-00002C040000}"/>
    <cellStyle name="Normal 2 9 20" xfId="1048" xr:uid="{00000000-0005-0000-0000-00002D040000}"/>
    <cellStyle name="Normal 2 9 21" xfId="1049" xr:uid="{00000000-0005-0000-0000-00002E040000}"/>
    <cellStyle name="Normal 2 9 22" xfId="1050" xr:uid="{00000000-0005-0000-0000-00002F040000}"/>
    <cellStyle name="Normal 2 9 23" xfId="1051" xr:uid="{00000000-0005-0000-0000-000030040000}"/>
    <cellStyle name="Normal 2 9 3" xfId="1052" xr:uid="{00000000-0005-0000-0000-000031040000}"/>
    <cellStyle name="Normal 2 9 4" xfId="1053" xr:uid="{00000000-0005-0000-0000-000032040000}"/>
    <cellStyle name="Normal 2 9 5" xfId="1054" xr:uid="{00000000-0005-0000-0000-000033040000}"/>
    <cellStyle name="Normal 2 9 6" xfId="1055" xr:uid="{00000000-0005-0000-0000-000034040000}"/>
    <cellStyle name="Normal 2 9 7" xfId="1056" xr:uid="{00000000-0005-0000-0000-000035040000}"/>
    <cellStyle name="Normal 2 9 8" xfId="1057" xr:uid="{00000000-0005-0000-0000-000036040000}"/>
    <cellStyle name="Normal 2 9 9" xfId="1058" xr:uid="{00000000-0005-0000-0000-000037040000}"/>
    <cellStyle name="Normal 2 90" xfId="1059" xr:uid="{00000000-0005-0000-0000-000038040000}"/>
    <cellStyle name="Normal 2 91" xfId="1060" xr:uid="{00000000-0005-0000-0000-000039040000}"/>
    <cellStyle name="Normal 2 92" xfId="1061" xr:uid="{00000000-0005-0000-0000-00003A040000}"/>
    <cellStyle name="Normal 2 93" xfId="1062" xr:uid="{00000000-0005-0000-0000-00003B040000}"/>
    <cellStyle name="Normal 2 94" xfId="55" xr:uid="{00000000-0005-0000-0000-00003C040000}"/>
    <cellStyle name="Normal 2_DEER 032008 Cost Summary Delivery - Rev 4 (2)" xfId="1063" xr:uid="{00000000-0005-0000-0000-00003D040000}"/>
    <cellStyle name="Normal 3" xfId="51" xr:uid="{00000000-0005-0000-0000-00003E040000}"/>
    <cellStyle name="Normal 3 10" xfId="1065" xr:uid="{00000000-0005-0000-0000-00003F040000}"/>
    <cellStyle name="Normal 3 10 10" xfId="1066" xr:uid="{00000000-0005-0000-0000-000040040000}"/>
    <cellStyle name="Normal 3 10 11" xfId="1067" xr:uid="{00000000-0005-0000-0000-000041040000}"/>
    <cellStyle name="Normal 3 10 12" xfId="1068" xr:uid="{00000000-0005-0000-0000-000042040000}"/>
    <cellStyle name="Normal 3 10 13" xfId="1069" xr:uid="{00000000-0005-0000-0000-000043040000}"/>
    <cellStyle name="Normal 3 10 14" xfId="1070" xr:uid="{00000000-0005-0000-0000-000044040000}"/>
    <cellStyle name="Normal 3 10 15" xfId="1071" xr:uid="{00000000-0005-0000-0000-000045040000}"/>
    <cellStyle name="Normal 3 10 16" xfId="1072" xr:uid="{00000000-0005-0000-0000-000046040000}"/>
    <cellStyle name="Normal 3 10 17" xfId="1073" xr:uid="{00000000-0005-0000-0000-000047040000}"/>
    <cellStyle name="Normal 3 10 18" xfId="1074" xr:uid="{00000000-0005-0000-0000-000048040000}"/>
    <cellStyle name="Normal 3 10 19" xfId="1075" xr:uid="{00000000-0005-0000-0000-000049040000}"/>
    <cellStyle name="Normal 3 10 2" xfId="1076" xr:uid="{00000000-0005-0000-0000-00004A040000}"/>
    <cellStyle name="Normal 3 10 20" xfId="1077" xr:uid="{00000000-0005-0000-0000-00004B040000}"/>
    <cellStyle name="Normal 3 10 21" xfId="1078" xr:uid="{00000000-0005-0000-0000-00004C040000}"/>
    <cellStyle name="Normal 3 10 22" xfId="1079" xr:uid="{00000000-0005-0000-0000-00004D040000}"/>
    <cellStyle name="Normal 3 10 23" xfId="1080" xr:uid="{00000000-0005-0000-0000-00004E040000}"/>
    <cellStyle name="Normal 3 10 3" xfId="1081" xr:uid="{00000000-0005-0000-0000-00004F040000}"/>
    <cellStyle name="Normal 3 10 4" xfId="1082" xr:uid="{00000000-0005-0000-0000-000050040000}"/>
    <cellStyle name="Normal 3 10 5" xfId="1083" xr:uid="{00000000-0005-0000-0000-000051040000}"/>
    <cellStyle name="Normal 3 10 6" xfId="1084" xr:uid="{00000000-0005-0000-0000-000052040000}"/>
    <cellStyle name="Normal 3 10 7" xfId="1085" xr:uid="{00000000-0005-0000-0000-000053040000}"/>
    <cellStyle name="Normal 3 10 8" xfId="1086" xr:uid="{00000000-0005-0000-0000-000054040000}"/>
    <cellStyle name="Normal 3 10 9" xfId="1087" xr:uid="{00000000-0005-0000-0000-000055040000}"/>
    <cellStyle name="Normal 3 11" xfId="1088" xr:uid="{00000000-0005-0000-0000-000056040000}"/>
    <cellStyle name="Normal 3 11 10" xfId="1089" xr:uid="{00000000-0005-0000-0000-000057040000}"/>
    <cellStyle name="Normal 3 11 11" xfId="1090" xr:uid="{00000000-0005-0000-0000-000058040000}"/>
    <cellStyle name="Normal 3 11 12" xfId="1091" xr:uid="{00000000-0005-0000-0000-000059040000}"/>
    <cellStyle name="Normal 3 11 13" xfId="1092" xr:uid="{00000000-0005-0000-0000-00005A040000}"/>
    <cellStyle name="Normal 3 11 14" xfId="1093" xr:uid="{00000000-0005-0000-0000-00005B040000}"/>
    <cellStyle name="Normal 3 11 15" xfId="1094" xr:uid="{00000000-0005-0000-0000-00005C040000}"/>
    <cellStyle name="Normal 3 11 16" xfId="1095" xr:uid="{00000000-0005-0000-0000-00005D040000}"/>
    <cellStyle name="Normal 3 11 17" xfId="1096" xr:uid="{00000000-0005-0000-0000-00005E040000}"/>
    <cellStyle name="Normal 3 11 18" xfId="1097" xr:uid="{00000000-0005-0000-0000-00005F040000}"/>
    <cellStyle name="Normal 3 11 19" xfId="1098" xr:uid="{00000000-0005-0000-0000-000060040000}"/>
    <cellStyle name="Normal 3 11 2" xfId="1099" xr:uid="{00000000-0005-0000-0000-000061040000}"/>
    <cellStyle name="Normal 3 11 20" xfId="1100" xr:uid="{00000000-0005-0000-0000-000062040000}"/>
    <cellStyle name="Normal 3 11 21" xfId="1101" xr:uid="{00000000-0005-0000-0000-000063040000}"/>
    <cellStyle name="Normal 3 11 22" xfId="1102" xr:uid="{00000000-0005-0000-0000-000064040000}"/>
    <cellStyle name="Normal 3 11 23" xfId="1103" xr:uid="{00000000-0005-0000-0000-000065040000}"/>
    <cellStyle name="Normal 3 11 3" xfId="1104" xr:uid="{00000000-0005-0000-0000-000066040000}"/>
    <cellStyle name="Normal 3 11 4" xfId="1105" xr:uid="{00000000-0005-0000-0000-000067040000}"/>
    <cellStyle name="Normal 3 11 5" xfId="1106" xr:uid="{00000000-0005-0000-0000-000068040000}"/>
    <cellStyle name="Normal 3 11 6" xfId="1107" xr:uid="{00000000-0005-0000-0000-000069040000}"/>
    <cellStyle name="Normal 3 11 7" xfId="1108" xr:uid="{00000000-0005-0000-0000-00006A040000}"/>
    <cellStyle name="Normal 3 11 8" xfId="1109" xr:uid="{00000000-0005-0000-0000-00006B040000}"/>
    <cellStyle name="Normal 3 11 9" xfId="1110" xr:uid="{00000000-0005-0000-0000-00006C040000}"/>
    <cellStyle name="Normal 3 12" xfId="1111" xr:uid="{00000000-0005-0000-0000-00006D040000}"/>
    <cellStyle name="Normal 3 12 10" xfId="1112" xr:uid="{00000000-0005-0000-0000-00006E040000}"/>
    <cellStyle name="Normal 3 12 11" xfId="1113" xr:uid="{00000000-0005-0000-0000-00006F040000}"/>
    <cellStyle name="Normal 3 12 12" xfId="1114" xr:uid="{00000000-0005-0000-0000-000070040000}"/>
    <cellStyle name="Normal 3 12 13" xfId="1115" xr:uid="{00000000-0005-0000-0000-000071040000}"/>
    <cellStyle name="Normal 3 12 14" xfId="1116" xr:uid="{00000000-0005-0000-0000-000072040000}"/>
    <cellStyle name="Normal 3 12 15" xfId="1117" xr:uid="{00000000-0005-0000-0000-000073040000}"/>
    <cellStyle name="Normal 3 12 16" xfId="1118" xr:uid="{00000000-0005-0000-0000-000074040000}"/>
    <cellStyle name="Normal 3 12 17" xfId="1119" xr:uid="{00000000-0005-0000-0000-000075040000}"/>
    <cellStyle name="Normal 3 12 18" xfId="1120" xr:uid="{00000000-0005-0000-0000-000076040000}"/>
    <cellStyle name="Normal 3 12 19" xfId="1121" xr:uid="{00000000-0005-0000-0000-000077040000}"/>
    <cellStyle name="Normal 3 12 2" xfId="1122" xr:uid="{00000000-0005-0000-0000-000078040000}"/>
    <cellStyle name="Normal 3 12 20" xfId="1123" xr:uid="{00000000-0005-0000-0000-000079040000}"/>
    <cellStyle name="Normal 3 12 21" xfId="1124" xr:uid="{00000000-0005-0000-0000-00007A040000}"/>
    <cellStyle name="Normal 3 12 22" xfId="1125" xr:uid="{00000000-0005-0000-0000-00007B040000}"/>
    <cellStyle name="Normal 3 12 23" xfId="1126" xr:uid="{00000000-0005-0000-0000-00007C040000}"/>
    <cellStyle name="Normal 3 12 3" xfId="1127" xr:uid="{00000000-0005-0000-0000-00007D040000}"/>
    <cellStyle name="Normal 3 12 4" xfId="1128" xr:uid="{00000000-0005-0000-0000-00007E040000}"/>
    <cellStyle name="Normal 3 12 5" xfId="1129" xr:uid="{00000000-0005-0000-0000-00007F040000}"/>
    <cellStyle name="Normal 3 12 6" xfId="1130" xr:uid="{00000000-0005-0000-0000-000080040000}"/>
    <cellStyle name="Normal 3 12 7" xfId="1131" xr:uid="{00000000-0005-0000-0000-000081040000}"/>
    <cellStyle name="Normal 3 12 8" xfId="1132" xr:uid="{00000000-0005-0000-0000-000082040000}"/>
    <cellStyle name="Normal 3 12 9" xfId="1133" xr:uid="{00000000-0005-0000-0000-000083040000}"/>
    <cellStyle name="Normal 3 13" xfId="1134" xr:uid="{00000000-0005-0000-0000-000084040000}"/>
    <cellStyle name="Normal 3 13 10" xfId="1135" xr:uid="{00000000-0005-0000-0000-000085040000}"/>
    <cellStyle name="Normal 3 13 11" xfId="1136" xr:uid="{00000000-0005-0000-0000-000086040000}"/>
    <cellStyle name="Normal 3 13 12" xfId="1137" xr:uid="{00000000-0005-0000-0000-000087040000}"/>
    <cellStyle name="Normal 3 13 13" xfId="1138" xr:uid="{00000000-0005-0000-0000-000088040000}"/>
    <cellStyle name="Normal 3 13 14" xfId="1139" xr:uid="{00000000-0005-0000-0000-000089040000}"/>
    <cellStyle name="Normal 3 13 15" xfId="1140" xr:uid="{00000000-0005-0000-0000-00008A040000}"/>
    <cellStyle name="Normal 3 13 16" xfId="1141" xr:uid="{00000000-0005-0000-0000-00008B040000}"/>
    <cellStyle name="Normal 3 13 17" xfId="1142" xr:uid="{00000000-0005-0000-0000-00008C040000}"/>
    <cellStyle name="Normal 3 13 18" xfId="1143" xr:uid="{00000000-0005-0000-0000-00008D040000}"/>
    <cellStyle name="Normal 3 13 19" xfId="1144" xr:uid="{00000000-0005-0000-0000-00008E040000}"/>
    <cellStyle name="Normal 3 13 2" xfId="1145" xr:uid="{00000000-0005-0000-0000-00008F040000}"/>
    <cellStyle name="Normal 3 13 20" xfId="1146" xr:uid="{00000000-0005-0000-0000-000090040000}"/>
    <cellStyle name="Normal 3 13 21" xfId="1147" xr:uid="{00000000-0005-0000-0000-000091040000}"/>
    <cellStyle name="Normal 3 13 22" xfId="1148" xr:uid="{00000000-0005-0000-0000-000092040000}"/>
    <cellStyle name="Normal 3 13 23" xfId="1149" xr:uid="{00000000-0005-0000-0000-000093040000}"/>
    <cellStyle name="Normal 3 13 3" xfId="1150" xr:uid="{00000000-0005-0000-0000-000094040000}"/>
    <cellStyle name="Normal 3 13 4" xfId="1151" xr:uid="{00000000-0005-0000-0000-000095040000}"/>
    <cellStyle name="Normal 3 13 5" xfId="1152" xr:uid="{00000000-0005-0000-0000-000096040000}"/>
    <cellStyle name="Normal 3 13 6" xfId="1153" xr:uid="{00000000-0005-0000-0000-000097040000}"/>
    <cellStyle name="Normal 3 13 7" xfId="1154" xr:uid="{00000000-0005-0000-0000-000098040000}"/>
    <cellStyle name="Normal 3 13 8" xfId="1155" xr:uid="{00000000-0005-0000-0000-000099040000}"/>
    <cellStyle name="Normal 3 13 9" xfId="1156" xr:uid="{00000000-0005-0000-0000-00009A040000}"/>
    <cellStyle name="Normal 3 14" xfId="1157" xr:uid="{00000000-0005-0000-0000-00009B040000}"/>
    <cellStyle name="Normal 3 14 10" xfId="1158" xr:uid="{00000000-0005-0000-0000-00009C040000}"/>
    <cellStyle name="Normal 3 14 11" xfId="1159" xr:uid="{00000000-0005-0000-0000-00009D040000}"/>
    <cellStyle name="Normal 3 14 12" xfId="1160" xr:uid="{00000000-0005-0000-0000-00009E040000}"/>
    <cellStyle name="Normal 3 14 13" xfId="1161" xr:uid="{00000000-0005-0000-0000-00009F040000}"/>
    <cellStyle name="Normal 3 14 14" xfId="1162" xr:uid="{00000000-0005-0000-0000-0000A0040000}"/>
    <cellStyle name="Normal 3 14 15" xfId="1163" xr:uid="{00000000-0005-0000-0000-0000A1040000}"/>
    <cellStyle name="Normal 3 14 16" xfId="1164" xr:uid="{00000000-0005-0000-0000-0000A2040000}"/>
    <cellStyle name="Normal 3 14 17" xfId="1165" xr:uid="{00000000-0005-0000-0000-0000A3040000}"/>
    <cellStyle name="Normal 3 14 18" xfId="1166" xr:uid="{00000000-0005-0000-0000-0000A4040000}"/>
    <cellStyle name="Normal 3 14 19" xfId="1167" xr:uid="{00000000-0005-0000-0000-0000A5040000}"/>
    <cellStyle name="Normal 3 14 2" xfId="1168" xr:uid="{00000000-0005-0000-0000-0000A6040000}"/>
    <cellStyle name="Normal 3 14 20" xfId="1169" xr:uid="{00000000-0005-0000-0000-0000A7040000}"/>
    <cellStyle name="Normal 3 14 21" xfId="1170" xr:uid="{00000000-0005-0000-0000-0000A8040000}"/>
    <cellStyle name="Normal 3 14 22" xfId="1171" xr:uid="{00000000-0005-0000-0000-0000A9040000}"/>
    <cellStyle name="Normal 3 14 23" xfId="1172" xr:uid="{00000000-0005-0000-0000-0000AA040000}"/>
    <cellStyle name="Normal 3 14 3" xfId="1173" xr:uid="{00000000-0005-0000-0000-0000AB040000}"/>
    <cellStyle name="Normal 3 14 4" xfId="1174" xr:uid="{00000000-0005-0000-0000-0000AC040000}"/>
    <cellStyle name="Normal 3 14 5" xfId="1175" xr:uid="{00000000-0005-0000-0000-0000AD040000}"/>
    <cellStyle name="Normal 3 14 6" xfId="1176" xr:uid="{00000000-0005-0000-0000-0000AE040000}"/>
    <cellStyle name="Normal 3 14 7" xfId="1177" xr:uid="{00000000-0005-0000-0000-0000AF040000}"/>
    <cellStyle name="Normal 3 14 8" xfId="1178" xr:uid="{00000000-0005-0000-0000-0000B0040000}"/>
    <cellStyle name="Normal 3 14 9" xfId="1179" xr:uid="{00000000-0005-0000-0000-0000B1040000}"/>
    <cellStyle name="Normal 3 15" xfId="1180" xr:uid="{00000000-0005-0000-0000-0000B2040000}"/>
    <cellStyle name="Normal 3 15 10" xfId="1181" xr:uid="{00000000-0005-0000-0000-0000B3040000}"/>
    <cellStyle name="Normal 3 15 11" xfId="1182" xr:uid="{00000000-0005-0000-0000-0000B4040000}"/>
    <cellStyle name="Normal 3 15 12" xfId="1183" xr:uid="{00000000-0005-0000-0000-0000B5040000}"/>
    <cellStyle name="Normal 3 15 13" xfId="1184" xr:uid="{00000000-0005-0000-0000-0000B6040000}"/>
    <cellStyle name="Normal 3 15 14" xfId="1185" xr:uid="{00000000-0005-0000-0000-0000B7040000}"/>
    <cellStyle name="Normal 3 15 15" xfId="1186" xr:uid="{00000000-0005-0000-0000-0000B8040000}"/>
    <cellStyle name="Normal 3 15 16" xfId="1187" xr:uid="{00000000-0005-0000-0000-0000B9040000}"/>
    <cellStyle name="Normal 3 15 17" xfId="1188" xr:uid="{00000000-0005-0000-0000-0000BA040000}"/>
    <cellStyle name="Normal 3 15 18" xfId="1189" xr:uid="{00000000-0005-0000-0000-0000BB040000}"/>
    <cellStyle name="Normal 3 15 19" xfId="1190" xr:uid="{00000000-0005-0000-0000-0000BC040000}"/>
    <cellStyle name="Normal 3 15 2" xfId="1191" xr:uid="{00000000-0005-0000-0000-0000BD040000}"/>
    <cellStyle name="Normal 3 15 20" xfId="1192" xr:uid="{00000000-0005-0000-0000-0000BE040000}"/>
    <cellStyle name="Normal 3 15 21" xfId="1193" xr:uid="{00000000-0005-0000-0000-0000BF040000}"/>
    <cellStyle name="Normal 3 15 22" xfId="1194" xr:uid="{00000000-0005-0000-0000-0000C0040000}"/>
    <cellStyle name="Normal 3 15 23" xfId="1195" xr:uid="{00000000-0005-0000-0000-0000C1040000}"/>
    <cellStyle name="Normal 3 15 3" xfId="1196" xr:uid="{00000000-0005-0000-0000-0000C2040000}"/>
    <cellStyle name="Normal 3 15 4" xfId="1197" xr:uid="{00000000-0005-0000-0000-0000C3040000}"/>
    <cellStyle name="Normal 3 15 5" xfId="1198" xr:uid="{00000000-0005-0000-0000-0000C4040000}"/>
    <cellStyle name="Normal 3 15 6" xfId="1199" xr:uid="{00000000-0005-0000-0000-0000C5040000}"/>
    <cellStyle name="Normal 3 15 7" xfId="1200" xr:uid="{00000000-0005-0000-0000-0000C6040000}"/>
    <cellStyle name="Normal 3 15 8" xfId="1201" xr:uid="{00000000-0005-0000-0000-0000C7040000}"/>
    <cellStyle name="Normal 3 15 9" xfId="1202" xr:uid="{00000000-0005-0000-0000-0000C8040000}"/>
    <cellStyle name="Normal 3 16" xfId="1203" xr:uid="{00000000-0005-0000-0000-0000C9040000}"/>
    <cellStyle name="Normal 3 16 10" xfId="1204" xr:uid="{00000000-0005-0000-0000-0000CA040000}"/>
    <cellStyle name="Normal 3 16 11" xfId="1205" xr:uid="{00000000-0005-0000-0000-0000CB040000}"/>
    <cellStyle name="Normal 3 16 12" xfId="1206" xr:uid="{00000000-0005-0000-0000-0000CC040000}"/>
    <cellStyle name="Normal 3 16 13" xfId="1207" xr:uid="{00000000-0005-0000-0000-0000CD040000}"/>
    <cellStyle name="Normal 3 16 14" xfId="1208" xr:uid="{00000000-0005-0000-0000-0000CE040000}"/>
    <cellStyle name="Normal 3 16 15" xfId="1209" xr:uid="{00000000-0005-0000-0000-0000CF040000}"/>
    <cellStyle name="Normal 3 16 16" xfId="1210" xr:uid="{00000000-0005-0000-0000-0000D0040000}"/>
    <cellStyle name="Normal 3 16 17" xfId="1211" xr:uid="{00000000-0005-0000-0000-0000D1040000}"/>
    <cellStyle name="Normal 3 16 18" xfId="1212" xr:uid="{00000000-0005-0000-0000-0000D2040000}"/>
    <cellStyle name="Normal 3 16 19" xfId="1213" xr:uid="{00000000-0005-0000-0000-0000D3040000}"/>
    <cellStyle name="Normal 3 16 2" xfId="1214" xr:uid="{00000000-0005-0000-0000-0000D4040000}"/>
    <cellStyle name="Normal 3 16 20" xfId="1215" xr:uid="{00000000-0005-0000-0000-0000D5040000}"/>
    <cellStyle name="Normal 3 16 21" xfId="1216" xr:uid="{00000000-0005-0000-0000-0000D6040000}"/>
    <cellStyle name="Normal 3 16 22" xfId="1217" xr:uid="{00000000-0005-0000-0000-0000D7040000}"/>
    <cellStyle name="Normal 3 16 23" xfId="1218" xr:uid="{00000000-0005-0000-0000-0000D8040000}"/>
    <cellStyle name="Normal 3 16 3" xfId="1219" xr:uid="{00000000-0005-0000-0000-0000D9040000}"/>
    <cellStyle name="Normal 3 16 4" xfId="1220" xr:uid="{00000000-0005-0000-0000-0000DA040000}"/>
    <cellStyle name="Normal 3 16 5" xfId="1221" xr:uid="{00000000-0005-0000-0000-0000DB040000}"/>
    <cellStyle name="Normal 3 16 6" xfId="1222" xr:uid="{00000000-0005-0000-0000-0000DC040000}"/>
    <cellStyle name="Normal 3 16 7" xfId="1223" xr:uid="{00000000-0005-0000-0000-0000DD040000}"/>
    <cellStyle name="Normal 3 16 8" xfId="1224" xr:uid="{00000000-0005-0000-0000-0000DE040000}"/>
    <cellStyle name="Normal 3 16 9" xfId="1225" xr:uid="{00000000-0005-0000-0000-0000DF040000}"/>
    <cellStyle name="Normal 3 17" xfId="1226" xr:uid="{00000000-0005-0000-0000-0000E0040000}"/>
    <cellStyle name="Normal 3 17 10" xfId="1227" xr:uid="{00000000-0005-0000-0000-0000E1040000}"/>
    <cellStyle name="Normal 3 17 11" xfId="1228" xr:uid="{00000000-0005-0000-0000-0000E2040000}"/>
    <cellStyle name="Normal 3 17 12" xfId="1229" xr:uid="{00000000-0005-0000-0000-0000E3040000}"/>
    <cellStyle name="Normal 3 17 13" xfId="1230" xr:uid="{00000000-0005-0000-0000-0000E4040000}"/>
    <cellStyle name="Normal 3 17 14" xfId="1231" xr:uid="{00000000-0005-0000-0000-0000E5040000}"/>
    <cellStyle name="Normal 3 17 15" xfId="1232" xr:uid="{00000000-0005-0000-0000-0000E6040000}"/>
    <cellStyle name="Normal 3 17 16" xfId="1233" xr:uid="{00000000-0005-0000-0000-0000E7040000}"/>
    <cellStyle name="Normal 3 17 17" xfId="1234" xr:uid="{00000000-0005-0000-0000-0000E8040000}"/>
    <cellStyle name="Normal 3 17 18" xfId="1235" xr:uid="{00000000-0005-0000-0000-0000E9040000}"/>
    <cellStyle name="Normal 3 17 19" xfId="1236" xr:uid="{00000000-0005-0000-0000-0000EA040000}"/>
    <cellStyle name="Normal 3 17 2" xfId="1237" xr:uid="{00000000-0005-0000-0000-0000EB040000}"/>
    <cellStyle name="Normal 3 17 20" xfId="1238" xr:uid="{00000000-0005-0000-0000-0000EC040000}"/>
    <cellStyle name="Normal 3 17 21" xfId="1239" xr:uid="{00000000-0005-0000-0000-0000ED040000}"/>
    <cellStyle name="Normal 3 17 22" xfId="1240" xr:uid="{00000000-0005-0000-0000-0000EE040000}"/>
    <cellStyle name="Normal 3 17 23" xfId="1241" xr:uid="{00000000-0005-0000-0000-0000EF040000}"/>
    <cellStyle name="Normal 3 17 3" xfId="1242" xr:uid="{00000000-0005-0000-0000-0000F0040000}"/>
    <cellStyle name="Normal 3 17 4" xfId="1243" xr:uid="{00000000-0005-0000-0000-0000F1040000}"/>
    <cellStyle name="Normal 3 17 5" xfId="1244" xr:uid="{00000000-0005-0000-0000-0000F2040000}"/>
    <cellStyle name="Normal 3 17 6" xfId="1245" xr:uid="{00000000-0005-0000-0000-0000F3040000}"/>
    <cellStyle name="Normal 3 17 7" xfId="1246" xr:uid="{00000000-0005-0000-0000-0000F4040000}"/>
    <cellStyle name="Normal 3 17 8" xfId="1247" xr:uid="{00000000-0005-0000-0000-0000F5040000}"/>
    <cellStyle name="Normal 3 17 9" xfId="1248" xr:uid="{00000000-0005-0000-0000-0000F6040000}"/>
    <cellStyle name="Normal 3 18" xfId="1249" xr:uid="{00000000-0005-0000-0000-0000F7040000}"/>
    <cellStyle name="Normal 3 18 10" xfId="1250" xr:uid="{00000000-0005-0000-0000-0000F8040000}"/>
    <cellStyle name="Normal 3 18 11" xfId="1251" xr:uid="{00000000-0005-0000-0000-0000F9040000}"/>
    <cellStyle name="Normal 3 18 12" xfId="1252" xr:uid="{00000000-0005-0000-0000-0000FA040000}"/>
    <cellStyle name="Normal 3 18 13" xfId="1253" xr:uid="{00000000-0005-0000-0000-0000FB040000}"/>
    <cellStyle name="Normal 3 18 14" xfId="1254" xr:uid="{00000000-0005-0000-0000-0000FC040000}"/>
    <cellStyle name="Normal 3 18 15" xfId="1255" xr:uid="{00000000-0005-0000-0000-0000FD040000}"/>
    <cellStyle name="Normal 3 18 16" xfId="1256" xr:uid="{00000000-0005-0000-0000-0000FE040000}"/>
    <cellStyle name="Normal 3 18 17" xfId="1257" xr:uid="{00000000-0005-0000-0000-0000FF040000}"/>
    <cellStyle name="Normal 3 18 18" xfId="1258" xr:uid="{00000000-0005-0000-0000-000000050000}"/>
    <cellStyle name="Normal 3 18 19" xfId="1259" xr:uid="{00000000-0005-0000-0000-000001050000}"/>
    <cellStyle name="Normal 3 18 2" xfId="1260" xr:uid="{00000000-0005-0000-0000-000002050000}"/>
    <cellStyle name="Normal 3 18 20" xfId="1261" xr:uid="{00000000-0005-0000-0000-000003050000}"/>
    <cellStyle name="Normal 3 18 21" xfId="1262" xr:uid="{00000000-0005-0000-0000-000004050000}"/>
    <cellStyle name="Normal 3 18 22" xfId="1263" xr:uid="{00000000-0005-0000-0000-000005050000}"/>
    <cellStyle name="Normal 3 18 23" xfId="1264" xr:uid="{00000000-0005-0000-0000-000006050000}"/>
    <cellStyle name="Normal 3 18 3" xfId="1265" xr:uid="{00000000-0005-0000-0000-000007050000}"/>
    <cellStyle name="Normal 3 18 4" xfId="1266" xr:uid="{00000000-0005-0000-0000-000008050000}"/>
    <cellStyle name="Normal 3 18 5" xfId="1267" xr:uid="{00000000-0005-0000-0000-000009050000}"/>
    <cellStyle name="Normal 3 18 6" xfId="1268" xr:uid="{00000000-0005-0000-0000-00000A050000}"/>
    <cellStyle name="Normal 3 18 7" xfId="1269" xr:uid="{00000000-0005-0000-0000-00000B050000}"/>
    <cellStyle name="Normal 3 18 8" xfId="1270" xr:uid="{00000000-0005-0000-0000-00000C050000}"/>
    <cellStyle name="Normal 3 18 9" xfId="1271" xr:uid="{00000000-0005-0000-0000-00000D050000}"/>
    <cellStyle name="Normal 3 19" xfId="1272" xr:uid="{00000000-0005-0000-0000-00000E050000}"/>
    <cellStyle name="Normal 3 19 10" xfId="1273" xr:uid="{00000000-0005-0000-0000-00000F050000}"/>
    <cellStyle name="Normal 3 19 11" xfId="1274" xr:uid="{00000000-0005-0000-0000-000010050000}"/>
    <cellStyle name="Normal 3 19 12" xfId="1275" xr:uid="{00000000-0005-0000-0000-000011050000}"/>
    <cellStyle name="Normal 3 19 13" xfId="1276" xr:uid="{00000000-0005-0000-0000-000012050000}"/>
    <cellStyle name="Normal 3 19 14" xfId="1277" xr:uid="{00000000-0005-0000-0000-000013050000}"/>
    <cellStyle name="Normal 3 19 15" xfId="1278" xr:uid="{00000000-0005-0000-0000-000014050000}"/>
    <cellStyle name="Normal 3 19 16" xfId="1279" xr:uid="{00000000-0005-0000-0000-000015050000}"/>
    <cellStyle name="Normal 3 19 17" xfId="1280" xr:uid="{00000000-0005-0000-0000-000016050000}"/>
    <cellStyle name="Normal 3 19 18" xfId="1281" xr:uid="{00000000-0005-0000-0000-000017050000}"/>
    <cellStyle name="Normal 3 19 19" xfId="1282" xr:uid="{00000000-0005-0000-0000-000018050000}"/>
    <cellStyle name="Normal 3 19 2" xfId="1283" xr:uid="{00000000-0005-0000-0000-000019050000}"/>
    <cellStyle name="Normal 3 19 20" xfId="1284" xr:uid="{00000000-0005-0000-0000-00001A050000}"/>
    <cellStyle name="Normal 3 19 21" xfId="1285" xr:uid="{00000000-0005-0000-0000-00001B050000}"/>
    <cellStyle name="Normal 3 19 22" xfId="1286" xr:uid="{00000000-0005-0000-0000-00001C050000}"/>
    <cellStyle name="Normal 3 19 23" xfId="1287" xr:uid="{00000000-0005-0000-0000-00001D050000}"/>
    <cellStyle name="Normal 3 19 3" xfId="1288" xr:uid="{00000000-0005-0000-0000-00001E050000}"/>
    <cellStyle name="Normal 3 19 4" xfId="1289" xr:uid="{00000000-0005-0000-0000-00001F050000}"/>
    <cellStyle name="Normal 3 19 5" xfId="1290" xr:uid="{00000000-0005-0000-0000-000020050000}"/>
    <cellStyle name="Normal 3 19 6" xfId="1291" xr:uid="{00000000-0005-0000-0000-000021050000}"/>
    <cellStyle name="Normal 3 19 7" xfId="1292" xr:uid="{00000000-0005-0000-0000-000022050000}"/>
    <cellStyle name="Normal 3 19 8" xfId="1293" xr:uid="{00000000-0005-0000-0000-000023050000}"/>
    <cellStyle name="Normal 3 19 9" xfId="1294" xr:uid="{00000000-0005-0000-0000-000024050000}"/>
    <cellStyle name="Normal 3 2" xfId="1295" xr:uid="{00000000-0005-0000-0000-000025050000}"/>
    <cellStyle name="Normal 3 2 10" xfId="1296" xr:uid="{00000000-0005-0000-0000-000026050000}"/>
    <cellStyle name="Normal 3 2 11" xfId="1297" xr:uid="{00000000-0005-0000-0000-000027050000}"/>
    <cellStyle name="Normal 3 2 12" xfId="1298" xr:uid="{00000000-0005-0000-0000-000028050000}"/>
    <cellStyle name="Normal 3 2 13" xfId="1299" xr:uid="{00000000-0005-0000-0000-000029050000}"/>
    <cellStyle name="Normal 3 2 14" xfId="1300" xr:uid="{00000000-0005-0000-0000-00002A050000}"/>
    <cellStyle name="Normal 3 2 15" xfId="1301" xr:uid="{00000000-0005-0000-0000-00002B050000}"/>
    <cellStyle name="Normal 3 2 16" xfId="1302" xr:uid="{00000000-0005-0000-0000-00002C050000}"/>
    <cellStyle name="Normal 3 2 17" xfId="1303" xr:uid="{00000000-0005-0000-0000-00002D050000}"/>
    <cellStyle name="Normal 3 2 18" xfId="1304" xr:uid="{00000000-0005-0000-0000-00002E050000}"/>
    <cellStyle name="Normal 3 2 19" xfId="1305" xr:uid="{00000000-0005-0000-0000-00002F050000}"/>
    <cellStyle name="Normal 3 2 2" xfId="1306" xr:uid="{00000000-0005-0000-0000-000030050000}"/>
    <cellStyle name="Normal 3 2 2 10" xfId="1307" xr:uid="{00000000-0005-0000-0000-000031050000}"/>
    <cellStyle name="Normal 3 2 2 11" xfId="1308" xr:uid="{00000000-0005-0000-0000-000032050000}"/>
    <cellStyle name="Normal 3 2 2 12" xfId="1309" xr:uid="{00000000-0005-0000-0000-000033050000}"/>
    <cellStyle name="Normal 3 2 2 13" xfId="1310" xr:uid="{00000000-0005-0000-0000-000034050000}"/>
    <cellStyle name="Normal 3 2 2 14" xfId="1311" xr:uid="{00000000-0005-0000-0000-000035050000}"/>
    <cellStyle name="Normal 3 2 2 15" xfId="1312" xr:uid="{00000000-0005-0000-0000-000036050000}"/>
    <cellStyle name="Normal 3 2 2 16" xfId="1313" xr:uid="{00000000-0005-0000-0000-000037050000}"/>
    <cellStyle name="Normal 3 2 2 17" xfId="1314" xr:uid="{00000000-0005-0000-0000-000038050000}"/>
    <cellStyle name="Normal 3 2 2 18" xfId="1315" xr:uid="{00000000-0005-0000-0000-000039050000}"/>
    <cellStyle name="Normal 3 2 2 19" xfId="1316" xr:uid="{00000000-0005-0000-0000-00003A050000}"/>
    <cellStyle name="Normal 3 2 2 2" xfId="1317" xr:uid="{00000000-0005-0000-0000-00003B050000}"/>
    <cellStyle name="Normal 3 2 2 20" xfId="1318" xr:uid="{00000000-0005-0000-0000-00003C050000}"/>
    <cellStyle name="Normal 3 2 2 21" xfId="1319" xr:uid="{00000000-0005-0000-0000-00003D050000}"/>
    <cellStyle name="Normal 3 2 2 22" xfId="1320" xr:uid="{00000000-0005-0000-0000-00003E050000}"/>
    <cellStyle name="Normal 3 2 2 23" xfId="1321" xr:uid="{00000000-0005-0000-0000-00003F050000}"/>
    <cellStyle name="Normal 3 2 2 24" xfId="1322" xr:uid="{00000000-0005-0000-0000-000040050000}"/>
    <cellStyle name="Normal 3 2 2 25" xfId="1323" xr:uid="{00000000-0005-0000-0000-000041050000}"/>
    <cellStyle name="Normal 3 2 2 26" xfId="1324" xr:uid="{00000000-0005-0000-0000-000042050000}"/>
    <cellStyle name="Normal 3 2 2 27" xfId="1325" xr:uid="{00000000-0005-0000-0000-000043050000}"/>
    <cellStyle name="Normal 3 2 2 28" xfId="1326" xr:uid="{00000000-0005-0000-0000-000044050000}"/>
    <cellStyle name="Normal 3 2 2 29" xfId="1327" xr:uid="{00000000-0005-0000-0000-000045050000}"/>
    <cellStyle name="Normal 3 2 2 3" xfId="1328" xr:uid="{00000000-0005-0000-0000-000046050000}"/>
    <cellStyle name="Normal 3 2 2 30" xfId="1329" xr:uid="{00000000-0005-0000-0000-000047050000}"/>
    <cellStyle name="Normal 3 2 2 31" xfId="1330" xr:uid="{00000000-0005-0000-0000-000048050000}"/>
    <cellStyle name="Normal 3 2 2 32" xfId="1331" xr:uid="{00000000-0005-0000-0000-000049050000}"/>
    <cellStyle name="Normal 3 2 2 33" xfId="1332" xr:uid="{00000000-0005-0000-0000-00004A050000}"/>
    <cellStyle name="Normal 3 2 2 4" xfId="1333" xr:uid="{00000000-0005-0000-0000-00004B050000}"/>
    <cellStyle name="Normal 3 2 2 5" xfId="1334" xr:uid="{00000000-0005-0000-0000-00004C050000}"/>
    <cellStyle name="Normal 3 2 2 6" xfId="1335" xr:uid="{00000000-0005-0000-0000-00004D050000}"/>
    <cellStyle name="Normal 3 2 2 7" xfId="1336" xr:uid="{00000000-0005-0000-0000-00004E050000}"/>
    <cellStyle name="Normal 3 2 2 8" xfId="1337" xr:uid="{00000000-0005-0000-0000-00004F050000}"/>
    <cellStyle name="Normal 3 2 2 9" xfId="1338" xr:uid="{00000000-0005-0000-0000-000050050000}"/>
    <cellStyle name="Normal 3 2 20" xfId="1339" xr:uid="{00000000-0005-0000-0000-000051050000}"/>
    <cellStyle name="Normal 3 2 21" xfId="1340" xr:uid="{00000000-0005-0000-0000-000052050000}"/>
    <cellStyle name="Normal 3 2 22" xfId="1341" xr:uid="{00000000-0005-0000-0000-000053050000}"/>
    <cellStyle name="Normal 3 2 23" xfId="1342" xr:uid="{00000000-0005-0000-0000-000054050000}"/>
    <cellStyle name="Normal 3 2 24" xfId="1343" xr:uid="{00000000-0005-0000-0000-000055050000}"/>
    <cellStyle name="Normal 3 2 25" xfId="1344" xr:uid="{00000000-0005-0000-0000-000056050000}"/>
    <cellStyle name="Normal 3 2 26" xfId="1345" xr:uid="{00000000-0005-0000-0000-000057050000}"/>
    <cellStyle name="Normal 3 2 27" xfId="1346" xr:uid="{00000000-0005-0000-0000-000058050000}"/>
    <cellStyle name="Normal 3 2 28" xfId="1347" xr:uid="{00000000-0005-0000-0000-000059050000}"/>
    <cellStyle name="Normal 3 2 29" xfId="1348" xr:uid="{00000000-0005-0000-0000-00005A050000}"/>
    <cellStyle name="Normal 3 2 3" xfId="1349" xr:uid="{00000000-0005-0000-0000-00005B050000}"/>
    <cellStyle name="Normal 3 2 30" xfId="1350" xr:uid="{00000000-0005-0000-0000-00005C050000}"/>
    <cellStyle name="Normal 3 2 31" xfId="1351" xr:uid="{00000000-0005-0000-0000-00005D050000}"/>
    <cellStyle name="Normal 3 2 32" xfId="1352" xr:uid="{00000000-0005-0000-0000-00005E050000}"/>
    <cellStyle name="Normal 3 2 33" xfId="1353" xr:uid="{00000000-0005-0000-0000-00005F050000}"/>
    <cellStyle name="Normal 3 2 34" xfId="1354" xr:uid="{00000000-0005-0000-0000-000060050000}"/>
    <cellStyle name="Normal 3 2 35" xfId="1355" xr:uid="{00000000-0005-0000-0000-000061050000}"/>
    <cellStyle name="Normal 3 2 36" xfId="1356" xr:uid="{00000000-0005-0000-0000-000062050000}"/>
    <cellStyle name="Normal 3 2 37" xfId="1357" xr:uid="{00000000-0005-0000-0000-000063050000}"/>
    <cellStyle name="Normal 3 2 38" xfId="1358" xr:uid="{00000000-0005-0000-0000-000064050000}"/>
    <cellStyle name="Normal 3 2 39" xfId="1359" xr:uid="{00000000-0005-0000-0000-000065050000}"/>
    <cellStyle name="Normal 3 2 4" xfId="1360" xr:uid="{00000000-0005-0000-0000-000066050000}"/>
    <cellStyle name="Normal 3 2 40" xfId="1361" xr:uid="{00000000-0005-0000-0000-000067050000}"/>
    <cellStyle name="Normal 3 2 41" xfId="1362" xr:uid="{00000000-0005-0000-0000-000068050000}"/>
    <cellStyle name="Normal 3 2 42" xfId="1363" xr:uid="{00000000-0005-0000-0000-000069050000}"/>
    <cellStyle name="Normal 3 2 43" xfId="1364" xr:uid="{00000000-0005-0000-0000-00006A050000}"/>
    <cellStyle name="Normal 3 2 44" xfId="1365" xr:uid="{00000000-0005-0000-0000-00006B050000}"/>
    <cellStyle name="Normal 3 2 45" xfId="1366" xr:uid="{00000000-0005-0000-0000-00006C050000}"/>
    <cellStyle name="Normal 3 2 46" xfId="1367" xr:uid="{00000000-0005-0000-0000-00006D050000}"/>
    <cellStyle name="Normal 3 2 47" xfId="1368" xr:uid="{00000000-0005-0000-0000-00006E050000}"/>
    <cellStyle name="Normal 3 2 48" xfId="1369" xr:uid="{00000000-0005-0000-0000-00006F050000}"/>
    <cellStyle name="Normal 3 2 49" xfId="1370" xr:uid="{00000000-0005-0000-0000-000070050000}"/>
    <cellStyle name="Normal 3 2 5" xfId="1371" xr:uid="{00000000-0005-0000-0000-000071050000}"/>
    <cellStyle name="Normal 3 2 50" xfId="1372" xr:uid="{00000000-0005-0000-0000-000072050000}"/>
    <cellStyle name="Normal 3 2 51" xfId="1373" xr:uid="{00000000-0005-0000-0000-000073050000}"/>
    <cellStyle name="Normal 3 2 52" xfId="1374" xr:uid="{00000000-0005-0000-0000-000074050000}"/>
    <cellStyle name="Normal 3 2 53" xfId="1375" xr:uid="{00000000-0005-0000-0000-000075050000}"/>
    <cellStyle name="Normal 3 2 54" xfId="1376" xr:uid="{00000000-0005-0000-0000-000076050000}"/>
    <cellStyle name="Normal 3 2 55" xfId="1377" xr:uid="{00000000-0005-0000-0000-000077050000}"/>
    <cellStyle name="Normal 3 2 56" xfId="2030" xr:uid="{00000000-0005-0000-0000-000078050000}"/>
    <cellStyle name="Normal 3 2 6" xfId="1378" xr:uid="{00000000-0005-0000-0000-000079050000}"/>
    <cellStyle name="Normal 3 2 7" xfId="1379" xr:uid="{00000000-0005-0000-0000-00007A050000}"/>
    <cellStyle name="Normal 3 2 8" xfId="1380" xr:uid="{00000000-0005-0000-0000-00007B050000}"/>
    <cellStyle name="Normal 3 2 9" xfId="1381" xr:uid="{00000000-0005-0000-0000-00007C050000}"/>
    <cellStyle name="Normal 3 20" xfId="1382" xr:uid="{00000000-0005-0000-0000-00007D050000}"/>
    <cellStyle name="Normal 3 20 10" xfId="1383" xr:uid="{00000000-0005-0000-0000-00007E050000}"/>
    <cellStyle name="Normal 3 20 11" xfId="1384" xr:uid="{00000000-0005-0000-0000-00007F050000}"/>
    <cellStyle name="Normal 3 20 12" xfId="1385" xr:uid="{00000000-0005-0000-0000-000080050000}"/>
    <cellStyle name="Normal 3 20 13" xfId="1386" xr:uid="{00000000-0005-0000-0000-000081050000}"/>
    <cellStyle name="Normal 3 20 14" xfId="1387" xr:uid="{00000000-0005-0000-0000-000082050000}"/>
    <cellStyle name="Normal 3 20 15" xfId="1388" xr:uid="{00000000-0005-0000-0000-000083050000}"/>
    <cellStyle name="Normal 3 20 16" xfId="1389" xr:uid="{00000000-0005-0000-0000-000084050000}"/>
    <cellStyle name="Normal 3 20 17" xfId="1390" xr:uid="{00000000-0005-0000-0000-000085050000}"/>
    <cellStyle name="Normal 3 20 18" xfId="1391" xr:uid="{00000000-0005-0000-0000-000086050000}"/>
    <cellStyle name="Normal 3 20 19" xfId="1392" xr:uid="{00000000-0005-0000-0000-000087050000}"/>
    <cellStyle name="Normal 3 20 2" xfId="1393" xr:uid="{00000000-0005-0000-0000-000088050000}"/>
    <cellStyle name="Normal 3 20 20" xfId="1394" xr:uid="{00000000-0005-0000-0000-000089050000}"/>
    <cellStyle name="Normal 3 20 21" xfId="1395" xr:uid="{00000000-0005-0000-0000-00008A050000}"/>
    <cellStyle name="Normal 3 20 22" xfId="1396" xr:uid="{00000000-0005-0000-0000-00008B050000}"/>
    <cellStyle name="Normal 3 20 23" xfId="1397" xr:uid="{00000000-0005-0000-0000-00008C050000}"/>
    <cellStyle name="Normal 3 20 3" xfId="1398" xr:uid="{00000000-0005-0000-0000-00008D050000}"/>
    <cellStyle name="Normal 3 20 4" xfId="1399" xr:uid="{00000000-0005-0000-0000-00008E050000}"/>
    <cellStyle name="Normal 3 20 5" xfId="1400" xr:uid="{00000000-0005-0000-0000-00008F050000}"/>
    <cellStyle name="Normal 3 20 6" xfId="1401" xr:uid="{00000000-0005-0000-0000-000090050000}"/>
    <cellStyle name="Normal 3 20 7" xfId="1402" xr:uid="{00000000-0005-0000-0000-000091050000}"/>
    <cellStyle name="Normal 3 20 8" xfId="1403" xr:uid="{00000000-0005-0000-0000-000092050000}"/>
    <cellStyle name="Normal 3 20 9" xfId="1404" xr:uid="{00000000-0005-0000-0000-000093050000}"/>
    <cellStyle name="Normal 3 21" xfId="1405" xr:uid="{00000000-0005-0000-0000-000094050000}"/>
    <cellStyle name="Normal 3 21 10" xfId="1406" xr:uid="{00000000-0005-0000-0000-000095050000}"/>
    <cellStyle name="Normal 3 21 11" xfId="1407" xr:uid="{00000000-0005-0000-0000-000096050000}"/>
    <cellStyle name="Normal 3 21 12" xfId="1408" xr:uid="{00000000-0005-0000-0000-000097050000}"/>
    <cellStyle name="Normal 3 21 13" xfId="1409" xr:uid="{00000000-0005-0000-0000-000098050000}"/>
    <cellStyle name="Normal 3 21 14" xfId="1410" xr:uid="{00000000-0005-0000-0000-000099050000}"/>
    <cellStyle name="Normal 3 21 15" xfId="1411" xr:uid="{00000000-0005-0000-0000-00009A050000}"/>
    <cellStyle name="Normal 3 21 16" xfId="1412" xr:uid="{00000000-0005-0000-0000-00009B050000}"/>
    <cellStyle name="Normal 3 21 17" xfId="1413" xr:uid="{00000000-0005-0000-0000-00009C050000}"/>
    <cellStyle name="Normal 3 21 18" xfId="1414" xr:uid="{00000000-0005-0000-0000-00009D050000}"/>
    <cellStyle name="Normal 3 21 19" xfId="1415" xr:uid="{00000000-0005-0000-0000-00009E050000}"/>
    <cellStyle name="Normal 3 21 2" xfId="1416" xr:uid="{00000000-0005-0000-0000-00009F050000}"/>
    <cellStyle name="Normal 3 21 20" xfId="1417" xr:uid="{00000000-0005-0000-0000-0000A0050000}"/>
    <cellStyle name="Normal 3 21 21" xfId="1418" xr:uid="{00000000-0005-0000-0000-0000A1050000}"/>
    <cellStyle name="Normal 3 21 22" xfId="1419" xr:uid="{00000000-0005-0000-0000-0000A2050000}"/>
    <cellStyle name="Normal 3 21 23" xfId="1420" xr:uid="{00000000-0005-0000-0000-0000A3050000}"/>
    <cellStyle name="Normal 3 21 3" xfId="1421" xr:uid="{00000000-0005-0000-0000-0000A4050000}"/>
    <cellStyle name="Normal 3 21 4" xfId="1422" xr:uid="{00000000-0005-0000-0000-0000A5050000}"/>
    <cellStyle name="Normal 3 21 5" xfId="1423" xr:uid="{00000000-0005-0000-0000-0000A6050000}"/>
    <cellStyle name="Normal 3 21 6" xfId="1424" xr:uid="{00000000-0005-0000-0000-0000A7050000}"/>
    <cellStyle name="Normal 3 21 7" xfId="1425" xr:uid="{00000000-0005-0000-0000-0000A8050000}"/>
    <cellStyle name="Normal 3 21 8" xfId="1426" xr:uid="{00000000-0005-0000-0000-0000A9050000}"/>
    <cellStyle name="Normal 3 21 9" xfId="1427" xr:uid="{00000000-0005-0000-0000-0000AA050000}"/>
    <cellStyle name="Normal 3 22" xfId="1428" xr:uid="{00000000-0005-0000-0000-0000AB050000}"/>
    <cellStyle name="Normal 3 22 10" xfId="1429" xr:uid="{00000000-0005-0000-0000-0000AC050000}"/>
    <cellStyle name="Normal 3 22 11" xfId="1430" xr:uid="{00000000-0005-0000-0000-0000AD050000}"/>
    <cellStyle name="Normal 3 22 12" xfId="1431" xr:uid="{00000000-0005-0000-0000-0000AE050000}"/>
    <cellStyle name="Normal 3 22 13" xfId="1432" xr:uid="{00000000-0005-0000-0000-0000AF050000}"/>
    <cellStyle name="Normal 3 22 14" xfId="1433" xr:uid="{00000000-0005-0000-0000-0000B0050000}"/>
    <cellStyle name="Normal 3 22 15" xfId="1434" xr:uid="{00000000-0005-0000-0000-0000B1050000}"/>
    <cellStyle name="Normal 3 22 16" xfId="1435" xr:uid="{00000000-0005-0000-0000-0000B2050000}"/>
    <cellStyle name="Normal 3 22 17" xfId="1436" xr:uid="{00000000-0005-0000-0000-0000B3050000}"/>
    <cellStyle name="Normal 3 22 18" xfId="1437" xr:uid="{00000000-0005-0000-0000-0000B4050000}"/>
    <cellStyle name="Normal 3 22 19" xfId="1438" xr:uid="{00000000-0005-0000-0000-0000B5050000}"/>
    <cellStyle name="Normal 3 22 2" xfId="1439" xr:uid="{00000000-0005-0000-0000-0000B6050000}"/>
    <cellStyle name="Normal 3 22 20" xfId="1440" xr:uid="{00000000-0005-0000-0000-0000B7050000}"/>
    <cellStyle name="Normal 3 22 21" xfId="1441" xr:uid="{00000000-0005-0000-0000-0000B8050000}"/>
    <cellStyle name="Normal 3 22 22" xfId="1442" xr:uid="{00000000-0005-0000-0000-0000B9050000}"/>
    <cellStyle name="Normal 3 22 23" xfId="1443" xr:uid="{00000000-0005-0000-0000-0000BA050000}"/>
    <cellStyle name="Normal 3 22 3" xfId="1444" xr:uid="{00000000-0005-0000-0000-0000BB050000}"/>
    <cellStyle name="Normal 3 22 4" xfId="1445" xr:uid="{00000000-0005-0000-0000-0000BC050000}"/>
    <cellStyle name="Normal 3 22 5" xfId="1446" xr:uid="{00000000-0005-0000-0000-0000BD050000}"/>
    <cellStyle name="Normal 3 22 6" xfId="1447" xr:uid="{00000000-0005-0000-0000-0000BE050000}"/>
    <cellStyle name="Normal 3 22 7" xfId="1448" xr:uid="{00000000-0005-0000-0000-0000BF050000}"/>
    <cellStyle name="Normal 3 22 8" xfId="1449" xr:uid="{00000000-0005-0000-0000-0000C0050000}"/>
    <cellStyle name="Normal 3 22 9" xfId="1450" xr:uid="{00000000-0005-0000-0000-0000C1050000}"/>
    <cellStyle name="Normal 3 23" xfId="1451" xr:uid="{00000000-0005-0000-0000-0000C2050000}"/>
    <cellStyle name="Normal 3 23 10" xfId="1452" xr:uid="{00000000-0005-0000-0000-0000C3050000}"/>
    <cellStyle name="Normal 3 23 11" xfId="1453" xr:uid="{00000000-0005-0000-0000-0000C4050000}"/>
    <cellStyle name="Normal 3 23 12" xfId="1454" xr:uid="{00000000-0005-0000-0000-0000C5050000}"/>
    <cellStyle name="Normal 3 23 13" xfId="1455" xr:uid="{00000000-0005-0000-0000-0000C6050000}"/>
    <cellStyle name="Normal 3 23 14" xfId="1456" xr:uid="{00000000-0005-0000-0000-0000C7050000}"/>
    <cellStyle name="Normal 3 23 15" xfId="1457" xr:uid="{00000000-0005-0000-0000-0000C8050000}"/>
    <cellStyle name="Normal 3 23 16" xfId="1458" xr:uid="{00000000-0005-0000-0000-0000C9050000}"/>
    <cellStyle name="Normal 3 23 17" xfId="1459" xr:uid="{00000000-0005-0000-0000-0000CA050000}"/>
    <cellStyle name="Normal 3 23 18" xfId="1460" xr:uid="{00000000-0005-0000-0000-0000CB050000}"/>
    <cellStyle name="Normal 3 23 19" xfId="1461" xr:uid="{00000000-0005-0000-0000-0000CC050000}"/>
    <cellStyle name="Normal 3 23 2" xfId="1462" xr:uid="{00000000-0005-0000-0000-0000CD050000}"/>
    <cellStyle name="Normal 3 23 20" xfId="1463" xr:uid="{00000000-0005-0000-0000-0000CE050000}"/>
    <cellStyle name="Normal 3 23 21" xfId="1464" xr:uid="{00000000-0005-0000-0000-0000CF050000}"/>
    <cellStyle name="Normal 3 23 22" xfId="1465" xr:uid="{00000000-0005-0000-0000-0000D0050000}"/>
    <cellStyle name="Normal 3 23 23" xfId="1466" xr:uid="{00000000-0005-0000-0000-0000D1050000}"/>
    <cellStyle name="Normal 3 23 3" xfId="1467" xr:uid="{00000000-0005-0000-0000-0000D2050000}"/>
    <cellStyle name="Normal 3 23 4" xfId="1468" xr:uid="{00000000-0005-0000-0000-0000D3050000}"/>
    <cellStyle name="Normal 3 23 5" xfId="1469" xr:uid="{00000000-0005-0000-0000-0000D4050000}"/>
    <cellStyle name="Normal 3 23 6" xfId="1470" xr:uid="{00000000-0005-0000-0000-0000D5050000}"/>
    <cellStyle name="Normal 3 23 7" xfId="1471" xr:uid="{00000000-0005-0000-0000-0000D6050000}"/>
    <cellStyle name="Normal 3 23 8" xfId="1472" xr:uid="{00000000-0005-0000-0000-0000D7050000}"/>
    <cellStyle name="Normal 3 23 9" xfId="1473" xr:uid="{00000000-0005-0000-0000-0000D8050000}"/>
    <cellStyle name="Normal 3 24" xfId="1474" xr:uid="{00000000-0005-0000-0000-0000D9050000}"/>
    <cellStyle name="Normal 3 24 10" xfId="1475" xr:uid="{00000000-0005-0000-0000-0000DA050000}"/>
    <cellStyle name="Normal 3 24 11" xfId="1476" xr:uid="{00000000-0005-0000-0000-0000DB050000}"/>
    <cellStyle name="Normal 3 24 12" xfId="1477" xr:uid="{00000000-0005-0000-0000-0000DC050000}"/>
    <cellStyle name="Normal 3 24 13" xfId="1478" xr:uid="{00000000-0005-0000-0000-0000DD050000}"/>
    <cellStyle name="Normal 3 24 14" xfId="1479" xr:uid="{00000000-0005-0000-0000-0000DE050000}"/>
    <cellStyle name="Normal 3 24 15" xfId="1480" xr:uid="{00000000-0005-0000-0000-0000DF050000}"/>
    <cellStyle name="Normal 3 24 16" xfId="1481" xr:uid="{00000000-0005-0000-0000-0000E0050000}"/>
    <cellStyle name="Normal 3 24 17" xfId="1482" xr:uid="{00000000-0005-0000-0000-0000E1050000}"/>
    <cellStyle name="Normal 3 24 18" xfId="1483" xr:uid="{00000000-0005-0000-0000-0000E2050000}"/>
    <cellStyle name="Normal 3 24 19" xfId="1484" xr:uid="{00000000-0005-0000-0000-0000E3050000}"/>
    <cellStyle name="Normal 3 24 2" xfId="1485" xr:uid="{00000000-0005-0000-0000-0000E4050000}"/>
    <cellStyle name="Normal 3 24 20" xfId="1486" xr:uid="{00000000-0005-0000-0000-0000E5050000}"/>
    <cellStyle name="Normal 3 24 21" xfId="1487" xr:uid="{00000000-0005-0000-0000-0000E6050000}"/>
    <cellStyle name="Normal 3 24 22" xfId="1488" xr:uid="{00000000-0005-0000-0000-0000E7050000}"/>
    <cellStyle name="Normal 3 24 23" xfId="1489" xr:uid="{00000000-0005-0000-0000-0000E8050000}"/>
    <cellStyle name="Normal 3 24 3" xfId="1490" xr:uid="{00000000-0005-0000-0000-0000E9050000}"/>
    <cellStyle name="Normal 3 24 4" xfId="1491" xr:uid="{00000000-0005-0000-0000-0000EA050000}"/>
    <cellStyle name="Normal 3 24 5" xfId="1492" xr:uid="{00000000-0005-0000-0000-0000EB050000}"/>
    <cellStyle name="Normal 3 24 6" xfId="1493" xr:uid="{00000000-0005-0000-0000-0000EC050000}"/>
    <cellStyle name="Normal 3 24 7" xfId="1494" xr:uid="{00000000-0005-0000-0000-0000ED050000}"/>
    <cellStyle name="Normal 3 24 8" xfId="1495" xr:uid="{00000000-0005-0000-0000-0000EE050000}"/>
    <cellStyle name="Normal 3 24 9" xfId="1496" xr:uid="{00000000-0005-0000-0000-0000EF050000}"/>
    <cellStyle name="Normal 3 25" xfId="1497" xr:uid="{00000000-0005-0000-0000-0000F0050000}"/>
    <cellStyle name="Normal 3 25 10" xfId="1498" xr:uid="{00000000-0005-0000-0000-0000F1050000}"/>
    <cellStyle name="Normal 3 25 11" xfId="1499" xr:uid="{00000000-0005-0000-0000-0000F2050000}"/>
    <cellStyle name="Normal 3 25 12" xfId="1500" xr:uid="{00000000-0005-0000-0000-0000F3050000}"/>
    <cellStyle name="Normal 3 25 13" xfId="1501" xr:uid="{00000000-0005-0000-0000-0000F4050000}"/>
    <cellStyle name="Normal 3 25 14" xfId="1502" xr:uid="{00000000-0005-0000-0000-0000F5050000}"/>
    <cellStyle name="Normal 3 25 15" xfId="1503" xr:uid="{00000000-0005-0000-0000-0000F6050000}"/>
    <cellStyle name="Normal 3 25 16" xfId="1504" xr:uid="{00000000-0005-0000-0000-0000F7050000}"/>
    <cellStyle name="Normal 3 25 17" xfId="1505" xr:uid="{00000000-0005-0000-0000-0000F8050000}"/>
    <cellStyle name="Normal 3 25 18" xfId="1506" xr:uid="{00000000-0005-0000-0000-0000F9050000}"/>
    <cellStyle name="Normal 3 25 19" xfId="1507" xr:uid="{00000000-0005-0000-0000-0000FA050000}"/>
    <cellStyle name="Normal 3 25 2" xfId="1508" xr:uid="{00000000-0005-0000-0000-0000FB050000}"/>
    <cellStyle name="Normal 3 25 20" xfId="1509" xr:uid="{00000000-0005-0000-0000-0000FC050000}"/>
    <cellStyle name="Normal 3 25 21" xfId="1510" xr:uid="{00000000-0005-0000-0000-0000FD050000}"/>
    <cellStyle name="Normal 3 25 22" xfId="1511" xr:uid="{00000000-0005-0000-0000-0000FE050000}"/>
    <cellStyle name="Normal 3 25 23" xfId="1512" xr:uid="{00000000-0005-0000-0000-0000FF050000}"/>
    <cellStyle name="Normal 3 25 3" xfId="1513" xr:uid="{00000000-0005-0000-0000-000000060000}"/>
    <cellStyle name="Normal 3 25 4" xfId="1514" xr:uid="{00000000-0005-0000-0000-000001060000}"/>
    <cellStyle name="Normal 3 25 5" xfId="1515" xr:uid="{00000000-0005-0000-0000-000002060000}"/>
    <cellStyle name="Normal 3 25 6" xfId="1516" xr:uid="{00000000-0005-0000-0000-000003060000}"/>
    <cellStyle name="Normal 3 25 7" xfId="1517" xr:uid="{00000000-0005-0000-0000-000004060000}"/>
    <cellStyle name="Normal 3 25 8" xfId="1518" xr:uid="{00000000-0005-0000-0000-000005060000}"/>
    <cellStyle name="Normal 3 25 9" xfId="1519" xr:uid="{00000000-0005-0000-0000-000006060000}"/>
    <cellStyle name="Normal 3 26" xfId="1520" xr:uid="{00000000-0005-0000-0000-000007060000}"/>
    <cellStyle name="Normal 3 26 10" xfId="1521" xr:uid="{00000000-0005-0000-0000-000008060000}"/>
    <cellStyle name="Normal 3 26 11" xfId="1522" xr:uid="{00000000-0005-0000-0000-000009060000}"/>
    <cellStyle name="Normal 3 26 12" xfId="1523" xr:uid="{00000000-0005-0000-0000-00000A060000}"/>
    <cellStyle name="Normal 3 26 13" xfId="1524" xr:uid="{00000000-0005-0000-0000-00000B060000}"/>
    <cellStyle name="Normal 3 26 14" xfId="1525" xr:uid="{00000000-0005-0000-0000-00000C060000}"/>
    <cellStyle name="Normal 3 26 15" xfId="1526" xr:uid="{00000000-0005-0000-0000-00000D060000}"/>
    <cellStyle name="Normal 3 26 16" xfId="1527" xr:uid="{00000000-0005-0000-0000-00000E060000}"/>
    <cellStyle name="Normal 3 26 17" xfId="1528" xr:uid="{00000000-0005-0000-0000-00000F060000}"/>
    <cellStyle name="Normal 3 26 18" xfId="1529" xr:uid="{00000000-0005-0000-0000-000010060000}"/>
    <cellStyle name="Normal 3 26 19" xfId="1530" xr:uid="{00000000-0005-0000-0000-000011060000}"/>
    <cellStyle name="Normal 3 26 2" xfId="1531" xr:uid="{00000000-0005-0000-0000-000012060000}"/>
    <cellStyle name="Normal 3 26 20" xfId="1532" xr:uid="{00000000-0005-0000-0000-000013060000}"/>
    <cellStyle name="Normal 3 26 21" xfId="1533" xr:uid="{00000000-0005-0000-0000-000014060000}"/>
    <cellStyle name="Normal 3 26 22" xfId="1534" xr:uid="{00000000-0005-0000-0000-000015060000}"/>
    <cellStyle name="Normal 3 26 23" xfId="1535" xr:uid="{00000000-0005-0000-0000-000016060000}"/>
    <cellStyle name="Normal 3 26 3" xfId="1536" xr:uid="{00000000-0005-0000-0000-000017060000}"/>
    <cellStyle name="Normal 3 26 4" xfId="1537" xr:uid="{00000000-0005-0000-0000-000018060000}"/>
    <cellStyle name="Normal 3 26 5" xfId="1538" xr:uid="{00000000-0005-0000-0000-000019060000}"/>
    <cellStyle name="Normal 3 26 6" xfId="1539" xr:uid="{00000000-0005-0000-0000-00001A060000}"/>
    <cellStyle name="Normal 3 26 7" xfId="1540" xr:uid="{00000000-0005-0000-0000-00001B060000}"/>
    <cellStyle name="Normal 3 26 8" xfId="1541" xr:uid="{00000000-0005-0000-0000-00001C060000}"/>
    <cellStyle name="Normal 3 26 9" xfId="1542" xr:uid="{00000000-0005-0000-0000-00001D060000}"/>
    <cellStyle name="Normal 3 27" xfId="1543" xr:uid="{00000000-0005-0000-0000-00001E060000}"/>
    <cellStyle name="Normal 3 27 10" xfId="1544" xr:uid="{00000000-0005-0000-0000-00001F060000}"/>
    <cellStyle name="Normal 3 27 11" xfId="1545" xr:uid="{00000000-0005-0000-0000-000020060000}"/>
    <cellStyle name="Normal 3 27 12" xfId="1546" xr:uid="{00000000-0005-0000-0000-000021060000}"/>
    <cellStyle name="Normal 3 27 13" xfId="1547" xr:uid="{00000000-0005-0000-0000-000022060000}"/>
    <cellStyle name="Normal 3 27 14" xfId="1548" xr:uid="{00000000-0005-0000-0000-000023060000}"/>
    <cellStyle name="Normal 3 27 15" xfId="1549" xr:uid="{00000000-0005-0000-0000-000024060000}"/>
    <cellStyle name="Normal 3 27 16" xfId="1550" xr:uid="{00000000-0005-0000-0000-000025060000}"/>
    <cellStyle name="Normal 3 27 17" xfId="1551" xr:uid="{00000000-0005-0000-0000-000026060000}"/>
    <cellStyle name="Normal 3 27 18" xfId="1552" xr:uid="{00000000-0005-0000-0000-000027060000}"/>
    <cellStyle name="Normal 3 27 19" xfId="1553" xr:uid="{00000000-0005-0000-0000-000028060000}"/>
    <cellStyle name="Normal 3 27 2" xfId="1554" xr:uid="{00000000-0005-0000-0000-000029060000}"/>
    <cellStyle name="Normal 3 27 20" xfId="1555" xr:uid="{00000000-0005-0000-0000-00002A060000}"/>
    <cellStyle name="Normal 3 27 21" xfId="1556" xr:uid="{00000000-0005-0000-0000-00002B060000}"/>
    <cellStyle name="Normal 3 27 22" xfId="1557" xr:uid="{00000000-0005-0000-0000-00002C060000}"/>
    <cellStyle name="Normal 3 27 23" xfId="1558" xr:uid="{00000000-0005-0000-0000-00002D060000}"/>
    <cellStyle name="Normal 3 27 3" xfId="1559" xr:uid="{00000000-0005-0000-0000-00002E060000}"/>
    <cellStyle name="Normal 3 27 4" xfId="1560" xr:uid="{00000000-0005-0000-0000-00002F060000}"/>
    <cellStyle name="Normal 3 27 5" xfId="1561" xr:uid="{00000000-0005-0000-0000-000030060000}"/>
    <cellStyle name="Normal 3 27 6" xfId="1562" xr:uid="{00000000-0005-0000-0000-000031060000}"/>
    <cellStyle name="Normal 3 27 7" xfId="1563" xr:uid="{00000000-0005-0000-0000-000032060000}"/>
    <cellStyle name="Normal 3 27 8" xfId="1564" xr:uid="{00000000-0005-0000-0000-000033060000}"/>
    <cellStyle name="Normal 3 27 9" xfId="1565" xr:uid="{00000000-0005-0000-0000-000034060000}"/>
    <cellStyle name="Normal 3 28" xfId="1566" xr:uid="{00000000-0005-0000-0000-000035060000}"/>
    <cellStyle name="Normal 3 28 10" xfId="1567" xr:uid="{00000000-0005-0000-0000-000036060000}"/>
    <cellStyle name="Normal 3 28 11" xfId="1568" xr:uid="{00000000-0005-0000-0000-000037060000}"/>
    <cellStyle name="Normal 3 28 12" xfId="1569" xr:uid="{00000000-0005-0000-0000-000038060000}"/>
    <cellStyle name="Normal 3 28 13" xfId="1570" xr:uid="{00000000-0005-0000-0000-000039060000}"/>
    <cellStyle name="Normal 3 28 14" xfId="1571" xr:uid="{00000000-0005-0000-0000-00003A060000}"/>
    <cellStyle name="Normal 3 28 15" xfId="1572" xr:uid="{00000000-0005-0000-0000-00003B060000}"/>
    <cellStyle name="Normal 3 28 16" xfId="1573" xr:uid="{00000000-0005-0000-0000-00003C060000}"/>
    <cellStyle name="Normal 3 28 17" xfId="1574" xr:uid="{00000000-0005-0000-0000-00003D060000}"/>
    <cellStyle name="Normal 3 28 18" xfId="1575" xr:uid="{00000000-0005-0000-0000-00003E060000}"/>
    <cellStyle name="Normal 3 28 19" xfId="1576" xr:uid="{00000000-0005-0000-0000-00003F060000}"/>
    <cellStyle name="Normal 3 28 2" xfId="1577" xr:uid="{00000000-0005-0000-0000-000040060000}"/>
    <cellStyle name="Normal 3 28 20" xfId="1578" xr:uid="{00000000-0005-0000-0000-000041060000}"/>
    <cellStyle name="Normal 3 28 21" xfId="1579" xr:uid="{00000000-0005-0000-0000-000042060000}"/>
    <cellStyle name="Normal 3 28 22" xfId="1580" xr:uid="{00000000-0005-0000-0000-000043060000}"/>
    <cellStyle name="Normal 3 28 23" xfId="1581" xr:uid="{00000000-0005-0000-0000-000044060000}"/>
    <cellStyle name="Normal 3 28 3" xfId="1582" xr:uid="{00000000-0005-0000-0000-000045060000}"/>
    <cellStyle name="Normal 3 28 4" xfId="1583" xr:uid="{00000000-0005-0000-0000-000046060000}"/>
    <cellStyle name="Normal 3 28 5" xfId="1584" xr:uid="{00000000-0005-0000-0000-000047060000}"/>
    <cellStyle name="Normal 3 28 6" xfId="1585" xr:uid="{00000000-0005-0000-0000-000048060000}"/>
    <cellStyle name="Normal 3 28 7" xfId="1586" xr:uid="{00000000-0005-0000-0000-000049060000}"/>
    <cellStyle name="Normal 3 28 8" xfId="1587" xr:uid="{00000000-0005-0000-0000-00004A060000}"/>
    <cellStyle name="Normal 3 28 9" xfId="1588" xr:uid="{00000000-0005-0000-0000-00004B060000}"/>
    <cellStyle name="Normal 3 29" xfId="1589" xr:uid="{00000000-0005-0000-0000-00004C060000}"/>
    <cellStyle name="Normal 3 29 10" xfId="1590" xr:uid="{00000000-0005-0000-0000-00004D060000}"/>
    <cellStyle name="Normal 3 29 11" xfId="1591" xr:uid="{00000000-0005-0000-0000-00004E060000}"/>
    <cellStyle name="Normal 3 29 12" xfId="1592" xr:uid="{00000000-0005-0000-0000-00004F060000}"/>
    <cellStyle name="Normal 3 29 13" xfId="1593" xr:uid="{00000000-0005-0000-0000-000050060000}"/>
    <cellStyle name="Normal 3 29 14" xfId="1594" xr:uid="{00000000-0005-0000-0000-000051060000}"/>
    <cellStyle name="Normal 3 29 15" xfId="1595" xr:uid="{00000000-0005-0000-0000-000052060000}"/>
    <cellStyle name="Normal 3 29 16" xfId="1596" xr:uid="{00000000-0005-0000-0000-000053060000}"/>
    <cellStyle name="Normal 3 29 17" xfId="1597" xr:uid="{00000000-0005-0000-0000-000054060000}"/>
    <cellStyle name="Normal 3 29 18" xfId="1598" xr:uid="{00000000-0005-0000-0000-000055060000}"/>
    <cellStyle name="Normal 3 29 19" xfId="1599" xr:uid="{00000000-0005-0000-0000-000056060000}"/>
    <cellStyle name="Normal 3 29 2" xfId="1600" xr:uid="{00000000-0005-0000-0000-000057060000}"/>
    <cellStyle name="Normal 3 29 20" xfId="1601" xr:uid="{00000000-0005-0000-0000-000058060000}"/>
    <cellStyle name="Normal 3 29 21" xfId="1602" xr:uid="{00000000-0005-0000-0000-000059060000}"/>
    <cellStyle name="Normal 3 29 22" xfId="1603" xr:uid="{00000000-0005-0000-0000-00005A060000}"/>
    <cellStyle name="Normal 3 29 23" xfId="1604" xr:uid="{00000000-0005-0000-0000-00005B060000}"/>
    <cellStyle name="Normal 3 29 3" xfId="1605" xr:uid="{00000000-0005-0000-0000-00005C060000}"/>
    <cellStyle name="Normal 3 29 4" xfId="1606" xr:uid="{00000000-0005-0000-0000-00005D060000}"/>
    <cellStyle name="Normal 3 29 5" xfId="1607" xr:uid="{00000000-0005-0000-0000-00005E060000}"/>
    <cellStyle name="Normal 3 29 6" xfId="1608" xr:uid="{00000000-0005-0000-0000-00005F060000}"/>
    <cellStyle name="Normal 3 29 7" xfId="1609" xr:uid="{00000000-0005-0000-0000-000060060000}"/>
    <cellStyle name="Normal 3 29 8" xfId="1610" xr:uid="{00000000-0005-0000-0000-000061060000}"/>
    <cellStyle name="Normal 3 29 9" xfId="1611" xr:uid="{00000000-0005-0000-0000-000062060000}"/>
    <cellStyle name="Normal 3 3" xfId="1612" xr:uid="{00000000-0005-0000-0000-000063060000}"/>
    <cellStyle name="Normal 3 3 10" xfId="1613" xr:uid="{00000000-0005-0000-0000-000064060000}"/>
    <cellStyle name="Normal 3 3 11" xfId="1614" xr:uid="{00000000-0005-0000-0000-000065060000}"/>
    <cellStyle name="Normal 3 3 12" xfId="1615" xr:uid="{00000000-0005-0000-0000-000066060000}"/>
    <cellStyle name="Normal 3 3 13" xfId="1616" xr:uid="{00000000-0005-0000-0000-000067060000}"/>
    <cellStyle name="Normal 3 3 14" xfId="1617" xr:uid="{00000000-0005-0000-0000-000068060000}"/>
    <cellStyle name="Normal 3 3 15" xfId="1618" xr:uid="{00000000-0005-0000-0000-000069060000}"/>
    <cellStyle name="Normal 3 3 16" xfId="1619" xr:uid="{00000000-0005-0000-0000-00006A060000}"/>
    <cellStyle name="Normal 3 3 17" xfId="1620" xr:uid="{00000000-0005-0000-0000-00006B060000}"/>
    <cellStyle name="Normal 3 3 18" xfId="1621" xr:uid="{00000000-0005-0000-0000-00006C060000}"/>
    <cellStyle name="Normal 3 3 19" xfId="1622" xr:uid="{00000000-0005-0000-0000-00006D060000}"/>
    <cellStyle name="Normal 3 3 2" xfId="1623" xr:uid="{00000000-0005-0000-0000-00006E060000}"/>
    <cellStyle name="Normal 3 3 20" xfId="1624" xr:uid="{00000000-0005-0000-0000-00006F060000}"/>
    <cellStyle name="Normal 3 3 21" xfId="1625" xr:uid="{00000000-0005-0000-0000-000070060000}"/>
    <cellStyle name="Normal 3 3 22" xfId="1626" xr:uid="{00000000-0005-0000-0000-000071060000}"/>
    <cellStyle name="Normal 3 3 23" xfId="1627" xr:uid="{00000000-0005-0000-0000-000072060000}"/>
    <cellStyle name="Normal 3 3 3" xfId="1628" xr:uid="{00000000-0005-0000-0000-000073060000}"/>
    <cellStyle name="Normal 3 3 4" xfId="1629" xr:uid="{00000000-0005-0000-0000-000074060000}"/>
    <cellStyle name="Normal 3 3 5" xfId="1630" xr:uid="{00000000-0005-0000-0000-000075060000}"/>
    <cellStyle name="Normal 3 3 6" xfId="1631" xr:uid="{00000000-0005-0000-0000-000076060000}"/>
    <cellStyle name="Normal 3 3 7" xfId="1632" xr:uid="{00000000-0005-0000-0000-000077060000}"/>
    <cellStyle name="Normal 3 3 8" xfId="1633" xr:uid="{00000000-0005-0000-0000-000078060000}"/>
    <cellStyle name="Normal 3 3 9" xfId="1634" xr:uid="{00000000-0005-0000-0000-000079060000}"/>
    <cellStyle name="Normal 3 30" xfId="1635" xr:uid="{00000000-0005-0000-0000-00007A060000}"/>
    <cellStyle name="Normal 3 30 10" xfId="1636" xr:uid="{00000000-0005-0000-0000-00007B060000}"/>
    <cellStyle name="Normal 3 30 11" xfId="1637" xr:uid="{00000000-0005-0000-0000-00007C060000}"/>
    <cellStyle name="Normal 3 30 12" xfId="1638" xr:uid="{00000000-0005-0000-0000-00007D060000}"/>
    <cellStyle name="Normal 3 30 13" xfId="1639" xr:uid="{00000000-0005-0000-0000-00007E060000}"/>
    <cellStyle name="Normal 3 30 14" xfId="1640" xr:uid="{00000000-0005-0000-0000-00007F060000}"/>
    <cellStyle name="Normal 3 30 15" xfId="1641" xr:uid="{00000000-0005-0000-0000-000080060000}"/>
    <cellStyle name="Normal 3 30 16" xfId="1642" xr:uid="{00000000-0005-0000-0000-000081060000}"/>
    <cellStyle name="Normal 3 30 17" xfId="1643" xr:uid="{00000000-0005-0000-0000-000082060000}"/>
    <cellStyle name="Normal 3 30 18" xfId="1644" xr:uid="{00000000-0005-0000-0000-000083060000}"/>
    <cellStyle name="Normal 3 30 19" xfId="1645" xr:uid="{00000000-0005-0000-0000-000084060000}"/>
    <cellStyle name="Normal 3 30 2" xfId="1646" xr:uid="{00000000-0005-0000-0000-000085060000}"/>
    <cellStyle name="Normal 3 30 20" xfId="1647" xr:uid="{00000000-0005-0000-0000-000086060000}"/>
    <cellStyle name="Normal 3 30 21" xfId="1648" xr:uid="{00000000-0005-0000-0000-000087060000}"/>
    <cellStyle name="Normal 3 30 22" xfId="1649" xr:uid="{00000000-0005-0000-0000-000088060000}"/>
    <cellStyle name="Normal 3 30 23" xfId="1650" xr:uid="{00000000-0005-0000-0000-000089060000}"/>
    <cellStyle name="Normal 3 30 3" xfId="1651" xr:uid="{00000000-0005-0000-0000-00008A060000}"/>
    <cellStyle name="Normal 3 30 4" xfId="1652" xr:uid="{00000000-0005-0000-0000-00008B060000}"/>
    <cellStyle name="Normal 3 30 5" xfId="1653" xr:uid="{00000000-0005-0000-0000-00008C060000}"/>
    <cellStyle name="Normal 3 30 6" xfId="1654" xr:uid="{00000000-0005-0000-0000-00008D060000}"/>
    <cellStyle name="Normal 3 30 7" xfId="1655" xr:uid="{00000000-0005-0000-0000-00008E060000}"/>
    <cellStyle name="Normal 3 30 8" xfId="1656" xr:uid="{00000000-0005-0000-0000-00008F060000}"/>
    <cellStyle name="Normal 3 30 9" xfId="1657" xr:uid="{00000000-0005-0000-0000-000090060000}"/>
    <cellStyle name="Normal 3 31" xfId="1658" xr:uid="{00000000-0005-0000-0000-000091060000}"/>
    <cellStyle name="Normal 3 31 10" xfId="1659" xr:uid="{00000000-0005-0000-0000-000092060000}"/>
    <cellStyle name="Normal 3 31 11" xfId="1660" xr:uid="{00000000-0005-0000-0000-000093060000}"/>
    <cellStyle name="Normal 3 31 12" xfId="1661" xr:uid="{00000000-0005-0000-0000-000094060000}"/>
    <cellStyle name="Normal 3 31 13" xfId="1662" xr:uid="{00000000-0005-0000-0000-000095060000}"/>
    <cellStyle name="Normal 3 31 14" xfId="1663" xr:uid="{00000000-0005-0000-0000-000096060000}"/>
    <cellStyle name="Normal 3 31 15" xfId="1664" xr:uid="{00000000-0005-0000-0000-000097060000}"/>
    <cellStyle name="Normal 3 31 16" xfId="1665" xr:uid="{00000000-0005-0000-0000-000098060000}"/>
    <cellStyle name="Normal 3 31 17" xfId="1666" xr:uid="{00000000-0005-0000-0000-000099060000}"/>
    <cellStyle name="Normal 3 31 18" xfId="1667" xr:uid="{00000000-0005-0000-0000-00009A060000}"/>
    <cellStyle name="Normal 3 31 19" xfId="1668" xr:uid="{00000000-0005-0000-0000-00009B060000}"/>
    <cellStyle name="Normal 3 31 2" xfId="1669" xr:uid="{00000000-0005-0000-0000-00009C060000}"/>
    <cellStyle name="Normal 3 31 20" xfId="1670" xr:uid="{00000000-0005-0000-0000-00009D060000}"/>
    <cellStyle name="Normal 3 31 21" xfId="1671" xr:uid="{00000000-0005-0000-0000-00009E060000}"/>
    <cellStyle name="Normal 3 31 22" xfId="1672" xr:uid="{00000000-0005-0000-0000-00009F060000}"/>
    <cellStyle name="Normal 3 31 23" xfId="1673" xr:uid="{00000000-0005-0000-0000-0000A0060000}"/>
    <cellStyle name="Normal 3 31 3" xfId="1674" xr:uid="{00000000-0005-0000-0000-0000A1060000}"/>
    <cellStyle name="Normal 3 31 4" xfId="1675" xr:uid="{00000000-0005-0000-0000-0000A2060000}"/>
    <cellStyle name="Normal 3 31 5" xfId="1676" xr:uid="{00000000-0005-0000-0000-0000A3060000}"/>
    <cellStyle name="Normal 3 31 6" xfId="1677" xr:uid="{00000000-0005-0000-0000-0000A4060000}"/>
    <cellStyle name="Normal 3 31 7" xfId="1678" xr:uid="{00000000-0005-0000-0000-0000A5060000}"/>
    <cellStyle name="Normal 3 31 8" xfId="1679" xr:uid="{00000000-0005-0000-0000-0000A6060000}"/>
    <cellStyle name="Normal 3 31 9" xfId="1680" xr:uid="{00000000-0005-0000-0000-0000A7060000}"/>
    <cellStyle name="Normal 3 32" xfId="1681" xr:uid="{00000000-0005-0000-0000-0000A8060000}"/>
    <cellStyle name="Normal 3 32 10" xfId="1682" xr:uid="{00000000-0005-0000-0000-0000A9060000}"/>
    <cellStyle name="Normal 3 32 11" xfId="1683" xr:uid="{00000000-0005-0000-0000-0000AA060000}"/>
    <cellStyle name="Normal 3 32 12" xfId="1684" xr:uid="{00000000-0005-0000-0000-0000AB060000}"/>
    <cellStyle name="Normal 3 32 13" xfId="1685" xr:uid="{00000000-0005-0000-0000-0000AC060000}"/>
    <cellStyle name="Normal 3 32 14" xfId="1686" xr:uid="{00000000-0005-0000-0000-0000AD060000}"/>
    <cellStyle name="Normal 3 32 15" xfId="1687" xr:uid="{00000000-0005-0000-0000-0000AE060000}"/>
    <cellStyle name="Normal 3 32 16" xfId="1688" xr:uid="{00000000-0005-0000-0000-0000AF060000}"/>
    <cellStyle name="Normal 3 32 17" xfId="1689" xr:uid="{00000000-0005-0000-0000-0000B0060000}"/>
    <cellStyle name="Normal 3 32 18" xfId="1690" xr:uid="{00000000-0005-0000-0000-0000B1060000}"/>
    <cellStyle name="Normal 3 32 19" xfId="1691" xr:uid="{00000000-0005-0000-0000-0000B2060000}"/>
    <cellStyle name="Normal 3 32 2" xfId="1692" xr:uid="{00000000-0005-0000-0000-0000B3060000}"/>
    <cellStyle name="Normal 3 32 20" xfId="1693" xr:uid="{00000000-0005-0000-0000-0000B4060000}"/>
    <cellStyle name="Normal 3 32 21" xfId="1694" xr:uid="{00000000-0005-0000-0000-0000B5060000}"/>
    <cellStyle name="Normal 3 32 22" xfId="1695" xr:uid="{00000000-0005-0000-0000-0000B6060000}"/>
    <cellStyle name="Normal 3 32 23" xfId="1696" xr:uid="{00000000-0005-0000-0000-0000B7060000}"/>
    <cellStyle name="Normal 3 32 3" xfId="1697" xr:uid="{00000000-0005-0000-0000-0000B8060000}"/>
    <cellStyle name="Normal 3 32 4" xfId="1698" xr:uid="{00000000-0005-0000-0000-0000B9060000}"/>
    <cellStyle name="Normal 3 32 5" xfId="1699" xr:uid="{00000000-0005-0000-0000-0000BA060000}"/>
    <cellStyle name="Normal 3 32 6" xfId="1700" xr:uid="{00000000-0005-0000-0000-0000BB060000}"/>
    <cellStyle name="Normal 3 32 7" xfId="1701" xr:uid="{00000000-0005-0000-0000-0000BC060000}"/>
    <cellStyle name="Normal 3 32 8" xfId="1702" xr:uid="{00000000-0005-0000-0000-0000BD060000}"/>
    <cellStyle name="Normal 3 32 9" xfId="1703" xr:uid="{00000000-0005-0000-0000-0000BE060000}"/>
    <cellStyle name="Normal 3 33" xfId="1704" xr:uid="{00000000-0005-0000-0000-0000BF060000}"/>
    <cellStyle name="Normal 3 33 10" xfId="1705" xr:uid="{00000000-0005-0000-0000-0000C0060000}"/>
    <cellStyle name="Normal 3 33 11" xfId="1706" xr:uid="{00000000-0005-0000-0000-0000C1060000}"/>
    <cellStyle name="Normal 3 33 12" xfId="1707" xr:uid="{00000000-0005-0000-0000-0000C2060000}"/>
    <cellStyle name="Normal 3 33 13" xfId="1708" xr:uid="{00000000-0005-0000-0000-0000C3060000}"/>
    <cellStyle name="Normal 3 33 14" xfId="1709" xr:uid="{00000000-0005-0000-0000-0000C4060000}"/>
    <cellStyle name="Normal 3 33 15" xfId="1710" xr:uid="{00000000-0005-0000-0000-0000C5060000}"/>
    <cellStyle name="Normal 3 33 16" xfId="1711" xr:uid="{00000000-0005-0000-0000-0000C6060000}"/>
    <cellStyle name="Normal 3 33 17" xfId="1712" xr:uid="{00000000-0005-0000-0000-0000C7060000}"/>
    <cellStyle name="Normal 3 33 18" xfId="1713" xr:uid="{00000000-0005-0000-0000-0000C8060000}"/>
    <cellStyle name="Normal 3 33 19" xfId="1714" xr:uid="{00000000-0005-0000-0000-0000C9060000}"/>
    <cellStyle name="Normal 3 33 2" xfId="1715" xr:uid="{00000000-0005-0000-0000-0000CA060000}"/>
    <cellStyle name="Normal 3 33 20" xfId="1716" xr:uid="{00000000-0005-0000-0000-0000CB060000}"/>
    <cellStyle name="Normal 3 33 21" xfId="1717" xr:uid="{00000000-0005-0000-0000-0000CC060000}"/>
    <cellStyle name="Normal 3 33 22" xfId="1718" xr:uid="{00000000-0005-0000-0000-0000CD060000}"/>
    <cellStyle name="Normal 3 33 23" xfId="1719" xr:uid="{00000000-0005-0000-0000-0000CE060000}"/>
    <cellStyle name="Normal 3 33 3" xfId="1720" xr:uid="{00000000-0005-0000-0000-0000CF060000}"/>
    <cellStyle name="Normal 3 33 4" xfId="1721" xr:uid="{00000000-0005-0000-0000-0000D0060000}"/>
    <cellStyle name="Normal 3 33 5" xfId="1722" xr:uid="{00000000-0005-0000-0000-0000D1060000}"/>
    <cellStyle name="Normal 3 33 6" xfId="1723" xr:uid="{00000000-0005-0000-0000-0000D2060000}"/>
    <cellStyle name="Normal 3 33 7" xfId="1724" xr:uid="{00000000-0005-0000-0000-0000D3060000}"/>
    <cellStyle name="Normal 3 33 8" xfId="1725" xr:uid="{00000000-0005-0000-0000-0000D4060000}"/>
    <cellStyle name="Normal 3 33 9" xfId="1726" xr:uid="{00000000-0005-0000-0000-0000D5060000}"/>
    <cellStyle name="Normal 3 34" xfId="1727" xr:uid="{00000000-0005-0000-0000-0000D6060000}"/>
    <cellStyle name="Normal 3 35" xfId="1728" xr:uid="{00000000-0005-0000-0000-0000D7060000}"/>
    <cellStyle name="Normal 3 36" xfId="1729" xr:uid="{00000000-0005-0000-0000-0000D8060000}"/>
    <cellStyle name="Normal 3 37" xfId="1730" xr:uid="{00000000-0005-0000-0000-0000D9060000}"/>
    <cellStyle name="Normal 3 38" xfId="1731" xr:uid="{00000000-0005-0000-0000-0000DA060000}"/>
    <cellStyle name="Normal 3 39" xfId="1732" xr:uid="{00000000-0005-0000-0000-0000DB060000}"/>
    <cellStyle name="Normal 3 4" xfId="1733" xr:uid="{00000000-0005-0000-0000-0000DC060000}"/>
    <cellStyle name="Normal 3 4 10" xfId="1734" xr:uid="{00000000-0005-0000-0000-0000DD060000}"/>
    <cellStyle name="Normal 3 4 11" xfId="1735" xr:uid="{00000000-0005-0000-0000-0000DE060000}"/>
    <cellStyle name="Normal 3 4 12" xfId="1736" xr:uid="{00000000-0005-0000-0000-0000DF060000}"/>
    <cellStyle name="Normal 3 4 13" xfId="1737" xr:uid="{00000000-0005-0000-0000-0000E0060000}"/>
    <cellStyle name="Normal 3 4 14" xfId="1738" xr:uid="{00000000-0005-0000-0000-0000E1060000}"/>
    <cellStyle name="Normal 3 4 15" xfId="1739" xr:uid="{00000000-0005-0000-0000-0000E2060000}"/>
    <cellStyle name="Normal 3 4 16" xfId="1740" xr:uid="{00000000-0005-0000-0000-0000E3060000}"/>
    <cellStyle name="Normal 3 4 17" xfId="1741" xr:uid="{00000000-0005-0000-0000-0000E4060000}"/>
    <cellStyle name="Normal 3 4 18" xfId="1742" xr:uid="{00000000-0005-0000-0000-0000E5060000}"/>
    <cellStyle name="Normal 3 4 19" xfId="1743" xr:uid="{00000000-0005-0000-0000-0000E6060000}"/>
    <cellStyle name="Normal 3 4 2" xfId="1744" xr:uid="{00000000-0005-0000-0000-0000E7060000}"/>
    <cellStyle name="Normal 3 4 20" xfId="1745" xr:uid="{00000000-0005-0000-0000-0000E8060000}"/>
    <cellStyle name="Normal 3 4 21" xfId="1746" xr:uid="{00000000-0005-0000-0000-0000E9060000}"/>
    <cellStyle name="Normal 3 4 22" xfId="1747" xr:uid="{00000000-0005-0000-0000-0000EA060000}"/>
    <cellStyle name="Normal 3 4 23" xfId="1748" xr:uid="{00000000-0005-0000-0000-0000EB060000}"/>
    <cellStyle name="Normal 3 4 3" xfId="1749" xr:uid="{00000000-0005-0000-0000-0000EC060000}"/>
    <cellStyle name="Normal 3 4 4" xfId="1750" xr:uid="{00000000-0005-0000-0000-0000ED060000}"/>
    <cellStyle name="Normal 3 4 5" xfId="1751" xr:uid="{00000000-0005-0000-0000-0000EE060000}"/>
    <cellStyle name="Normal 3 4 6" xfId="1752" xr:uid="{00000000-0005-0000-0000-0000EF060000}"/>
    <cellStyle name="Normal 3 4 7" xfId="1753" xr:uid="{00000000-0005-0000-0000-0000F0060000}"/>
    <cellStyle name="Normal 3 4 8" xfId="1754" xr:uid="{00000000-0005-0000-0000-0000F1060000}"/>
    <cellStyle name="Normal 3 4 9" xfId="1755" xr:uid="{00000000-0005-0000-0000-0000F2060000}"/>
    <cellStyle name="Normal 3 40" xfId="1756" xr:uid="{00000000-0005-0000-0000-0000F3060000}"/>
    <cellStyle name="Normal 3 41" xfId="1757" xr:uid="{00000000-0005-0000-0000-0000F4060000}"/>
    <cellStyle name="Normal 3 42" xfId="1758" xr:uid="{00000000-0005-0000-0000-0000F5060000}"/>
    <cellStyle name="Normal 3 43" xfId="1759" xr:uid="{00000000-0005-0000-0000-0000F6060000}"/>
    <cellStyle name="Normal 3 44" xfId="1760" xr:uid="{00000000-0005-0000-0000-0000F7060000}"/>
    <cellStyle name="Normal 3 45" xfId="1761" xr:uid="{00000000-0005-0000-0000-0000F8060000}"/>
    <cellStyle name="Normal 3 46" xfId="1762" xr:uid="{00000000-0005-0000-0000-0000F9060000}"/>
    <cellStyle name="Normal 3 47" xfId="1763" xr:uid="{00000000-0005-0000-0000-0000FA060000}"/>
    <cellStyle name="Normal 3 48" xfId="1764" xr:uid="{00000000-0005-0000-0000-0000FB060000}"/>
    <cellStyle name="Normal 3 49" xfId="1765" xr:uid="{00000000-0005-0000-0000-0000FC060000}"/>
    <cellStyle name="Normal 3 5" xfId="1766" xr:uid="{00000000-0005-0000-0000-0000FD060000}"/>
    <cellStyle name="Normal 3 5 10" xfId="1767" xr:uid="{00000000-0005-0000-0000-0000FE060000}"/>
    <cellStyle name="Normal 3 5 11" xfId="1768" xr:uid="{00000000-0005-0000-0000-0000FF060000}"/>
    <cellStyle name="Normal 3 5 12" xfId="1769" xr:uid="{00000000-0005-0000-0000-000000070000}"/>
    <cellStyle name="Normal 3 5 13" xfId="1770" xr:uid="{00000000-0005-0000-0000-000001070000}"/>
    <cellStyle name="Normal 3 5 14" xfId="1771" xr:uid="{00000000-0005-0000-0000-000002070000}"/>
    <cellStyle name="Normal 3 5 15" xfId="1772" xr:uid="{00000000-0005-0000-0000-000003070000}"/>
    <cellStyle name="Normal 3 5 16" xfId="1773" xr:uid="{00000000-0005-0000-0000-000004070000}"/>
    <cellStyle name="Normal 3 5 17" xfId="1774" xr:uid="{00000000-0005-0000-0000-000005070000}"/>
    <cellStyle name="Normal 3 5 18" xfId="1775" xr:uid="{00000000-0005-0000-0000-000006070000}"/>
    <cellStyle name="Normal 3 5 19" xfId="1776" xr:uid="{00000000-0005-0000-0000-000007070000}"/>
    <cellStyle name="Normal 3 5 2" xfId="1777" xr:uid="{00000000-0005-0000-0000-000008070000}"/>
    <cellStyle name="Normal 3 5 20" xfId="1778" xr:uid="{00000000-0005-0000-0000-000009070000}"/>
    <cellStyle name="Normal 3 5 21" xfId="1779" xr:uid="{00000000-0005-0000-0000-00000A070000}"/>
    <cellStyle name="Normal 3 5 22" xfId="1780" xr:uid="{00000000-0005-0000-0000-00000B070000}"/>
    <cellStyle name="Normal 3 5 23" xfId="1781" xr:uid="{00000000-0005-0000-0000-00000C070000}"/>
    <cellStyle name="Normal 3 5 3" xfId="1782" xr:uid="{00000000-0005-0000-0000-00000D070000}"/>
    <cellStyle name="Normal 3 5 4" xfId="1783" xr:uid="{00000000-0005-0000-0000-00000E070000}"/>
    <cellStyle name="Normal 3 5 5" xfId="1784" xr:uid="{00000000-0005-0000-0000-00000F070000}"/>
    <cellStyle name="Normal 3 5 6" xfId="1785" xr:uid="{00000000-0005-0000-0000-000010070000}"/>
    <cellStyle name="Normal 3 5 7" xfId="1786" xr:uid="{00000000-0005-0000-0000-000011070000}"/>
    <cellStyle name="Normal 3 5 8" xfId="1787" xr:uid="{00000000-0005-0000-0000-000012070000}"/>
    <cellStyle name="Normal 3 5 9" xfId="1788" xr:uid="{00000000-0005-0000-0000-000013070000}"/>
    <cellStyle name="Normal 3 50" xfId="1789" xr:uid="{00000000-0005-0000-0000-000014070000}"/>
    <cellStyle name="Normal 3 51" xfId="1790" xr:uid="{00000000-0005-0000-0000-000015070000}"/>
    <cellStyle name="Normal 3 52" xfId="1791" xr:uid="{00000000-0005-0000-0000-000016070000}"/>
    <cellStyle name="Normal 3 53" xfId="1792" xr:uid="{00000000-0005-0000-0000-000017070000}"/>
    <cellStyle name="Normal 3 54" xfId="1793" xr:uid="{00000000-0005-0000-0000-000018070000}"/>
    <cellStyle name="Normal 3 55" xfId="1794" xr:uid="{00000000-0005-0000-0000-000019070000}"/>
    <cellStyle name="Normal 3 56" xfId="1795" xr:uid="{00000000-0005-0000-0000-00001A070000}"/>
    <cellStyle name="Normal 3 57" xfId="1796" xr:uid="{00000000-0005-0000-0000-00001B070000}"/>
    <cellStyle name="Normal 3 58" xfId="1797" xr:uid="{00000000-0005-0000-0000-00001C070000}"/>
    <cellStyle name="Normal 3 59" xfId="1798" xr:uid="{00000000-0005-0000-0000-00001D070000}"/>
    <cellStyle name="Normal 3 6" xfId="1799" xr:uid="{00000000-0005-0000-0000-00001E070000}"/>
    <cellStyle name="Normal 3 6 10" xfId="1800" xr:uid="{00000000-0005-0000-0000-00001F070000}"/>
    <cellStyle name="Normal 3 6 11" xfId="1801" xr:uid="{00000000-0005-0000-0000-000020070000}"/>
    <cellStyle name="Normal 3 6 12" xfId="1802" xr:uid="{00000000-0005-0000-0000-000021070000}"/>
    <cellStyle name="Normal 3 6 13" xfId="1803" xr:uid="{00000000-0005-0000-0000-000022070000}"/>
    <cellStyle name="Normal 3 6 14" xfId="1804" xr:uid="{00000000-0005-0000-0000-000023070000}"/>
    <cellStyle name="Normal 3 6 15" xfId="1805" xr:uid="{00000000-0005-0000-0000-000024070000}"/>
    <cellStyle name="Normal 3 6 16" xfId="1806" xr:uid="{00000000-0005-0000-0000-000025070000}"/>
    <cellStyle name="Normal 3 6 17" xfId="1807" xr:uid="{00000000-0005-0000-0000-000026070000}"/>
    <cellStyle name="Normal 3 6 18" xfId="1808" xr:uid="{00000000-0005-0000-0000-000027070000}"/>
    <cellStyle name="Normal 3 6 19" xfId="1809" xr:uid="{00000000-0005-0000-0000-000028070000}"/>
    <cellStyle name="Normal 3 6 2" xfId="1810" xr:uid="{00000000-0005-0000-0000-000029070000}"/>
    <cellStyle name="Normal 3 6 20" xfId="1811" xr:uid="{00000000-0005-0000-0000-00002A070000}"/>
    <cellStyle name="Normal 3 6 21" xfId="1812" xr:uid="{00000000-0005-0000-0000-00002B070000}"/>
    <cellStyle name="Normal 3 6 22" xfId="1813" xr:uid="{00000000-0005-0000-0000-00002C070000}"/>
    <cellStyle name="Normal 3 6 23" xfId="1814" xr:uid="{00000000-0005-0000-0000-00002D070000}"/>
    <cellStyle name="Normal 3 6 3" xfId="1815" xr:uid="{00000000-0005-0000-0000-00002E070000}"/>
    <cellStyle name="Normal 3 6 4" xfId="1816" xr:uid="{00000000-0005-0000-0000-00002F070000}"/>
    <cellStyle name="Normal 3 6 5" xfId="1817" xr:uid="{00000000-0005-0000-0000-000030070000}"/>
    <cellStyle name="Normal 3 6 6" xfId="1818" xr:uid="{00000000-0005-0000-0000-000031070000}"/>
    <cellStyle name="Normal 3 6 7" xfId="1819" xr:uid="{00000000-0005-0000-0000-000032070000}"/>
    <cellStyle name="Normal 3 6 8" xfId="1820" xr:uid="{00000000-0005-0000-0000-000033070000}"/>
    <cellStyle name="Normal 3 6 9" xfId="1821" xr:uid="{00000000-0005-0000-0000-000034070000}"/>
    <cellStyle name="Normal 3 60" xfId="1822" xr:uid="{00000000-0005-0000-0000-000035070000}"/>
    <cellStyle name="Normal 3 61" xfId="1823" xr:uid="{00000000-0005-0000-0000-000036070000}"/>
    <cellStyle name="Normal 3 62" xfId="1824" xr:uid="{00000000-0005-0000-0000-000037070000}"/>
    <cellStyle name="Normal 3 63" xfId="1825" xr:uid="{00000000-0005-0000-0000-000038070000}"/>
    <cellStyle name="Normal 3 64" xfId="1826" xr:uid="{00000000-0005-0000-0000-000039070000}"/>
    <cellStyle name="Normal 3 65" xfId="1827" xr:uid="{00000000-0005-0000-0000-00003A070000}"/>
    <cellStyle name="Normal 3 66" xfId="1064" xr:uid="{00000000-0005-0000-0000-00003B070000}"/>
    <cellStyle name="Normal 3 7" xfId="1828" xr:uid="{00000000-0005-0000-0000-00003C070000}"/>
    <cellStyle name="Normal 3 7 10" xfId="1829" xr:uid="{00000000-0005-0000-0000-00003D070000}"/>
    <cellStyle name="Normal 3 7 11" xfId="1830" xr:uid="{00000000-0005-0000-0000-00003E070000}"/>
    <cellStyle name="Normal 3 7 12" xfId="1831" xr:uid="{00000000-0005-0000-0000-00003F070000}"/>
    <cellStyle name="Normal 3 7 13" xfId="1832" xr:uid="{00000000-0005-0000-0000-000040070000}"/>
    <cellStyle name="Normal 3 7 14" xfId="1833" xr:uid="{00000000-0005-0000-0000-000041070000}"/>
    <cellStyle name="Normal 3 7 15" xfId="1834" xr:uid="{00000000-0005-0000-0000-000042070000}"/>
    <cellStyle name="Normal 3 7 16" xfId="1835" xr:uid="{00000000-0005-0000-0000-000043070000}"/>
    <cellStyle name="Normal 3 7 17" xfId="1836" xr:uid="{00000000-0005-0000-0000-000044070000}"/>
    <cellStyle name="Normal 3 7 18" xfId="1837" xr:uid="{00000000-0005-0000-0000-000045070000}"/>
    <cellStyle name="Normal 3 7 19" xfId="1838" xr:uid="{00000000-0005-0000-0000-000046070000}"/>
    <cellStyle name="Normal 3 7 2" xfId="1839" xr:uid="{00000000-0005-0000-0000-000047070000}"/>
    <cellStyle name="Normal 3 7 20" xfId="1840" xr:uid="{00000000-0005-0000-0000-000048070000}"/>
    <cellStyle name="Normal 3 7 21" xfId="1841" xr:uid="{00000000-0005-0000-0000-000049070000}"/>
    <cellStyle name="Normal 3 7 22" xfId="1842" xr:uid="{00000000-0005-0000-0000-00004A070000}"/>
    <cellStyle name="Normal 3 7 23" xfId="1843" xr:uid="{00000000-0005-0000-0000-00004B070000}"/>
    <cellStyle name="Normal 3 7 3" xfId="1844" xr:uid="{00000000-0005-0000-0000-00004C070000}"/>
    <cellStyle name="Normal 3 7 4" xfId="1845" xr:uid="{00000000-0005-0000-0000-00004D070000}"/>
    <cellStyle name="Normal 3 7 5" xfId="1846" xr:uid="{00000000-0005-0000-0000-00004E070000}"/>
    <cellStyle name="Normal 3 7 6" xfId="1847" xr:uid="{00000000-0005-0000-0000-00004F070000}"/>
    <cellStyle name="Normal 3 7 7" xfId="1848" xr:uid="{00000000-0005-0000-0000-000050070000}"/>
    <cellStyle name="Normal 3 7 8" xfId="1849" xr:uid="{00000000-0005-0000-0000-000051070000}"/>
    <cellStyle name="Normal 3 7 9" xfId="1850" xr:uid="{00000000-0005-0000-0000-000052070000}"/>
    <cellStyle name="Normal 3 8" xfId="1851" xr:uid="{00000000-0005-0000-0000-000053070000}"/>
    <cellStyle name="Normal 3 8 10" xfId="1852" xr:uid="{00000000-0005-0000-0000-000054070000}"/>
    <cellStyle name="Normal 3 8 11" xfId="1853" xr:uid="{00000000-0005-0000-0000-000055070000}"/>
    <cellStyle name="Normal 3 8 12" xfId="1854" xr:uid="{00000000-0005-0000-0000-000056070000}"/>
    <cellStyle name="Normal 3 8 13" xfId="1855" xr:uid="{00000000-0005-0000-0000-000057070000}"/>
    <cellStyle name="Normal 3 8 14" xfId="1856" xr:uid="{00000000-0005-0000-0000-000058070000}"/>
    <cellStyle name="Normal 3 8 15" xfId="1857" xr:uid="{00000000-0005-0000-0000-000059070000}"/>
    <cellStyle name="Normal 3 8 16" xfId="1858" xr:uid="{00000000-0005-0000-0000-00005A070000}"/>
    <cellStyle name="Normal 3 8 17" xfId="1859" xr:uid="{00000000-0005-0000-0000-00005B070000}"/>
    <cellStyle name="Normal 3 8 18" xfId="1860" xr:uid="{00000000-0005-0000-0000-00005C070000}"/>
    <cellStyle name="Normal 3 8 19" xfId="1861" xr:uid="{00000000-0005-0000-0000-00005D070000}"/>
    <cellStyle name="Normal 3 8 2" xfId="1862" xr:uid="{00000000-0005-0000-0000-00005E070000}"/>
    <cellStyle name="Normal 3 8 20" xfId="1863" xr:uid="{00000000-0005-0000-0000-00005F070000}"/>
    <cellStyle name="Normal 3 8 21" xfId="1864" xr:uid="{00000000-0005-0000-0000-000060070000}"/>
    <cellStyle name="Normal 3 8 22" xfId="1865" xr:uid="{00000000-0005-0000-0000-000061070000}"/>
    <cellStyle name="Normal 3 8 23" xfId="1866" xr:uid="{00000000-0005-0000-0000-000062070000}"/>
    <cellStyle name="Normal 3 8 3" xfId="1867" xr:uid="{00000000-0005-0000-0000-000063070000}"/>
    <cellStyle name="Normal 3 8 4" xfId="1868" xr:uid="{00000000-0005-0000-0000-000064070000}"/>
    <cellStyle name="Normal 3 8 5" xfId="1869" xr:uid="{00000000-0005-0000-0000-000065070000}"/>
    <cellStyle name="Normal 3 8 6" xfId="1870" xr:uid="{00000000-0005-0000-0000-000066070000}"/>
    <cellStyle name="Normal 3 8 7" xfId="1871" xr:uid="{00000000-0005-0000-0000-000067070000}"/>
    <cellStyle name="Normal 3 8 8" xfId="1872" xr:uid="{00000000-0005-0000-0000-000068070000}"/>
    <cellStyle name="Normal 3 8 9" xfId="1873" xr:uid="{00000000-0005-0000-0000-000069070000}"/>
    <cellStyle name="Normal 3 9" xfId="1874" xr:uid="{00000000-0005-0000-0000-00006A070000}"/>
    <cellStyle name="Normal 3 9 10" xfId="1875" xr:uid="{00000000-0005-0000-0000-00006B070000}"/>
    <cellStyle name="Normal 3 9 11" xfId="1876" xr:uid="{00000000-0005-0000-0000-00006C070000}"/>
    <cellStyle name="Normal 3 9 12" xfId="1877" xr:uid="{00000000-0005-0000-0000-00006D070000}"/>
    <cellStyle name="Normal 3 9 13" xfId="1878" xr:uid="{00000000-0005-0000-0000-00006E070000}"/>
    <cellStyle name="Normal 3 9 14" xfId="1879" xr:uid="{00000000-0005-0000-0000-00006F070000}"/>
    <cellStyle name="Normal 3 9 15" xfId="1880" xr:uid="{00000000-0005-0000-0000-000070070000}"/>
    <cellStyle name="Normal 3 9 16" xfId="1881" xr:uid="{00000000-0005-0000-0000-000071070000}"/>
    <cellStyle name="Normal 3 9 17" xfId="1882" xr:uid="{00000000-0005-0000-0000-000072070000}"/>
    <cellStyle name="Normal 3 9 18" xfId="1883" xr:uid="{00000000-0005-0000-0000-000073070000}"/>
    <cellStyle name="Normal 3 9 19" xfId="1884" xr:uid="{00000000-0005-0000-0000-000074070000}"/>
    <cellStyle name="Normal 3 9 2" xfId="1885" xr:uid="{00000000-0005-0000-0000-000075070000}"/>
    <cellStyle name="Normal 3 9 20" xfId="1886" xr:uid="{00000000-0005-0000-0000-000076070000}"/>
    <cellStyle name="Normal 3 9 21" xfId="1887" xr:uid="{00000000-0005-0000-0000-000077070000}"/>
    <cellStyle name="Normal 3 9 22" xfId="1888" xr:uid="{00000000-0005-0000-0000-000078070000}"/>
    <cellStyle name="Normal 3 9 23" xfId="1889" xr:uid="{00000000-0005-0000-0000-000079070000}"/>
    <cellStyle name="Normal 3 9 3" xfId="1890" xr:uid="{00000000-0005-0000-0000-00007A070000}"/>
    <cellStyle name="Normal 3 9 4" xfId="1891" xr:uid="{00000000-0005-0000-0000-00007B070000}"/>
    <cellStyle name="Normal 3 9 5" xfId="1892" xr:uid="{00000000-0005-0000-0000-00007C070000}"/>
    <cellStyle name="Normal 3 9 6" xfId="1893" xr:uid="{00000000-0005-0000-0000-00007D070000}"/>
    <cellStyle name="Normal 3 9 7" xfId="1894" xr:uid="{00000000-0005-0000-0000-00007E070000}"/>
    <cellStyle name="Normal 3 9 8" xfId="1895" xr:uid="{00000000-0005-0000-0000-00007F070000}"/>
    <cellStyle name="Normal 3 9 9" xfId="1896" xr:uid="{00000000-0005-0000-0000-000080070000}"/>
    <cellStyle name="Normal 4" xfId="52" xr:uid="{00000000-0005-0000-0000-000081070000}"/>
    <cellStyle name="Normal 4 2" xfId="1898" xr:uid="{00000000-0005-0000-0000-000082070000}"/>
    <cellStyle name="Normal 4 3" xfId="1897" xr:uid="{00000000-0005-0000-0000-000083070000}"/>
    <cellStyle name="Normal 5" xfId="43" xr:uid="{00000000-0005-0000-0000-000084070000}"/>
    <cellStyle name="Normal 5 10" xfId="1899" xr:uid="{00000000-0005-0000-0000-000085070000}"/>
    <cellStyle name="Normal 5 11" xfId="1900" xr:uid="{00000000-0005-0000-0000-000086070000}"/>
    <cellStyle name="Normal 5 12" xfId="1901" xr:uid="{00000000-0005-0000-0000-000087070000}"/>
    <cellStyle name="Normal 5 13" xfId="1902" xr:uid="{00000000-0005-0000-0000-000088070000}"/>
    <cellStyle name="Normal 5 14" xfId="1903" xr:uid="{00000000-0005-0000-0000-000089070000}"/>
    <cellStyle name="Normal 5 15" xfId="1904" xr:uid="{00000000-0005-0000-0000-00008A070000}"/>
    <cellStyle name="Normal 5 16" xfId="1905" xr:uid="{00000000-0005-0000-0000-00008B070000}"/>
    <cellStyle name="Normal 5 17" xfId="1906" xr:uid="{00000000-0005-0000-0000-00008C070000}"/>
    <cellStyle name="Normal 5 18" xfId="1907" xr:uid="{00000000-0005-0000-0000-00008D070000}"/>
    <cellStyle name="Normal 5 19" xfId="1908" xr:uid="{00000000-0005-0000-0000-00008E070000}"/>
    <cellStyle name="Normal 5 2" xfId="1909" xr:uid="{00000000-0005-0000-0000-00008F070000}"/>
    <cellStyle name="Normal 5 2 10" xfId="1910" xr:uid="{00000000-0005-0000-0000-000090070000}"/>
    <cellStyle name="Normal 5 2 11" xfId="1911" xr:uid="{00000000-0005-0000-0000-000091070000}"/>
    <cellStyle name="Normal 5 2 12" xfId="1912" xr:uid="{00000000-0005-0000-0000-000092070000}"/>
    <cellStyle name="Normal 5 2 13" xfId="1913" xr:uid="{00000000-0005-0000-0000-000093070000}"/>
    <cellStyle name="Normal 5 2 14" xfId="1914" xr:uid="{00000000-0005-0000-0000-000094070000}"/>
    <cellStyle name="Normal 5 2 15" xfId="1915" xr:uid="{00000000-0005-0000-0000-000095070000}"/>
    <cellStyle name="Normal 5 2 16" xfId="1916" xr:uid="{00000000-0005-0000-0000-000096070000}"/>
    <cellStyle name="Normal 5 2 17" xfId="1917" xr:uid="{00000000-0005-0000-0000-000097070000}"/>
    <cellStyle name="Normal 5 2 18" xfId="1918" xr:uid="{00000000-0005-0000-0000-000098070000}"/>
    <cellStyle name="Normal 5 2 19" xfId="1919" xr:uid="{00000000-0005-0000-0000-000099070000}"/>
    <cellStyle name="Normal 5 2 2" xfId="1920" xr:uid="{00000000-0005-0000-0000-00009A070000}"/>
    <cellStyle name="Normal 5 2 20" xfId="1921" xr:uid="{00000000-0005-0000-0000-00009B070000}"/>
    <cellStyle name="Normal 5 2 21" xfId="1922" xr:uid="{00000000-0005-0000-0000-00009C070000}"/>
    <cellStyle name="Normal 5 2 22" xfId="1923" xr:uid="{00000000-0005-0000-0000-00009D070000}"/>
    <cellStyle name="Normal 5 2 23" xfId="1924" xr:uid="{00000000-0005-0000-0000-00009E070000}"/>
    <cellStyle name="Normal 5 2 3" xfId="1925" xr:uid="{00000000-0005-0000-0000-00009F070000}"/>
    <cellStyle name="Normal 5 2 4" xfId="1926" xr:uid="{00000000-0005-0000-0000-0000A0070000}"/>
    <cellStyle name="Normal 5 2 5" xfId="1927" xr:uid="{00000000-0005-0000-0000-0000A1070000}"/>
    <cellStyle name="Normal 5 2 6" xfId="1928" xr:uid="{00000000-0005-0000-0000-0000A2070000}"/>
    <cellStyle name="Normal 5 2 7" xfId="1929" xr:uid="{00000000-0005-0000-0000-0000A3070000}"/>
    <cellStyle name="Normal 5 2 8" xfId="1930" xr:uid="{00000000-0005-0000-0000-0000A4070000}"/>
    <cellStyle name="Normal 5 2 9" xfId="1931" xr:uid="{00000000-0005-0000-0000-0000A5070000}"/>
    <cellStyle name="Normal 5 20" xfId="1932" xr:uid="{00000000-0005-0000-0000-0000A6070000}"/>
    <cellStyle name="Normal 5 21" xfId="1933" xr:uid="{00000000-0005-0000-0000-0000A7070000}"/>
    <cellStyle name="Normal 5 22" xfId="1934" xr:uid="{00000000-0005-0000-0000-0000A8070000}"/>
    <cellStyle name="Normal 5 23" xfId="1935" xr:uid="{00000000-0005-0000-0000-0000A9070000}"/>
    <cellStyle name="Normal 5 24" xfId="1936" xr:uid="{00000000-0005-0000-0000-0000AA070000}"/>
    <cellStyle name="Normal 5 3" xfId="1937" xr:uid="{00000000-0005-0000-0000-0000AB070000}"/>
    <cellStyle name="Normal 5 4" xfId="1938" xr:uid="{00000000-0005-0000-0000-0000AC070000}"/>
    <cellStyle name="Normal 5 5" xfId="1939" xr:uid="{00000000-0005-0000-0000-0000AD070000}"/>
    <cellStyle name="Normal 5 6" xfId="1940" xr:uid="{00000000-0005-0000-0000-0000AE070000}"/>
    <cellStyle name="Normal 5 7" xfId="1941" xr:uid="{00000000-0005-0000-0000-0000AF070000}"/>
    <cellStyle name="Normal 5 8" xfId="1942" xr:uid="{00000000-0005-0000-0000-0000B0070000}"/>
    <cellStyle name="Normal 5 9" xfId="1943" xr:uid="{00000000-0005-0000-0000-0000B1070000}"/>
    <cellStyle name="Normal 6" xfId="1944" xr:uid="{00000000-0005-0000-0000-0000B2070000}"/>
    <cellStyle name="Normal 7" xfId="1945" xr:uid="{00000000-0005-0000-0000-0000B3070000}"/>
    <cellStyle name="Normal 7 10" xfId="1946" xr:uid="{00000000-0005-0000-0000-0000B4070000}"/>
    <cellStyle name="Normal 7 11" xfId="1947" xr:uid="{00000000-0005-0000-0000-0000B5070000}"/>
    <cellStyle name="Normal 7 12" xfId="1948" xr:uid="{00000000-0005-0000-0000-0000B6070000}"/>
    <cellStyle name="Normal 7 13" xfId="1949" xr:uid="{00000000-0005-0000-0000-0000B7070000}"/>
    <cellStyle name="Normal 7 14" xfId="1950" xr:uid="{00000000-0005-0000-0000-0000B8070000}"/>
    <cellStyle name="Normal 7 15" xfId="1951" xr:uid="{00000000-0005-0000-0000-0000B9070000}"/>
    <cellStyle name="Normal 7 16" xfId="1952" xr:uid="{00000000-0005-0000-0000-0000BA070000}"/>
    <cellStyle name="Normal 7 17" xfId="1953" xr:uid="{00000000-0005-0000-0000-0000BB070000}"/>
    <cellStyle name="Normal 7 18" xfId="1954" xr:uid="{00000000-0005-0000-0000-0000BC070000}"/>
    <cellStyle name="Normal 7 19" xfId="1955" xr:uid="{00000000-0005-0000-0000-0000BD070000}"/>
    <cellStyle name="Normal 7 2" xfId="1956" xr:uid="{00000000-0005-0000-0000-0000BE070000}"/>
    <cellStyle name="Normal 7 2 10" xfId="1957" xr:uid="{00000000-0005-0000-0000-0000BF070000}"/>
    <cellStyle name="Normal 7 2 11" xfId="1958" xr:uid="{00000000-0005-0000-0000-0000C0070000}"/>
    <cellStyle name="Normal 7 2 12" xfId="1959" xr:uid="{00000000-0005-0000-0000-0000C1070000}"/>
    <cellStyle name="Normal 7 2 13" xfId="1960" xr:uid="{00000000-0005-0000-0000-0000C2070000}"/>
    <cellStyle name="Normal 7 2 14" xfId="1961" xr:uid="{00000000-0005-0000-0000-0000C3070000}"/>
    <cellStyle name="Normal 7 2 15" xfId="1962" xr:uid="{00000000-0005-0000-0000-0000C4070000}"/>
    <cellStyle name="Normal 7 2 16" xfId="1963" xr:uid="{00000000-0005-0000-0000-0000C5070000}"/>
    <cellStyle name="Normal 7 2 17" xfId="1964" xr:uid="{00000000-0005-0000-0000-0000C6070000}"/>
    <cellStyle name="Normal 7 2 18" xfId="1965" xr:uid="{00000000-0005-0000-0000-0000C7070000}"/>
    <cellStyle name="Normal 7 2 19" xfId="1966" xr:uid="{00000000-0005-0000-0000-0000C8070000}"/>
    <cellStyle name="Normal 7 2 2" xfId="1967" xr:uid="{00000000-0005-0000-0000-0000C9070000}"/>
    <cellStyle name="Normal 7 2 20" xfId="1968" xr:uid="{00000000-0005-0000-0000-0000CA070000}"/>
    <cellStyle name="Normal 7 2 21" xfId="1969" xr:uid="{00000000-0005-0000-0000-0000CB070000}"/>
    <cellStyle name="Normal 7 2 22" xfId="1970" xr:uid="{00000000-0005-0000-0000-0000CC070000}"/>
    <cellStyle name="Normal 7 2 23" xfId="1971" xr:uid="{00000000-0005-0000-0000-0000CD070000}"/>
    <cellStyle name="Normal 7 2 3" xfId="1972" xr:uid="{00000000-0005-0000-0000-0000CE070000}"/>
    <cellStyle name="Normal 7 2 4" xfId="1973" xr:uid="{00000000-0005-0000-0000-0000CF070000}"/>
    <cellStyle name="Normal 7 2 5" xfId="1974" xr:uid="{00000000-0005-0000-0000-0000D0070000}"/>
    <cellStyle name="Normal 7 2 6" xfId="1975" xr:uid="{00000000-0005-0000-0000-0000D1070000}"/>
    <cellStyle name="Normal 7 2 7" xfId="1976" xr:uid="{00000000-0005-0000-0000-0000D2070000}"/>
    <cellStyle name="Normal 7 2 8" xfId="1977" xr:uid="{00000000-0005-0000-0000-0000D3070000}"/>
    <cellStyle name="Normal 7 2 9" xfId="1978" xr:uid="{00000000-0005-0000-0000-0000D4070000}"/>
    <cellStyle name="Normal 7 20" xfId="1979" xr:uid="{00000000-0005-0000-0000-0000D5070000}"/>
    <cellStyle name="Normal 7 21" xfId="1980" xr:uid="{00000000-0005-0000-0000-0000D6070000}"/>
    <cellStyle name="Normal 7 22" xfId="1981" xr:uid="{00000000-0005-0000-0000-0000D7070000}"/>
    <cellStyle name="Normal 7 23" xfId="1982" xr:uid="{00000000-0005-0000-0000-0000D8070000}"/>
    <cellStyle name="Normal 7 24" xfId="1983" xr:uid="{00000000-0005-0000-0000-0000D9070000}"/>
    <cellStyle name="Normal 7 3" xfId="1984" xr:uid="{00000000-0005-0000-0000-0000DA070000}"/>
    <cellStyle name="Normal 7 4" xfId="1985" xr:uid="{00000000-0005-0000-0000-0000DB070000}"/>
    <cellStyle name="Normal 7 5" xfId="1986" xr:uid="{00000000-0005-0000-0000-0000DC070000}"/>
    <cellStyle name="Normal 7 6" xfId="1987" xr:uid="{00000000-0005-0000-0000-0000DD070000}"/>
    <cellStyle name="Normal 7 7" xfId="1988" xr:uid="{00000000-0005-0000-0000-0000DE070000}"/>
    <cellStyle name="Normal 7 8" xfId="1989" xr:uid="{00000000-0005-0000-0000-0000DF070000}"/>
    <cellStyle name="Normal 7 9" xfId="1990" xr:uid="{00000000-0005-0000-0000-0000E0070000}"/>
    <cellStyle name="Normal 8" xfId="1991" xr:uid="{00000000-0005-0000-0000-0000E1070000}"/>
    <cellStyle name="Normal 9" xfId="2042" xr:uid="{1681CFA4-7D8B-4BF3-9E0F-9DD47D634F8E}"/>
    <cellStyle name="Normal_technology-specific" xfId="2031" xr:uid="{00000000-0005-0000-0000-0000E2070000}"/>
    <cellStyle name="Note" xfId="16" builtinId="10" customBuiltin="1"/>
    <cellStyle name="Note 2" xfId="1992" xr:uid="{00000000-0005-0000-0000-0000E4070000}"/>
    <cellStyle name="Note 3" xfId="2032" xr:uid="{00000000-0005-0000-0000-0000E5070000}"/>
    <cellStyle name="NumColmHd" xfId="2033" xr:uid="{00000000-0005-0000-0000-0000E6070000}"/>
    <cellStyle name="Output" xfId="11" builtinId="21" customBuiltin="1"/>
    <cellStyle name="Output 2" xfId="1993" xr:uid="{00000000-0005-0000-0000-0000E8070000}"/>
    <cellStyle name="Percent" xfId="2041" builtinId="5"/>
    <cellStyle name="Percent 2" xfId="54" xr:uid="{00000000-0005-0000-0000-0000E9070000}"/>
    <cellStyle name="Percent 2 2" xfId="2035" xr:uid="{00000000-0005-0000-0000-0000EA070000}"/>
    <cellStyle name="Percent 2 2 2" xfId="2036" xr:uid="{00000000-0005-0000-0000-0000EB070000}"/>
    <cellStyle name="Percent 2 3" xfId="2034" xr:uid="{00000000-0005-0000-0000-0000EC070000}"/>
    <cellStyle name="Percent 3" xfId="53" xr:uid="{00000000-0005-0000-0000-0000ED070000}"/>
    <cellStyle name="Percent 3 2" xfId="2037" xr:uid="{00000000-0005-0000-0000-0000EE070000}"/>
    <cellStyle name="Percent 3 3" xfId="2039" xr:uid="{00000000-0005-0000-0000-0000C6070000}"/>
    <cellStyle name="Percent 4" xfId="1994" xr:uid="{00000000-0005-0000-0000-0000EF070000}"/>
    <cellStyle name="RowLabel" xfId="2038" xr:uid="{00000000-0005-0000-0000-0000F0070000}"/>
    <cellStyle name="Title" xfId="2" builtinId="15" customBuiltin="1"/>
    <cellStyle name="Title 2" xfId="1995" xr:uid="{00000000-0005-0000-0000-0000F2070000}"/>
    <cellStyle name="Total" xfId="18" builtinId="25" customBuiltin="1"/>
    <cellStyle name="Total 2" xfId="1996" xr:uid="{00000000-0005-0000-0000-0000F4070000}"/>
    <cellStyle name="Warning Text" xfId="15" builtinId="11" customBuiltin="1"/>
    <cellStyle name="Warning Text 2" xfId="1997" xr:uid="{00000000-0005-0000-0000-0000F6070000}"/>
  </cellStyles>
  <dxfs count="15">
    <dxf>
      <font>
        <color theme="0"/>
      </font>
      <fill>
        <patternFill>
          <bgColor rgb="FF6E06C1"/>
        </patternFill>
      </fill>
    </dxf>
    <dxf>
      <font>
        <color theme="0"/>
      </font>
      <fill>
        <patternFill>
          <bgColor rgb="FF6E06C1"/>
        </patternFill>
      </fill>
    </dxf>
    <dxf>
      <font>
        <color theme="0"/>
      </font>
      <fill>
        <patternFill>
          <bgColor rgb="FF6E06C1"/>
        </patternFill>
      </fill>
    </dxf>
    <dxf>
      <font>
        <color theme="0"/>
      </font>
      <fill>
        <patternFill>
          <bgColor rgb="FF6E06C1"/>
        </patternFill>
      </fill>
    </dxf>
    <dxf>
      <fill>
        <patternFill>
          <bgColor rgb="FF001489"/>
        </patternFill>
      </fill>
    </dxf>
    <dxf>
      <fill>
        <patternFill>
          <bgColor rgb="FF6E06C1"/>
        </patternFill>
      </fill>
    </dxf>
    <dxf>
      <fill>
        <patternFill>
          <bgColor rgb="FF1E427C"/>
        </patternFill>
      </fill>
    </dxf>
    <dxf>
      <border>
        <left/>
        <right/>
        <top/>
        <bottom/>
        <vertical/>
        <horizontal/>
      </border>
    </dxf>
    <dxf>
      <font>
        <color rgb="FF6E06C1"/>
      </font>
      <fill>
        <patternFill>
          <bgColor theme="0"/>
        </patternFill>
      </fill>
    </dxf>
    <dxf>
      <font>
        <color rgb="FF001489"/>
      </font>
    </dxf>
    <dxf>
      <fill>
        <patternFill>
          <bgColor rgb="FF6E06C1"/>
        </patternFill>
      </fill>
    </dxf>
    <dxf>
      <fill>
        <patternFill>
          <bgColor rgb="FF001489"/>
        </patternFill>
      </fill>
    </dxf>
    <dxf>
      <fill>
        <patternFill>
          <bgColor rgb="FF001489"/>
        </patternFill>
      </fill>
    </dxf>
    <dxf>
      <fill>
        <patternFill>
          <bgColor rgb="FF6E06C1"/>
        </patternFill>
      </fill>
    </dxf>
    <dxf>
      <fill>
        <patternFill>
          <bgColor rgb="FF1E427C"/>
        </patternFill>
      </fill>
    </dxf>
  </dxfs>
  <tableStyles count="0" defaultTableStyle="TableStyleMedium2" defaultPivotStyle="PivotStyleLight16"/>
  <colors>
    <mruColors>
      <color rgb="FF1E427C"/>
      <color rgb="FF001489"/>
      <color rgb="FF6E06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openxmlformats.org/officeDocument/2006/relationships/customXml" Target="../customXml/item2.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Types" Target="richData/rdRichValueTyp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8" Type="http://schemas.openxmlformats.org/officeDocument/2006/relationships/image" Target="../media/image11.tmp"/><Relationship Id="rId3" Type="http://schemas.openxmlformats.org/officeDocument/2006/relationships/image" Target="../media/image6.tmp"/><Relationship Id="rId7" Type="http://schemas.openxmlformats.org/officeDocument/2006/relationships/image" Target="../media/image10.tmp"/><Relationship Id="rId2" Type="http://schemas.openxmlformats.org/officeDocument/2006/relationships/image" Target="../media/image5.tmp"/><Relationship Id="rId1" Type="http://schemas.openxmlformats.org/officeDocument/2006/relationships/image" Target="../media/image4.tmp"/><Relationship Id="rId6" Type="http://schemas.openxmlformats.org/officeDocument/2006/relationships/image" Target="../media/image9.tmp"/><Relationship Id="rId5" Type="http://schemas.openxmlformats.org/officeDocument/2006/relationships/image" Target="../media/image8.tmp"/><Relationship Id="rId4" Type="http://schemas.openxmlformats.org/officeDocument/2006/relationships/image" Target="../media/image7.tmp"/><Relationship Id="rId9" Type="http://schemas.openxmlformats.org/officeDocument/2006/relationships/image" Target="../media/image12.png"/></Relationships>
</file>

<file path=xl/drawings/_rels/drawing3.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image" Target="../media/image14.png"/><Relationship Id="rId1" Type="http://schemas.openxmlformats.org/officeDocument/2006/relationships/image" Target="../media/image13.png"/><Relationship Id="rId6" Type="http://schemas.openxmlformats.org/officeDocument/2006/relationships/image" Target="../media/image18.png"/><Relationship Id="rId5" Type="http://schemas.openxmlformats.org/officeDocument/2006/relationships/image" Target="../media/image17.png"/><Relationship Id="rId4" Type="http://schemas.openxmlformats.org/officeDocument/2006/relationships/image" Target="../media/image16.png"/></Relationships>
</file>

<file path=xl/drawings/_rels/drawing4.xml.rels><?xml version="1.0" encoding="UTF-8" standalone="yes"?>
<Relationships xmlns="http://schemas.openxmlformats.org/package/2006/relationships"><Relationship Id="rId8" Type="http://schemas.openxmlformats.org/officeDocument/2006/relationships/image" Target="../media/image24.png"/><Relationship Id="rId3" Type="http://schemas.openxmlformats.org/officeDocument/2006/relationships/image" Target="../media/image20.png"/><Relationship Id="rId7" Type="http://schemas.openxmlformats.org/officeDocument/2006/relationships/image" Target="../media/image2.emf"/><Relationship Id="rId2" Type="http://schemas.openxmlformats.org/officeDocument/2006/relationships/image" Target="../media/image18.png"/><Relationship Id="rId1" Type="http://schemas.openxmlformats.org/officeDocument/2006/relationships/image" Target="../media/image19.png"/><Relationship Id="rId6" Type="http://schemas.openxmlformats.org/officeDocument/2006/relationships/image" Target="../media/image23.jpeg"/><Relationship Id="rId5" Type="http://schemas.openxmlformats.org/officeDocument/2006/relationships/image" Target="../media/image22.png"/><Relationship Id="rId4" Type="http://schemas.openxmlformats.org/officeDocument/2006/relationships/image" Target="../media/image21.png"/><Relationship Id="rId9" Type="http://schemas.openxmlformats.org/officeDocument/2006/relationships/image" Target="../media/image25.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0</xdr:row>
          <xdr:rowOff>0</xdr:rowOff>
        </xdr:from>
        <xdr:to>
          <xdr:col>1</xdr:col>
          <xdr:colOff>1893094</xdr:colOff>
          <xdr:row>1</xdr:row>
          <xdr:rowOff>12547</xdr:rowOff>
        </xdr:to>
        <xdr:pic>
          <xdr:nvPicPr>
            <xdr:cNvPr id="2" name="Picture 1">
              <a:extLst>
                <a:ext uri="{FF2B5EF4-FFF2-40B4-BE49-F238E27FC236}">
                  <a16:creationId xmlns:a16="http://schemas.microsoft.com/office/drawing/2014/main" id="{1EFF332F-6E5E-418B-8057-F7CB0E3B5703}"/>
                </a:ext>
              </a:extLst>
            </xdr:cNvPr>
            <xdr:cNvPicPr>
              <a:picLocks noChangeAspect="1" noChangeArrowheads="1"/>
              <a:extLst>
                <a:ext uri="{84589F7E-364E-4C9E-8A38-B11213B215E9}">
                  <a14:cameraTool cellRange="Logo" spid="_x0000_s1102"/>
                </a:ext>
              </a:extLst>
            </xdr:cNvPicPr>
          </xdr:nvPicPr>
          <xdr:blipFill>
            <a:blip xmlns:r="http://schemas.openxmlformats.org/officeDocument/2006/relationships" r:embed="rId1"/>
            <a:srcRect/>
            <a:stretch>
              <a:fillRect/>
            </a:stretch>
          </xdr:blipFill>
          <xdr:spPr bwMode="auto">
            <a:xfrm>
              <a:off x="250031" y="0"/>
              <a:ext cx="1893094" cy="917422"/>
            </a:xfrm>
            <a:prstGeom prst="rect">
              <a:avLst/>
            </a:prstGeom>
            <a:noFill/>
            <a:ln w="9525">
              <a:no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0</xdr:colOff>
      <xdr:row>69</xdr:row>
      <xdr:rowOff>0</xdr:rowOff>
    </xdr:from>
    <xdr:to>
      <xdr:col>2</xdr:col>
      <xdr:colOff>5783688</xdr:colOff>
      <xdr:row>82</xdr:row>
      <xdr:rowOff>44824</xdr:rowOff>
    </xdr:to>
    <xdr:pic>
      <xdr:nvPicPr>
        <xdr:cNvPr id="5" name="Picture 4">
          <a:extLst>
            <a:ext uri="{FF2B5EF4-FFF2-40B4-BE49-F238E27FC236}">
              <a16:creationId xmlns:a16="http://schemas.microsoft.com/office/drawing/2014/main" id="{0C20BE2D-5EF6-4B47-9DA5-CB2204906C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46529" y="16808824"/>
          <a:ext cx="6456041" cy="2375647"/>
        </a:xfrm>
        <a:prstGeom prst="rect">
          <a:avLst/>
        </a:prstGeom>
      </xdr:spPr>
    </xdr:pic>
    <xdr:clientData/>
  </xdr:twoCellAnchor>
  <xdr:twoCellAnchor editAs="oneCell">
    <xdr:from>
      <xdr:col>1</xdr:col>
      <xdr:colOff>0</xdr:colOff>
      <xdr:row>6</xdr:row>
      <xdr:rowOff>0</xdr:rowOff>
    </xdr:from>
    <xdr:to>
      <xdr:col>2</xdr:col>
      <xdr:colOff>5024392</xdr:colOff>
      <xdr:row>10</xdr:row>
      <xdr:rowOff>54457</xdr:rowOff>
    </xdr:to>
    <xdr:pic>
      <xdr:nvPicPr>
        <xdr:cNvPr id="9" name="Picture 8">
          <a:extLst>
            <a:ext uri="{FF2B5EF4-FFF2-40B4-BE49-F238E27FC236}">
              <a16:creationId xmlns:a16="http://schemas.microsoft.com/office/drawing/2014/main" id="{72807708-B4B6-4CE1-8E41-880F2FB2CBA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46529" y="1568824"/>
          <a:ext cx="5696745" cy="771633"/>
        </a:xfrm>
        <a:prstGeom prst="rect">
          <a:avLst/>
        </a:prstGeom>
      </xdr:spPr>
    </xdr:pic>
    <xdr:clientData/>
  </xdr:twoCellAnchor>
  <xdr:twoCellAnchor editAs="oneCell">
    <xdr:from>
      <xdr:col>1</xdr:col>
      <xdr:colOff>0</xdr:colOff>
      <xdr:row>11</xdr:row>
      <xdr:rowOff>0</xdr:rowOff>
    </xdr:from>
    <xdr:to>
      <xdr:col>2</xdr:col>
      <xdr:colOff>2719020</xdr:colOff>
      <xdr:row>13</xdr:row>
      <xdr:rowOff>174886</xdr:rowOff>
    </xdr:to>
    <xdr:pic>
      <xdr:nvPicPr>
        <xdr:cNvPr id="11" name="Picture 10">
          <a:extLst>
            <a:ext uri="{FF2B5EF4-FFF2-40B4-BE49-F238E27FC236}">
              <a16:creationId xmlns:a16="http://schemas.microsoft.com/office/drawing/2014/main" id="{CA767846-0894-41D9-8243-6773B7BCB3C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46529" y="2465294"/>
          <a:ext cx="3391373" cy="533474"/>
        </a:xfrm>
        <a:prstGeom prst="rect">
          <a:avLst/>
        </a:prstGeom>
      </xdr:spPr>
    </xdr:pic>
    <xdr:clientData/>
  </xdr:twoCellAnchor>
  <xdr:twoCellAnchor editAs="oneCell">
    <xdr:from>
      <xdr:col>1</xdr:col>
      <xdr:colOff>0</xdr:colOff>
      <xdr:row>15</xdr:row>
      <xdr:rowOff>0</xdr:rowOff>
    </xdr:from>
    <xdr:to>
      <xdr:col>2</xdr:col>
      <xdr:colOff>3709759</xdr:colOff>
      <xdr:row>17</xdr:row>
      <xdr:rowOff>98676</xdr:rowOff>
    </xdr:to>
    <xdr:pic>
      <xdr:nvPicPr>
        <xdr:cNvPr id="13" name="Picture 12">
          <a:extLst>
            <a:ext uri="{FF2B5EF4-FFF2-40B4-BE49-F238E27FC236}">
              <a16:creationId xmlns:a16="http://schemas.microsoft.com/office/drawing/2014/main" id="{231C4019-D4C2-4533-A84D-C1F48352AB54}"/>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246529" y="3182471"/>
          <a:ext cx="4382112" cy="457264"/>
        </a:xfrm>
        <a:prstGeom prst="rect">
          <a:avLst/>
        </a:prstGeom>
      </xdr:spPr>
    </xdr:pic>
    <xdr:clientData/>
  </xdr:twoCellAnchor>
  <xdr:twoCellAnchor editAs="oneCell">
    <xdr:from>
      <xdr:col>1</xdr:col>
      <xdr:colOff>0</xdr:colOff>
      <xdr:row>18</xdr:row>
      <xdr:rowOff>0</xdr:rowOff>
    </xdr:from>
    <xdr:to>
      <xdr:col>2</xdr:col>
      <xdr:colOff>4938655</xdr:colOff>
      <xdr:row>35</xdr:row>
      <xdr:rowOff>48057</xdr:rowOff>
    </xdr:to>
    <xdr:pic>
      <xdr:nvPicPr>
        <xdr:cNvPr id="35" name="Picture 34">
          <a:extLst>
            <a:ext uri="{FF2B5EF4-FFF2-40B4-BE49-F238E27FC236}">
              <a16:creationId xmlns:a16="http://schemas.microsoft.com/office/drawing/2014/main" id="{8D0CFF89-73C0-4190-B729-99F756C7893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246529" y="3720353"/>
          <a:ext cx="5611008" cy="3096057"/>
        </a:xfrm>
        <a:prstGeom prst="rect">
          <a:avLst/>
        </a:prstGeom>
      </xdr:spPr>
    </xdr:pic>
    <xdr:clientData/>
  </xdr:twoCellAnchor>
  <xdr:twoCellAnchor editAs="oneCell">
    <xdr:from>
      <xdr:col>2</xdr:col>
      <xdr:colOff>5434854</xdr:colOff>
      <xdr:row>6</xdr:row>
      <xdr:rowOff>78441</xdr:rowOff>
    </xdr:from>
    <xdr:to>
      <xdr:col>7</xdr:col>
      <xdr:colOff>636148</xdr:colOff>
      <xdr:row>36</xdr:row>
      <xdr:rowOff>120099</xdr:rowOff>
    </xdr:to>
    <xdr:pic>
      <xdr:nvPicPr>
        <xdr:cNvPr id="37" name="Picture 36">
          <a:extLst>
            <a:ext uri="{FF2B5EF4-FFF2-40B4-BE49-F238E27FC236}">
              <a16:creationId xmlns:a16="http://schemas.microsoft.com/office/drawing/2014/main" id="{73843DF3-ECB9-4E1A-8540-03BB0C2904C5}"/>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6353736" y="1647265"/>
          <a:ext cx="5544324" cy="5420481"/>
        </a:xfrm>
        <a:prstGeom prst="rect">
          <a:avLst/>
        </a:prstGeom>
      </xdr:spPr>
    </xdr:pic>
    <xdr:clientData/>
  </xdr:twoCellAnchor>
  <xdr:twoCellAnchor editAs="oneCell">
    <xdr:from>
      <xdr:col>8</xdr:col>
      <xdr:colOff>324970</xdr:colOff>
      <xdr:row>7</xdr:row>
      <xdr:rowOff>0</xdr:rowOff>
    </xdr:from>
    <xdr:to>
      <xdr:col>16</xdr:col>
      <xdr:colOff>499997</xdr:colOff>
      <xdr:row>31</xdr:row>
      <xdr:rowOff>98106</xdr:rowOff>
    </xdr:to>
    <xdr:pic>
      <xdr:nvPicPr>
        <xdr:cNvPr id="39" name="Picture 38">
          <a:extLst>
            <a:ext uri="{FF2B5EF4-FFF2-40B4-BE49-F238E27FC236}">
              <a16:creationId xmlns:a16="http://schemas.microsoft.com/office/drawing/2014/main" id="{669543E3-4968-449B-BDC5-FFE7BE714083}"/>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2259235" y="1748118"/>
          <a:ext cx="5553850" cy="4401164"/>
        </a:xfrm>
        <a:prstGeom prst="rect">
          <a:avLst/>
        </a:prstGeom>
      </xdr:spPr>
    </xdr:pic>
    <xdr:clientData/>
  </xdr:twoCellAnchor>
  <xdr:twoCellAnchor editAs="oneCell">
    <xdr:from>
      <xdr:col>17</xdr:col>
      <xdr:colOff>0</xdr:colOff>
      <xdr:row>7</xdr:row>
      <xdr:rowOff>0</xdr:rowOff>
    </xdr:from>
    <xdr:to>
      <xdr:col>23</xdr:col>
      <xdr:colOff>166993</xdr:colOff>
      <xdr:row>13</xdr:row>
      <xdr:rowOff>115027</xdr:rowOff>
    </xdr:to>
    <xdr:pic>
      <xdr:nvPicPr>
        <xdr:cNvPr id="41" name="Picture 40">
          <a:extLst>
            <a:ext uri="{FF2B5EF4-FFF2-40B4-BE49-F238E27FC236}">
              <a16:creationId xmlns:a16="http://schemas.microsoft.com/office/drawing/2014/main" id="{B999F0C2-338C-4D59-B8B9-D57C37BC3641}"/>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7985441" y="1748118"/>
          <a:ext cx="4201111" cy="1190791"/>
        </a:xfrm>
        <a:prstGeom prst="rect">
          <a:avLst/>
        </a:prstGeom>
      </xdr:spPr>
    </xdr:pic>
    <xdr:clientData/>
  </xdr:twoCellAnchor>
  <xdr:twoCellAnchor editAs="oneCell">
    <xdr:from>
      <xdr:col>0</xdr:col>
      <xdr:colOff>235324</xdr:colOff>
      <xdr:row>41</xdr:row>
      <xdr:rowOff>22412</xdr:rowOff>
    </xdr:from>
    <xdr:to>
      <xdr:col>2</xdr:col>
      <xdr:colOff>7023174</xdr:colOff>
      <xdr:row>56</xdr:row>
      <xdr:rowOff>145676</xdr:rowOff>
    </xdr:to>
    <xdr:pic>
      <xdr:nvPicPr>
        <xdr:cNvPr id="3" name="Picture 2">
          <a:extLst>
            <a:ext uri="{FF2B5EF4-FFF2-40B4-BE49-F238E27FC236}">
              <a16:creationId xmlns:a16="http://schemas.microsoft.com/office/drawing/2014/main" id="{7209B61E-2ADF-D2DF-4F82-BD2092FDFFDE}"/>
            </a:ext>
          </a:extLst>
        </xdr:cNvPr>
        <xdr:cNvPicPr>
          <a:picLocks noChangeAspect="1"/>
        </xdr:cNvPicPr>
      </xdr:nvPicPr>
      <xdr:blipFill>
        <a:blip xmlns:r="http://schemas.openxmlformats.org/officeDocument/2006/relationships" r:embed="rId9"/>
        <a:stretch>
          <a:fillRect/>
        </a:stretch>
      </xdr:blipFill>
      <xdr:spPr>
        <a:xfrm>
          <a:off x="235324" y="7911353"/>
          <a:ext cx="7706732" cy="28126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163829</xdr:colOff>
      <xdr:row>8</xdr:row>
      <xdr:rowOff>60959</xdr:rowOff>
    </xdr:from>
    <xdr:to>
      <xdr:col>7</xdr:col>
      <xdr:colOff>722629</xdr:colOff>
      <xdr:row>10</xdr:row>
      <xdr:rowOff>152399</xdr:rowOff>
    </xdr:to>
    <xdr:pic>
      <xdr:nvPicPr>
        <xdr:cNvPr id="2" name="Picture 1">
          <a:extLst>
            <a:ext uri="{FF2B5EF4-FFF2-40B4-BE49-F238E27FC236}">
              <a16:creationId xmlns:a16="http://schemas.microsoft.com/office/drawing/2014/main" id="{70020334-D122-4F7B-BECA-1C0927158CDB}"/>
            </a:ext>
          </a:extLst>
        </xdr:cNvPr>
        <xdr:cNvPicPr>
          <a:picLocks noChangeAspect="1"/>
        </xdr:cNvPicPr>
      </xdr:nvPicPr>
      <xdr:blipFill>
        <a:blip xmlns:r="http://schemas.openxmlformats.org/officeDocument/2006/relationships" r:embed="rId1"/>
        <a:stretch>
          <a:fillRect/>
        </a:stretch>
      </xdr:blipFill>
      <xdr:spPr>
        <a:xfrm>
          <a:off x="6278879" y="2632709"/>
          <a:ext cx="558800" cy="472440"/>
        </a:xfrm>
        <a:prstGeom prst="rect">
          <a:avLst/>
        </a:prstGeom>
        <a:solidFill>
          <a:srgbClr val="6E06C1"/>
        </a:solidFill>
      </xdr:spPr>
    </xdr:pic>
    <xdr:clientData/>
  </xdr:twoCellAnchor>
  <xdr:twoCellAnchor editAs="oneCell">
    <xdr:from>
      <xdr:col>7</xdr:col>
      <xdr:colOff>222165</xdr:colOff>
      <xdr:row>17</xdr:row>
      <xdr:rowOff>15239</xdr:rowOff>
    </xdr:from>
    <xdr:to>
      <xdr:col>7</xdr:col>
      <xdr:colOff>673183</xdr:colOff>
      <xdr:row>19</xdr:row>
      <xdr:rowOff>99059</xdr:rowOff>
    </xdr:to>
    <xdr:pic>
      <xdr:nvPicPr>
        <xdr:cNvPr id="3" name="Picture 2">
          <a:extLst>
            <a:ext uri="{FF2B5EF4-FFF2-40B4-BE49-F238E27FC236}">
              <a16:creationId xmlns:a16="http://schemas.microsoft.com/office/drawing/2014/main" id="{5DFC5EE6-DB83-4952-BACD-A629C6EA0697}"/>
            </a:ext>
          </a:extLst>
        </xdr:cNvPr>
        <xdr:cNvPicPr>
          <a:picLocks noChangeAspect="1"/>
        </xdr:cNvPicPr>
      </xdr:nvPicPr>
      <xdr:blipFill>
        <a:blip xmlns:r="http://schemas.openxmlformats.org/officeDocument/2006/relationships" r:embed="rId2"/>
        <a:stretch>
          <a:fillRect/>
        </a:stretch>
      </xdr:blipFill>
      <xdr:spPr>
        <a:xfrm>
          <a:off x="6337215" y="4291964"/>
          <a:ext cx="451018" cy="455295"/>
        </a:xfrm>
        <a:prstGeom prst="rect">
          <a:avLst/>
        </a:prstGeom>
        <a:solidFill>
          <a:srgbClr val="6E06C1"/>
        </a:solidFill>
      </xdr:spPr>
    </xdr:pic>
    <xdr:clientData/>
  </xdr:twoCellAnchor>
  <xdr:twoCellAnchor editAs="oneCell">
    <xdr:from>
      <xdr:col>7</xdr:col>
      <xdr:colOff>84454</xdr:colOff>
      <xdr:row>14</xdr:row>
      <xdr:rowOff>30479</xdr:rowOff>
    </xdr:from>
    <xdr:to>
      <xdr:col>7</xdr:col>
      <xdr:colOff>802004</xdr:colOff>
      <xdr:row>16</xdr:row>
      <xdr:rowOff>134619</xdr:rowOff>
    </xdr:to>
    <xdr:pic>
      <xdr:nvPicPr>
        <xdr:cNvPr id="4" name="Picture 3">
          <a:extLst>
            <a:ext uri="{FF2B5EF4-FFF2-40B4-BE49-F238E27FC236}">
              <a16:creationId xmlns:a16="http://schemas.microsoft.com/office/drawing/2014/main" id="{CE13F17F-5B49-4FC2-B235-78C59A95140B}"/>
            </a:ext>
          </a:extLst>
        </xdr:cNvPr>
        <xdr:cNvPicPr>
          <a:picLocks noChangeAspect="1"/>
        </xdr:cNvPicPr>
      </xdr:nvPicPr>
      <xdr:blipFill>
        <a:blip xmlns:r="http://schemas.openxmlformats.org/officeDocument/2006/relationships" r:embed="rId3"/>
        <a:stretch>
          <a:fillRect/>
        </a:stretch>
      </xdr:blipFill>
      <xdr:spPr>
        <a:xfrm>
          <a:off x="6199504" y="3745229"/>
          <a:ext cx="717550" cy="485140"/>
        </a:xfrm>
        <a:prstGeom prst="rect">
          <a:avLst/>
        </a:prstGeom>
        <a:solidFill>
          <a:srgbClr val="6E06C1"/>
        </a:solidFill>
      </xdr:spPr>
    </xdr:pic>
    <xdr:clientData/>
  </xdr:twoCellAnchor>
  <xdr:twoCellAnchor editAs="oneCell">
    <xdr:from>
      <xdr:col>7</xdr:col>
      <xdr:colOff>103337</xdr:colOff>
      <xdr:row>11</xdr:row>
      <xdr:rowOff>45719</xdr:rowOff>
    </xdr:from>
    <xdr:to>
      <xdr:col>7</xdr:col>
      <xdr:colOff>785661</xdr:colOff>
      <xdr:row>13</xdr:row>
      <xdr:rowOff>139699</xdr:rowOff>
    </xdr:to>
    <xdr:pic>
      <xdr:nvPicPr>
        <xdr:cNvPr id="5" name="Picture 4">
          <a:extLst>
            <a:ext uri="{FF2B5EF4-FFF2-40B4-BE49-F238E27FC236}">
              <a16:creationId xmlns:a16="http://schemas.microsoft.com/office/drawing/2014/main" id="{E28C07BD-8189-4494-839D-9E3527ADEA9D}"/>
            </a:ext>
          </a:extLst>
        </xdr:cNvPr>
        <xdr:cNvPicPr>
          <a:picLocks noChangeAspect="1"/>
        </xdr:cNvPicPr>
      </xdr:nvPicPr>
      <xdr:blipFill>
        <a:blip xmlns:r="http://schemas.openxmlformats.org/officeDocument/2006/relationships" r:embed="rId4"/>
        <a:stretch>
          <a:fillRect/>
        </a:stretch>
      </xdr:blipFill>
      <xdr:spPr>
        <a:xfrm>
          <a:off x="6218387" y="3188969"/>
          <a:ext cx="682324" cy="474980"/>
        </a:xfrm>
        <a:prstGeom prst="rect">
          <a:avLst/>
        </a:prstGeom>
        <a:solidFill>
          <a:srgbClr val="6E06C1"/>
        </a:solidFill>
      </xdr:spPr>
    </xdr:pic>
    <xdr:clientData/>
  </xdr:twoCellAnchor>
  <xdr:twoCellAnchor editAs="oneCell">
    <xdr:from>
      <xdr:col>7</xdr:col>
      <xdr:colOff>234223</xdr:colOff>
      <xdr:row>20</xdr:row>
      <xdr:rowOff>0</xdr:rowOff>
    </xdr:from>
    <xdr:to>
      <xdr:col>7</xdr:col>
      <xdr:colOff>672555</xdr:colOff>
      <xdr:row>22</xdr:row>
      <xdr:rowOff>99060</xdr:rowOff>
    </xdr:to>
    <xdr:pic>
      <xdr:nvPicPr>
        <xdr:cNvPr id="6" name="Picture 5">
          <a:extLst>
            <a:ext uri="{FF2B5EF4-FFF2-40B4-BE49-F238E27FC236}">
              <a16:creationId xmlns:a16="http://schemas.microsoft.com/office/drawing/2014/main" id="{58570FB9-7C64-4A54-9A86-1F25AEDC8562}"/>
            </a:ext>
          </a:extLst>
        </xdr:cNvPr>
        <xdr:cNvPicPr>
          <a:picLocks noChangeAspect="1"/>
        </xdr:cNvPicPr>
      </xdr:nvPicPr>
      <xdr:blipFill>
        <a:blip xmlns:r="http://schemas.openxmlformats.org/officeDocument/2006/relationships" r:embed="rId5"/>
        <a:stretch>
          <a:fillRect/>
        </a:stretch>
      </xdr:blipFill>
      <xdr:spPr>
        <a:xfrm>
          <a:off x="6349273" y="4838700"/>
          <a:ext cx="438332" cy="461010"/>
        </a:xfrm>
        <a:prstGeom prst="rect">
          <a:avLst/>
        </a:prstGeom>
        <a:solidFill>
          <a:srgbClr val="6E06C1"/>
        </a:solidFill>
      </xdr:spPr>
    </xdr:pic>
    <xdr:clientData/>
  </xdr:twoCellAnchor>
  <xdr:twoCellAnchor>
    <xdr:from>
      <xdr:col>8</xdr:col>
      <xdr:colOff>338666</xdr:colOff>
      <xdr:row>1</xdr:row>
      <xdr:rowOff>285748</xdr:rowOff>
    </xdr:from>
    <xdr:to>
      <xdr:col>11</xdr:col>
      <xdr:colOff>0</xdr:colOff>
      <xdr:row>5</xdr:row>
      <xdr:rowOff>490414</xdr:rowOff>
    </xdr:to>
    <xdr:pic>
      <xdr:nvPicPr>
        <xdr:cNvPr id="10" name="PPLReport">
          <a:extLst>
            <a:ext uri="{FF2B5EF4-FFF2-40B4-BE49-F238E27FC236}">
              <a16:creationId xmlns:a16="http://schemas.microsoft.com/office/drawing/2014/main" id="{78837D3D-CFFF-4549-A2AB-D6235F5EFE8C}"/>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8286749" y="476248"/>
          <a:ext cx="2106084" cy="149583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333375</xdr:colOff>
      <xdr:row>6</xdr:row>
      <xdr:rowOff>87480</xdr:rowOff>
    </xdr:from>
    <xdr:to>
      <xdr:col>11</xdr:col>
      <xdr:colOff>372222</xdr:colOff>
      <xdr:row>14</xdr:row>
      <xdr:rowOff>68655</xdr:rowOff>
    </xdr:to>
    <xdr:pic>
      <xdr:nvPicPr>
        <xdr:cNvPr id="2" name="Picture 1">
          <a:extLst>
            <a:ext uri="{FF2B5EF4-FFF2-40B4-BE49-F238E27FC236}">
              <a16:creationId xmlns:a16="http://schemas.microsoft.com/office/drawing/2014/main" id="{B951CBBF-4C95-4519-B388-01B8E7FA4A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76850" y="1725780"/>
          <a:ext cx="2782047" cy="1448025"/>
        </a:xfrm>
        <a:prstGeom prst="rect">
          <a:avLst/>
        </a:prstGeom>
        <a:ln>
          <a:noFill/>
        </a:ln>
      </xdr:spPr>
    </xdr:pic>
    <xdr:clientData/>
  </xdr:twoCellAnchor>
  <xdr:twoCellAnchor>
    <xdr:from>
      <xdr:col>14</xdr:col>
      <xdr:colOff>331132</xdr:colOff>
      <xdr:row>7</xdr:row>
      <xdr:rowOff>35149</xdr:rowOff>
    </xdr:from>
    <xdr:to>
      <xdr:col>18</xdr:col>
      <xdr:colOff>264272</xdr:colOff>
      <xdr:row>13</xdr:row>
      <xdr:rowOff>155405</xdr:rowOff>
    </xdr:to>
    <xdr:pic>
      <xdr:nvPicPr>
        <xdr:cNvPr id="3" name="PPLReport">
          <a:extLst>
            <a:ext uri="{FF2B5EF4-FFF2-40B4-BE49-F238E27FC236}">
              <a16:creationId xmlns:a16="http://schemas.microsoft.com/office/drawing/2014/main" id="{EDB19775-6CCF-4538-80B8-AA97E0BCB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103657" y="1863949"/>
          <a:ext cx="2676340" cy="1215631"/>
        </a:xfrm>
        <a:prstGeom prst="rect">
          <a:avLst/>
        </a:prstGeom>
      </xdr:spPr>
    </xdr:pic>
    <xdr:clientData/>
  </xdr:twoCellAnchor>
  <xdr:twoCellAnchor>
    <xdr:from>
      <xdr:col>14</xdr:col>
      <xdr:colOff>189003</xdr:colOff>
      <xdr:row>16</xdr:row>
      <xdr:rowOff>11394</xdr:rowOff>
    </xdr:from>
    <xdr:to>
      <xdr:col>16</xdr:col>
      <xdr:colOff>278092</xdr:colOff>
      <xdr:row>24</xdr:row>
      <xdr:rowOff>128488</xdr:rowOff>
    </xdr:to>
    <xdr:pic>
      <xdr:nvPicPr>
        <xdr:cNvPr id="4" name="PECOReport">
          <a:extLst>
            <a:ext uri="{FF2B5EF4-FFF2-40B4-BE49-F238E27FC236}">
              <a16:creationId xmlns:a16="http://schemas.microsoft.com/office/drawing/2014/main" id="{280A157A-439A-4E10-9C8D-D2578E12B523}"/>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22987" t="9316" r="17047" b="17169"/>
        <a:stretch>
          <a:fillRect/>
        </a:stretch>
      </xdr:blipFill>
      <xdr:spPr>
        <a:xfrm>
          <a:off x="8961528" y="3488019"/>
          <a:ext cx="1460689" cy="1564894"/>
        </a:xfrm>
        <a:prstGeom prst="rect">
          <a:avLst/>
        </a:prstGeom>
        <a:ln>
          <a:noFill/>
        </a:ln>
      </xdr:spPr>
    </xdr:pic>
    <xdr:clientData/>
  </xdr:twoCellAnchor>
  <xdr:twoCellAnchor>
    <xdr:from>
      <xdr:col>7</xdr:col>
      <xdr:colOff>395941</xdr:colOff>
      <xdr:row>15</xdr:row>
      <xdr:rowOff>178726</xdr:rowOff>
    </xdr:from>
    <xdr:to>
      <xdr:col>9</xdr:col>
      <xdr:colOff>605116</xdr:colOff>
      <xdr:row>24</xdr:row>
      <xdr:rowOff>171823</xdr:rowOff>
    </xdr:to>
    <xdr:pic>
      <xdr:nvPicPr>
        <xdr:cNvPr id="5" name="Picture 4">
          <a:extLst>
            <a:ext uri="{FF2B5EF4-FFF2-40B4-BE49-F238E27FC236}">
              <a16:creationId xmlns:a16="http://schemas.microsoft.com/office/drawing/2014/main" id="{94A26ACE-AE4B-43EE-87F2-974B4AC999A0}"/>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695" r="-1954" b="-3362"/>
        <a:stretch>
          <a:fillRect/>
        </a:stretch>
      </xdr:blipFill>
      <xdr:spPr>
        <a:xfrm>
          <a:off x="5339416" y="3464851"/>
          <a:ext cx="1580775" cy="1631397"/>
        </a:xfrm>
        <a:prstGeom prst="rect">
          <a:avLst/>
        </a:prstGeom>
        <a:ln>
          <a:noFill/>
        </a:ln>
      </xdr:spPr>
    </xdr:pic>
    <xdr:clientData/>
  </xdr:twoCellAnchor>
  <xdr:twoCellAnchor>
    <xdr:from>
      <xdr:col>7</xdr:col>
      <xdr:colOff>14941</xdr:colOff>
      <xdr:row>27</xdr:row>
      <xdr:rowOff>48330</xdr:rowOff>
    </xdr:from>
    <xdr:to>
      <xdr:col>11</xdr:col>
      <xdr:colOff>605118</xdr:colOff>
      <xdr:row>34</xdr:row>
      <xdr:rowOff>9524</xdr:rowOff>
    </xdr:to>
    <xdr:pic>
      <xdr:nvPicPr>
        <xdr:cNvPr id="6" name="Picture 5">
          <a:extLst>
            <a:ext uri="{FF2B5EF4-FFF2-40B4-BE49-F238E27FC236}">
              <a16:creationId xmlns:a16="http://schemas.microsoft.com/office/drawing/2014/main" id="{C15A9909-2641-45B6-927B-8347FB7B5292}"/>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l="7403" r="5327"/>
        <a:stretch>
          <a:fillRect/>
        </a:stretch>
      </xdr:blipFill>
      <xdr:spPr>
        <a:xfrm>
          <a:off x="4958416" y="5525205"/>
          <a:ext cx="3333377" cy="1228019"/>
        </a:xfrm>
        <a:prstGeom prst="rect">
          <a:avLst/>
        </a:prstGeom>
      </xdr:spPr>
    </xdr:pic>
    <xdr:clientData/>
  </xdr:twoCellAnchor>
  <xdr:twoCellAnchor>
    <xdr:from>
      <xdr:col>14</xdr:col>
      <xdr:colOff>59764</xdr:colOff>
      <xdr:row>27</xdr:row>
      <xdr:rowOff>57150</xdr:rowOff>
    </xdr:from>
    <xdr:to>
      <xdr:col>18</xdr:col>
      <xdr:colOff>567764</xdr:colOff>
      <xdr:row>34</xdr:row>
      <xdr:rowOff>18415</xdr:rowOff>
    </xdr:to>
    <xdr:pic>
      <xdr:nvPicPr>
        <xdr:cNvPr id="7" name="Picture 6">
          <a:extLst>
            <a:ext uri="{FF2B5EF4-FFF2-40B4-BE49-F238E27FC236}">
              <a16:creationId xmlns:a16="http://schemas.microsoft.com/office/drawing/2014/main" id="{D63DB2FA-3B7E-4BCA-A00C-726894C3DE92}"/>
            </a:ext>
          </a:extLst>
        </xdr:cNvPr>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8226" r="8248"/>
        <a:stretch>
          <a:fillRect/>
        </a:stretch>
      </xdr:blipFill>
      <xdr:spPr>
        <a:xfrm>
          <a:off x="8832289" y="5534025"/>
          <a:ext cx="3251200" cy="122809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45984</xdr:colOff>
          <xdr:row>0</xdr:row>
          <xdr:rowOff>0</xdr:rowOff>
        </xdr:from>
        <xdr:to>
          <xdr:col>1</xdr:col>
          <xdr:colOff>991913</xdr:colOff>
          <xdr:row>0</xdr:row>
          <xdr:rowOff>582566</xdr:rowOff>
        </xdr:to>
        <xdr:pic>
          <xdr:nvPicPr>
            <xdr:cNvPr id="8" name="Picture 7">
              <a:extLst>
                <a:ext uri="{FF2B5EF4-FFF2-40B4-BE49-F238E27FC236}">
                  <a16:creationId xmlns:a16="http://schemas.microsoft.com/office/drawing/2014/main" id="{43CE6A94-1D1A-4E86-8848-31559CDD93F1}"/>
                </a:ext>
              </a:extLst>
            </xdr:cNvPr>
            <xdr:cNvPicPr>
              <a:picLocks noChangeAspect="1" noChangeArrowheads="1"/>
              <a:extLst>
                <a:ext uri="{84589F7E-364E-4C9E-8A38-B11213B215E9}">
                  <a14:cameraTool cellRange="Logo" spid="_x0000_s13394"/>
                </a:ext>
              </a:extLst>
            </xdr:cNvPicPr>
          </xdr:nvPicPr>
          <xdr:blipFill>
            <a:blip xmlns:r="http://schemas.openxmlformats.org/officeDocument/2006/relationships" r:embed="rId7"/>
            <a:srcRect/>
            <a:stretch>
              <a:fillRect/>
            </a:stretch>
          </xdr:blipFill>
          <xdr:spPr bwMode="auto">
            <a:xfrm>
              <a:off x="45984" y="0"/>
              <a:ext cx="1202119" cy="582566"/>
            </a:xfrm>
            <a:prstGeom prst="rect">
              <a:avLst/>
            </a:prstGeom>
            <a:noFill/>
            <a:ln w="9525">
              <a:noFill/>
              <a:miter lim="800000"/>
              <a:headEnd/>
              <a:tailEnd/>
            </a:ln>
          </xdr:spPr>
        </xdr:pic>
        <xdr:clientData/>
      </xdr:twoCellAnchor>
    </mc:Choice>
    <mc:Fallback/>
  </mc:AlternateContent>
  <xdr:twoCellAnchor editAs="oneCell">
    <xdr:from>
      <xdr:col>0</xdr:col>
      <xdr:colOff>231589</xdr:colOff>
      <xdr:row>11</xdr:row>
      <xdr:rowOff>7470</xdr:rowOff>
    </xdr:from>
    <xdr:to>
      <xdr:col>5</xdr:col>
      <xdr:colOff>15870</xdr:colOff>
      <xdr:row>16</xdr:row>
      <xdr:rowOff>74705</xdr:rowOff>
    </xdr:to>
    <xdr:pic>
      <xdr:nvPicPr>
        <xdr:cNvPr id="9" name="Picture 8">
          <a:extLst>
            <a:ext uri="{FF2B5EF4-FFF2-40B4-BE49-F238E27FC236}">
              <a16:creationId xmlns:a16="http://schemas.microsoft.com/office/drawing/2014/main" id="{311B4923-ABB2-47E4-8061-6657DEDB7852}"/>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31589" y="2569695"/>
          <a:ext cx="4127681" cy="981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16</xdr:row>
      <xdr:rowOff>96405</xdr:rowOff>
    </xdr:from>
    <xdr:to>
      <xdr:col>5</xdr:col>
      <xdr:colOff>290080</xdr:colOff>
      <xdr:row>29</xdr:row>
      <xdr:rowOff>36590</xdr:rowOff>
    </xdr:to>
    <xdr:pic>
      <xdr:nvPicPr>
        <xdr:cNvPr id="10" name="Picture 9">
          <a:extLst>
            <a:ext uri="{FF2B5EF4-FFF2-40B4-BE49-F238E27FC236}">
              <a16:creationId xmlns:a16="http://schemas.microsoft.com/office/drawing/2014/main" id="{A348B1D6-69AE-4A73-B033-43A540106917}"/>
            </a:ext>
          </a:extLst>
        </xdr:cNvPr>
        <xdr:cNvPicPr>
          <a:picLocks noChangeAspect="1" noChangeArrowheads="1"/>
        </xdr:cNvPicPr>
      </xdr:nvPicPr>
      <xdr:blipFill rotWithShape="1">
        <a:blip xmlns:r="http://schemas.openxmlformats.org/officeDocument/2006/relationships" r:embed="rId9">
          <a:extLst>
            <a:ext uri="{28A0092B-C50C-407E-A947-70E740481C1C}">
              <a14:useLocalDpi xmlns:a14="http://schemas.microsoft.com/office/drawing/2010/main" val="0"/>
            </a:ext>
          </a:extLst>
        </a:blip>
        <a:srcRect r="10973"/>
        <a:stretch>
          <a:fillRect/>
        </a:stretch>
      </xdr:blipFill>
      <xdr:spPr bwMode="auto">
        <a:xfrm>
          <a:off x="0" y="3573030"/>
          <a:ext cx="4633480" cy="23023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clearesult5.sharepoint.com/sites/LPC/Launch%20Process%20Center/Overall%20Startup%20&amp;%20Launch%20Process%20Docs/Launches/East/PA%20Launches%202026%20Planning/Calculators%20from%20Engineering/Final-for-Lockdown/PECO%20Final%20Calculators/3.10%20Compressed%20Air%20Estimator%20-%20PECO%20DD.xlsx" TargetMode="External"/><Relationship Id="rId2" Type="http://schemas.microsoft.com/office/2019/04/relationships/externalLinkLongPath" Target="/sites/LPC/Launch%20Process%20Center/Overall%20Startup%20&amp;%20Launch%20Process%20Docs/Launches/East/PA%20Launches%202026%20Planning/Calculators%20from%20Engineering/Final-for-Lockdown/PECO%20Final%20Calculators/3.10%20Compressed%20Air%20Estimator%20-%20PECO%20DD.xlsx?A0850FD8" TargetMode="External"/><Relationship Id="rId1" Type="http://schemas.openxmlformats.org/officeDocument/2006/relationships/externalLinkPath" Target="file:///\\A0850FD8\3.10%20Compressed%20Air%20Estimator%20-%20PECO%20DD.xlsx" TargetMode="External"/><Relationship Id="rId4" Type="http://schemas.openxmlformats.org/officeDocument/2006/relationships/externalLinkPath" Target="../../../../../LPC/Launch%20Process%20Center/Overall%20Startup%20&amp;%20Launch%20Process%20Docs/Launches/East/PA%20Launches%202026%20Planning/Calculators%20from%20Engineering/Final-for-Lockdown/PECO%20Final%20Calculators/3.10%20Compressed%20Air%20Estimator%20-%20PECO%20D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relativeUrl r:id="rId4"/>
    </xxl21:alternateUrls>
    <sheetNames>
      <sheetName val="Utility Admin"/>
      <sheetName val="Instructions"/>
      <sheetName val="Data Export"/>
      <sheetName val="Version Log"/>
      <sheetName val="Methodology "/>
      <sheetName val="Summary"/>
      <sheetName val="Printable Report"/>
      <sheetName val="Measure List"/>
      <sheetName val="Incentives Table"/>
      <sheetName val="Calculations"/>
      <sheetName val="VFD Compressor (&lt;=40HP)"/>
      <sheetName val="Cycling Dryer"/>
      <sheetName val="Air Nozzle"/>
      <sheetName val="Condensate Drains"/>
      <sheetName val="Air Tanks"/>
      <sheetName val="Compressor Controller"/>
      <sheetName val="Low Pressure Drop Filters"/>
      <sheetName val="Mist Elimina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2">
          <cell r="J2">
            <v>0.2</v>
          </cell>
        </row>
        <row r="3">
          <cell r="J3">
            <v>0</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persons/person.xml><?xml version="1.0" encoding="utf-8"?>
<personList xmlns="http://schemas.microsoft.com/office/spreadsheetml/2018/threadedcomments" xmlns:x="http://schemas.openxmlformats.org/spreadsheetml/2006/main">
  <person displayName="Lynn Li" id="{D047CCBD-A9B9-486E-BFC8-BCB35618A625}" userId="S::lynn.li@clearesult.com::4ad80b68-7cdb-4125-8486-4206e78b90ef" providerId="AD"/>
  <person displayName="Conor McGrail" id="{CEA40ECF-1CAA-49CA-88D0-4BAD2FC5D774}" userId="S::conor.mcgrail@clearesult.com::20bd58f3-5f56-47cc-9a8c-f3e5426e2ed2" providerId="AD"/>
  <person displayName="Sulaiman Khandaker" id="{769E5537-7ABC-47DC-8DAA-9B5B2BD967FE}" userId="S::sulaiman.khandaker@clearesult.com::b3e83ac9-9250-453e-8d76-ac5d894fdf35"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0</v>
    <v>3</v>
  </rv>
</rvData>
</file>

<file path=xl/richData/rdrichvaluestructure.xml><?xml version="1.0" encoding="utf-8"?>
<rvStructures xmlns="http://schemas.microsoft.com/office/spreadsheetml/2017/richdata" count="1">
  <s t="_error">
    <k n="colOffset" t="i"/>
    <k n="errorType" t="i"/>
    <k n="rwOffset" t="i"/>
    <k n="subType" t="i"/>
  </s>
</rvStructures>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Concourse">
  <a:themeElements>
    <a:clrScheme name="CLEAResult">
      <a:dk1>
        <a:sysClr val="windowText" lastClr="000000"/>
      </a:dk1>
      <a:lt1>
        <a:sysClr val="window" lastClr="FFFFFF"/>
      </a:lt1>
      <a:dk2>
        <a:srgbClr val="404040"/>
      </a:dk2>
      <a:lt2>
        <a:srgbClr val="EFE9E5"/>
      </a:lt2>
      <a:accent1>
        <a:srgbClr val="F50000"/>
      </a:accent1>
      <a:accent2>
        <a:srgbClr val="054B56"/>
      </a:accent2>
      <a:accent3>
        <a:srgbClr val="007299"/>
      </a:accent3>
      <a:accent4>
        <a:srgbClr val="92B7BC"/>
      </a:accent4>
      <a:accent5>
        <a:srgbClr val="F4CE00"/>
      </a:accent5>
      <a:accent6>
        <a:srgbClr val="EFE9E5"/>
      </a:accent6>
      <a:hlink>
        <a:srgbClr val="44B9E8"/>
      </a:hlink>
      <a:folHlink>
        <a:srgbClr val="44B9E8"/>
      </a:folHlink>
    </a:clrScheme>
    <a:fontScheme name="CLEAResult">
      <a:majorFont>
        <a:latin typeface="Arial"/>
        <a:ea typeface=""/>
        <a:cs typeface=""/>
      </a:majorFont>
      <a:minorFont>
        <a:latin typeface="Arial"/>
        <a:ea typeface=""/>
        <a:cs typeface=""/>
      </a:minorFont>
    </a:fontScheme>
    <a:fmtScheme name="Concourse">
      <a:fillStyleLst>
        <a:solidFill>
          <a:schemeClr val="phClr"/>
        </a:solidFill>
        <a:gradFill rotWithShape="1">
          <a:gsLst>
            <a:gs pos="0">
              <a:schemeClr val="phClr">
                <a:tint val="62000"/>
                <a:satMod val="180000"/>
              </a:schemeClr>
            </a:gs>
            <a:gs pos="65000">
              <a:schemeClr val="phClr">
                <a:tint val="32000"/>
                <a:satMod val="250000"/>
              </a:schemeClr>
            </a:gs>
            <a:gs pos="100000">
              <a:schemeClr val="phClr">
                <a:tint val="23000"/>
                <a:satMod val="300000"/>
              </a:schemeClr>
            </a:gs>
          </a:gsLst>
          <a:lin ang="16200000" scaled="0"/>
        </a:gradFill>
        <a:gradFill rotWithShape="1">
          <a:gsLst>
            <a:gs pos="0">
              <a:schemeClr val="phClr">
                <a:shade val="15000"/>
                <a:satMod val="180000"/>
              </a:schemeClr>
            </a:gs>
            <a:gs pos="50000">
              <a:schemeClr val="phClr">
                <a:shade val="45000"/>
                <a:satMod val="170000"/>
              </a:schemeClr>
            </a:gs>
            <a:gs pos="70000">
              <a:schemeClr val="phClr">
                <a:tint val="99000"/>
                <a:shade val="65000"/>
                <a:satMod val="155000"/>
              </a:schemeClr>
            </a:gs>
            <a:gs pos="100000">
              <a:schemeClr val="phClr">
                <a:tint val="95500"/>
                <a:shade val="100000"/>
                <a:satMod val="155000"/>
              </a:schemeClr>
            </a:gs>
          </a:gsLst>
          <a:lin ang="16200000" scaled="0"/>
        </a:gradFill>
      </a:fillStyleLst>
      <a:lnStyleLst>
        <a:ln w="9525" cap="flat" cmpd="sng" algn="ctr">
          <a:solidFill>
            <a:schemeClr val="phClr"/>
          </a:solidFill>
          <a:prstDash val="solid"/>
        </a:ln>
        <a:ln w="55000" cap="flat" cmpd="thickThin" algn="ctr">
          <a:solidFill>
            <a:schemeClr val="phClr"/>
          </a:solidFill>
          <a:prstDash val="solid"/>
        </a:ln>
        <a:ln w="63500" cap="flat" cmpd="thickThin" algn="ctr">
          <a:solidFill>
            <a:schemeClr val="phClr"/>
          </a:solidFill>
          <a:prstDash val="solid"/>
        </a:ln>
      </a:lnStyleLst>
      <a:effectStyleLst>
        <a:effectStyle>
          <a:effectLst>
            <a:outerShdw blurRad="50800" dist="38100" dir="5400000" rotWithShape="0">
              <a:srgbClr val="000000">
                <a:alpha val="35000"/>
              </a:srgbClr>
            </a:outerShdw>
          </a:effectLst>
        </a:effectStyle>
        <a:effectStyle>
          <a:effectLst>
            <a:outerShdw blurRad="50800" dist="38100" dir="5400000" rotWithShape="0">
              <a:srgbClr val="000000">
                <a:alpha val="35000"/>
              </a:srgbClr>
            </a:outerShdw>
          </a:effectLst>
        </a:effectStyle>
        <a:effectStyle>
          <a:effectLst>
            <a:outerShdw blurRad="63500" dist="38100" dir="5400000" rotWithShape="0">
              <a:srgbClr val="000000">
                <a:alpha val="45000"/>
              </a:srgbClr>
            </a:outerShdw>
          </a:effectLst>
          <a:scene3d>
            <a:camera prst="orthographicFront" fov="0">
              <a:rot lat="0" lon="0" rev="0"/>
            </a:camera>
            <a:lightRig rig="glow" dir="t">
              <a:rot lat="0" lon="0" rev="6360000"/>
            </a:lightRig>
          </a:scene3d>
          <a:sp3d contourW="1000" prstMaterial="flat">
            <a:bevelT w="95250" h="101600"/>
            <a:contourClr>
              <a:schemeClr val="phClr">
                <a:satMod val="300000"/>
              </a:schemeClr>
            </a:contourClr>
          </a:sp3d>
        </a:effectStyle>
      </a:effectStyleLst>
      <a:bgFillStyleLst>
        <a:solidFill>
          <a:schemeClr val="phClr"/>
        </a:solidFill>
        <a:gradFill rotWithShape="1">
          <a:gsLst>
            <a:gs pos="0">
              <a:schemeClr val="phClr">
                <a:tint val="55000"/>
                <a:satMod val="300000"/>
              </a:schemeClr>
            </a:gs>
            <a:gs pos="40000">
              <a:schemeClr val="phClr">
                <a:tint val="65000"/>
                <a:satMod val="300000"/>
              </a:schemeClr>
            </a:gs>
            <a:gs pos="100000">
              <a:schemeClr val="phClr">
                <a:shade val="65000"/>
                <a:satMod val="300000"/>
              </a:schemeClr>
            </a:gs>
          </a:gsLst>
          <a:path path="circle">
            <a:fillToRect l="65000" b="98000"/>
          </a:path>
        </a:gradFill>
        <a:blipFill>
          <a:blip xmlns:r="http://schemas.openxmlformats.org/officeDocument/2006/relationships" r:embed="rId1">
            <a:duotone>
              <a:schemeClr val="phClr">
                <a:shade val="60000"/>
                <a:satMod val="110000"/>
              </a:schemeClr>
              <a:schemeClr val="phClr">
                <a:tint val="95000"/>
              </a:schemeClr>
            </a:duotone>
          </a:blip>
          <a:tile tx="0" ty="0" sx="50000" sy="50000" flip="none" algn="tl"/>
        </a:blip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N7" dT="2026-04-16T15:20:16.37" personId="{D047CCBD-A9B9-486E-BFC8-BCB35618A625}" id="{FD638685-D293-4D12-8DB0-935D3464417F}" done="1">
    <text>Add if statements to not populate cells if quantity=blank</text>
  </threadedComment>
  <threadedComment ref="X7" dT="2026-04-16T15:19:02.71" personId="{D047CCBD-A9B9-486E-BFC8-BCB35618A625}" id="{F5FE6C81-DBB8-4365-B418-E3318AEAA7B0}" done="1">
    <text>Check formula for eligibility</text>
  </threadedComment>
  <threadedComment ref="X7" dT="2026-04-16T15:21:48.80" personId="{D047CCBD-A9B9-486E-BFC8-BCB35618A625}" id="{FE8BDE30-AA67-444F-AC14-C943098F8B4E}" parentId="{F5FE6C81-DBB8-4365-B418-E3318AEAA7B0}">
    <text>Incentive columns should be “Uncapped incentive” and “Eligible Incentive”</text>
  </threadedComment>
  <threadedComment ref="M9" dT="2023-02-03T20:14:53.09" personId="{CEA40ECF-1CAA-49CA-88D0-4BAD2FC5D774}" id="{D37C45FF-2E3E-4B35-9248-543E39B909A9}" done="1">
    <text>Fixed formula</text>
  </threadedComment>
  <threadedComment ref="M9" dT="2023-02-03T20:15:21.68" personId="{CEA40ECF-1CAA-49CA-88D0-4BAD2FC5D774}" id="{44730ECD-5EB2-4AD6-BC32-6B65E4A6D5C8}" parentId="{D37C45FF-2E3E-4B35-9248-543E39B909A9}">
    <text>Check DD calc</text>
  </threadedComment>
</ThreadedComments>
</file>

<file path=xl/threadedComments/threadedComment2.xml><?xml version="1.0" encoding="utf-8"?>
<ThreadedComments xmlns="http://schemas.microsoft.com/office/spreadsheetml/2018/threadedcomments" xmlns:x="http://schemas.openxmlformats.org/spreadsheetml/2006/main">
  <threadedComment ref="C7" dT="2026-04-16T15:23:30.62" personId="{D047CCBD-A9B9-486E-BFC8-BCB35618A625}" id="{E4C8ED78-BC67-4115-8265-B95A1D79220C}" done="1">
    <text>Quantity not being referenced in formula</text>
  </threadedComment>
</ThreadedComments>
</file>

<file path=xl/threadedComments/threadedComment3.xml><?xml version="1.0" encoding="utf-8"?>
<ThreadedComments xmlns="http://schemas.microsoft.com/office/spreadsheetml/2018/threadedcomments" xmlns:x="http://schemas.openxmlformats.org/spreadsheetml/2006/main">
  <threadedComment ref="C7" dT="2026-04-16T15:50:13.27" personId="{D047CCBD-A9B9-486E-BFC8-BCB35618A625}" id="{D61CCDCF-3E88-4982-AFBB-76239D0DC2F5}" done="1">
    <text>Customer may confuse quantity as # of DHW heaters… suggest removing or adding clarifying text</text>
  </threadedComment>
  <threadedComment ref="R7" dT="2026-04-16T15:50:40.93" personId="{D047CCBD-A9B9-486E-BFC8-BCB35618A625}" id="{04F27DEC-7205-4436-BB87-064383AA1438}" done="1">
    <text>Add eligibility check columns for retrofit only</text>
  </threadedComment>
</ThreadedComments>
</file>

<file path=xl/threadedComments/threadedComment4.xml><?xml version="1.0" encoding="utf-8"?>
<ThreadedComments xmlns="http://schemas.microsoft.com/office/spreadsheetml/2018/threadedcomments" xmlns:x="http://schemas.openxmlformats.org/spreadsheetml/2006/main">
  <threadedComment ref="E20" dT="2026-04-16T15:58:09.70" personId="{D047CCBD-A9B9-486E-BFC8-BCB35618A625}" id="{FE322A92-4D68-4152-A94C-D20517C20578}">
    <text>These values for 55-120 gal are high compared to the rest of the table- double check</text>
  </threadedComment>
  <threadedComment ref="E20" dT="2026-04-17T14:02:30.79" personId="{769E5537-7ABC-47DC-8DAA-9B5B2BD967FE}" id="{F6BB486B-DB51-4165-A7E2-5FE8BE8E8C49}" parentId="{FE322A92-4D68-4152-A94C-D20517C20578}">
    <text>The TRM lists these as the correct values for 55-120 gal.</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10.bin"/><Relationship Id="rId4" Type="http://schemas.microsoft.com/office/2017/10/relationships/threadedComment" Target="../threadedComments/threadedComment4.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microsoft.com/office/2017/10/relationships/threadedComment" Target="../threadedComments/threadedComment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E427C"/>
  </sheetPr>
  <dimension ref="B1:D58"/>
  <sheetViews>
    <sheetView tabSelected="1" zoomScaleNormal="100" workbookViewId="0">
      <selection activeCell="D8" sqref="D8"/>
    </sheetView>
  </sheetViews>
  <sheetFormatPr defaultColWidth="8.75" defaultRowHeight="14.25" zeroHeight="1" x14ac:dyDescent="0.2"/>
  <cols>
    <col min="1" max="1" width="3.25" style="1" customWidth="1"/>
    <col min="2" max="2" width="35.125" style="1" customWidth="1"/>
    <col min="3" max="3" width="35.75" style="1" customWidth="1"/>
    <col min="4" max="4" width="47.75" style="1" customWidth="1"/>
    <col min="5" max="5" width="8.75" style="1"/>
    <col min="6" max="6" width="8.75" style="1" customWidth="1"/>
    <col min="7" max="10" width="8.75" style="1"/>
    <col min="11" max="11" width="17.25" style="1" customWidth="1"/>
    <col min="12" max="16384" width="8.75" style="1"/>
  </cols>
  <sheetData>
    <row r="1" spans="2:4" s="58" customFormat="1" ht="71.25" customHeight="1" x14ac:dyDescent="0.2"/>
    <row r="2" spans="2:4" ht="34.5" x14ac:dyDescent="0.5">
      <c r="B2" s="57" t="str" cm="1">
        <f t="array" ref="B2">CR_Utility_Alt&amp;" Domestic Hot Water Estimator"</f>
        <v>PPL Electric Domestic Hot Water Estimator</v>
      </c>
      <c r="C2" s="2"/>
      <c r="D2" s="2"/>
    </row>
    <row r="3" spans="2:4" ht="6" customHeight="1" x14ac:dyDescent="0.2"/>
    <row r="4" spans="2:4" ht="115.5" customHeight="1" x14ac:dyDescent="0.2">
      <c r="B4" s="471" t="s">
        <v>379</v>
      </c>
      <c r="C4" s="471"/>
      <c r="D4" s="471"/>
    </row>
    <row r="5" spans="2:4" x14ac:dyDescent="0.2">
      <c r="B5" s="8"/>
      <c r="C5" s="8"/>
      <c r="D5" s="8"/>
    </row>
    <row r="6" spans="2:4" ht="24.75" customHeight="1" x14ac:dyDescent="0.2">
      <c r="B6" s="473" t="s">
        <v>0</v>
      </c>
      <c r="C6" s="474"/>
      <c r="D6" s="5"/>
    </row>
    <row r="7" spans="2:4" ht="22.15" customHeight="1" x14ac:dyDescent="0.2">
      <c r="B7" s="475" t="s">
        <v>1</v>
      </c>
      <c r="C7" s="475"/>
      <c r="D7" s="6"/>
    </row>
    <row r="8" spans="2:4" ht="22.15" customHeight="1" x14ac:dyDescent="0.2">
      <c r="B8" s="476" t="s">
        <v>2</v>
      </c>
      <c r="C8" s="476"/>
      <c r="D8" s="6"/>
    </row>
    <row r="9" spans="2:4" ht="15" x14ac:dyDescent="0.25">
      <c r="B9" s="4"/>
      <c r="C9" s="4"/>
      <c r="D9" s="4"/>
    </row>
    <row r="10" spans="2:4" ht="26.65" customHeight="1" x14ac:dyDescent="0.25">
      <c r="B10" s="469" t="s">
        <v>3</v>
      </c>
      <c r="C10" s="470"/>
      <c r="D10" s="4"/>
    </row>
    <row r="11" spans="2:4" ht="16.5" customHeight="1" x14ac:dyDescent="0.2">
      <c r="B11" s="32" t="s">
        <v>4</v>
      </c>
      <c r="C11" s="33"/>
      <c r="D11" s="34"/>
    </row>
    <row r="12" spans="2:4" ht="19.5" customHeight="1" x14ac:dyDescent="0.2">
      <c r="B12" s="472" t="s">
        <v>5</v>
      </c>
      <c r="C12" s="472"/>
      <c r="D12" s="472"/>
    </row>
    <row r="13" spans="2:4" ht="9" customHeight="1" x14ac:dyDescent="0.2">
      <c r="B13" s="32"/>
      <c r="C13" s="33"/>
      <c r="D13" s="34"/>
    </row>
    <row r="14" spans="2:4" ht="20.25" customHeight="1" x14ac:dyDescent="0.2">
      <c r="B14" s="32" t="s">
        <v>6</v>
      </c>
      <c r="C14" s="33"/>
      <c r="D14" s="34"/>
    </row>
    <row r="15" spans="2:4" ht="17.25" customHeight="1" x14ac:dyDescent="0.2">
      <c r="B15" s="472" t="s">
        <v>7</v>
      </c>
      <c r="C15" s="472"/>
      <c r="D15" s="472"/>
    </row>
    <row r="16" spans="2:4" ht="9.75" customHeight="1" x14ac:dyDescent="0.2">
      <c r="B16" s="7"/>
      <c r="C16" s="3"/>
      <c r="D16" s="31"/>
    </row>
    <row r="17" spans="2:4" ht="15" customHeight="1" x14ac:dyDescent="0.2">
      <c r="B17" s="32" t="s">
        <v>8</v>
      </c>
      <c r="C17" s="33"/>
      <c r="D17" s="34"/>
    </row>
    <row r="18" spans="2:4" ht="18" customHeight="1" x14ac:dyDescent="0.2">
      <c r="B18" s="472" t="s">
        <v>9</v>
      </c>
      <c r="C18" s="472"/>
      <c r="D18" s="472"/>
    </row>
    <row r="19" spans="2:4" ht="15" customHeight="1" x14ac:dyDescent="0.2">
      <c r="B19" s="34"/>
      <c r="C19" s="34"/>
      <c r="D19" s="34"/>
    </row>
    <row r="20" spans="2:4" ht="16.5" customHeight="1" x14ac:dyDescent="0.2">
      <c r="B20" s="35" t="s">
        <v>10</v>
      </c>
      <c r="C20" s="34"/>
      <c r="D20" s="34"/>
    </row>
    <row r="21" spans="2:4" ht="27" customHeight="1" x14ac:dyDescent="0.2">
      <c r="B21" s="472" t="s">
        <v>11</v>
      </c>
      <c r="C21" s="472"/>
      <c r="D21" s="472"/>
    </row>
    <row r="22" spans="2:4" ht="12" customHeight="1" x14ac:dyDescent="0.2">
      <c r="B22" s="34"/>
      <c r="C22" s="34"/>
      <c r="D22" s="34"/>
    </row>
    <row r="23" spans="2:4" ht="17.25" hidden="1" customHeight="1" x14ac:dyDescent="0.2">
      <c r="B23" s="35" t="s">
        <v>98</v>
      </c>
      <c r="C23" s="34"/>
      <c r="D23" s="34"/>
    </row>
    <row r="24" spans="2:4" ht="35.25" hidden="1" customHeight="1" x14ac:dyDescent="0.2">
      <c r="B24" s="471" t="s">
        <v>272</v>
      </c>
      <c r="C24" s="471"/>
      <c r="D24" s="471"/>
    </row>
    <row r="25" spans="2:4" ht="13.5" customHeight="1" x14ac:dyDescent="0.2">
      <c r="B25" s="31"/>
      <c r="C25" s="31"/>
      <c r="D25" s="31"/>
    </row>
    <row r="26" spans="2:4" ht="15" hidden="1" x14ac:dyDescent="0.2">
      <c r="B26" s="32"/>
      <c r="C26" s="33"/>
      <c r="D26" s="34"/>
    </row>
    <row r="27" spans="2:4" ht="22.15" hidden="1" customHeight="1" x14ac:dyDescent="0.2">
      <c r="B27" s="472"/>
      <c r="C27" s="472"/>
      <c r="D27" s="472"/>
    </row>
    <row r="28" spans="2:4" ht="15" hidden="1" x14ac:dyDescent="0.25">
      <c r="B28" s="4"/>
      <c r="C28" s="4"/>
      <c r="D28" s="4"/>
    </row>
    <row r="29" spans="2:4" ht="27.6" customHeight="1" x14ac:dyDescent="0.25">
      <c r="B29" s="469" t="s">
        <v>13</v>
      </c>
      <c r="C29" s="470"/>
      <c r="D29" s="4"/>
    </row>
    <row r="30" spans="2:4" ht="22.35" customHeight="1" x14ac:dyDescent="0.2">
      <c r="B30" s="13" t="s">
        <v>14</v>
      </c>
      <c r="C30" s="467" t="s">
        <v>15</v>
      </c>
      <c r="D30" s="468"/>
    </row>
    <row r="31" spans="2:4" ht="22.35" customHeight="1" x14ac:dyDescent="0.2">
      <c r="B31" s="13" t="s">
        <v>16</v>
      </c>
      <c r="C31" s="467" t="s">
        <v>17</v>
      </c>
      <c r="D31" s="468"/>
    </row>
    <row r="32" spans="2:4" ht="22.35" customHeight="1" x14ac:dyDescent="0.2">
      <c r="B32" s="13" t="s">
        <v>18</v>
      </c>
      <c r="C32" s="467" t="s">
        <v>19</v>
      </c>
      <c r="D32" s="468"/>
    </row>
    <row r="33" spans="2:4" ht="22.35" customHeight="1" x14ac:dyDescent="0.2">
      <c r="B33" s="13" t="s">
        <v>20</v>
      </c>
      <c r="C33" s="467" t="s">
        <v>21</v>
      </c>
      <c r="D33" s="468"/>
    </row>
    <row r="34" spans="2:4" ht="39.75" customHeight="1" x14ac:dyDescent="0.2">
      <c r="B34" s="13" t="s">
        <v>22</v>
      </c>
      <c r="C34" s="467" t="s">
        <v>23</v>
      </c>
      <c r="D34" s="468"/>
    </row>
    <row r="35" spans="2:4" ht="21.75" customHeight="1" x14ac:dyDescent="0.2">
      <c r="B35" s="13" t="s">
        <v>24</v>
      </c>
      <c r="C35" s="467" t="s">
        <v>25</v>
      </c>
      <c r="D35" s="468"/>
    </row>
    <row r="36" spans="2:4" ht="22.35" customHeight="1" x14ac:dyDescent="0.2">
      <c r="B36" s="13" t="s">
        <v>26</v>
      </c>
      <c r="C36" s="467" t="s">
        <v>27</v>
      </c>
      <c r="D36" s="468"/>
    </row>
    <row r="37" spans="2:4" ht="22.35" customHeight="1" x14ac:dyDescent="0.2">
      <c r="B37" s="13" t="s">
        <v>28</v>
      </c>
      <c r="C37" s="467" t="s">
        <v>29</v>
      </c>
      <c r="D37" s="468"/>
    </row>
    <row r="38" spans="2:4" ht="22.35" customHeight="1" x14ac:dyDescent="0.2">
      <c r="B38" s="13" t="s">
        <v>30</v>
      </c>
      <c r="C38" s="467" t="s">
        <v>31</v>
      </c>
      <c r="D38" s="468"/>
    </row>
    <row r="39" spans="2:4" ht="22.35" customHeight="1" x14ac:dyDescent="0.2">
      <c r="B39" s="13" t="s">
        <v>32</v>
      </c>
      <c r="C39" s="467" t="s">
        <v>33</v>
      </c>
      <c r="D39" s="468"/>
    </row>
    <row r="40" spans="2:4" ht="22.35" customHeight="1" x14ac:dyDescent="0.2">
      <c r="B40" s="13" t="s">
        <v>34</v>
      </c>
      <c r="C40" s="467" t="s">
        <v>35</v>
      </c>
      <c r="D40" s="468"/>
    </row>
    <row r="41" spans="2:4" ht="22.35" customHeight="1" x14ac:dyDescent="0.2">
      <c r="B41" s="13" t="s">
        <v>36</v>
      </c>
      <c r="C41" s="467" t="s">
        <v>37</v>
      </c>
      <c r="D41" s="468"/>
    </row>
    <row r="42" spans="2:4" ht="22.35" customHeight="1" x14ac:dyDescent="0.2">
      <c r="B42" s="13" t="s">
        <v>38</v>
      </c>
      <c r="C42" s="467" t="s">
        <v>39</v>
      </c>
      <c r="D42" s="468"/>
    </row>
    <row r="43" spans="2:4" ht="22.35" customHeight="1" x14ac:dyDescent="0.2">
      <c r="B43" s="13" t="s">
        <v>40</v>
      </c>
      <c r="C43" s="467" t="s">
        <v>41</v>
      </c>
      <c r="D43" s="468"/>
    </row>
    <row r="44" spans="2:4" ht="15" x14ac:dyDescent="0.25">
      <c r="B44" s="4"/>
      <c r="C44" s="4"/>
      <c r="D44" s="4"/>
    </row>
    <row r="45" spans="2:4" ht="26.65" customHeight="1" x14ac:dyDescent="0.25">
      <c r="B45" s="469" t="s">
        <v>42</v>
      </c>
      <c r="C45" s="470"/>
      <c r="D45" s="4"/>
    </row>
    <row r="46" spans="2:4" ht="22.35" hidden="1" customHeight="1" x14ac:dyDescent="0.2">
      <c r="B46" s="14" t="s">
        <v>43</v>
      </c>
      <c r="C46" s="467" t="s">
        <v>44</v>
      </c>
      <c r="D46" s="468" t="s">
        <v>45</v>
      </c>
    </row>
    <row r="47" spans="2:4" ht="22.35" hidden="1" customHeight="1" x14ac:dyDescent="0.2">
      <c r="B47" s="14" t="s">
        <v>46</v>
      </c>
      <c r="C47" s="467" t="s">
        <v>47</v>
      </c>
      <c r="D47" s="468" t="s">
        <v>48</v>
      </c>
    </row>
    <row r="48" spans="2:4" ht="22.35" hidden="1" customHeight="1" x14ac:dyDescent="0.2">
      <c r="B48" s="14" t="s">
        <v>49</v>
      </c>
      <c r="C48" s="467" t="s">
        <v>50</v>
      </c>
      <c r="D48" s="468" t="s">
        <v>45</v>
      </c>
    </row>
    <row r="49" spans="2:4" ht="22.35" hidden="1" customHeight="1" x14ac:dyDescent="0.2">
      <c r="B49" s="14" t="s">
        <v>51</v>
      </c>
      <c r="C49" s="467" t="s">
        <v>52</v>
      </c>
      <c r="D49" s="468" t="s">
        <v>45</v>
      </c>
    </row>
    <row r="50" spans="2:4" ht="22.35" customHeight="1" x14ac:dyDescent="0.2">
      <c r="B50" s="14" t="s">
        <v>53</v>
      </c>
      <c r="C50" s="467" t="s">
        <v>54</v>
      </c>
      <c r="D50" s="468" t="s">
        <v>45</v>
      </c>
    </row>
    <row r="51" spans="2:4" ht="22.35" hidden="1" customHeight="1" x14ac:dyDescent="0.2">
      <c r="B51" s="14" t="s">
        <v>55</v>
      </c>
      <c r="C51" s="467" t="s">
        <v>56</v>
      </c>
      <c r="D51" s="468" t="s">
        <v>45</v>
      </c>
    </row>
    <row r="52" spans="2:4" ht="22.35" customHeight="1" x14ac:dyDescent="0.2">
      <c r="B52" s="14" t="s">
        <v>57</v>
      </c>
      <c r="C52" s="467" t="s">
        <v>58</v>
      </c>
      <c r="D52" s="468" t="s">
        <v>45</v>
      </c>
    </row>
    <row r="53" spans="2:4" ht="22.35" hidden="1" customHeight="1" x14ac:dyDescent="0.2">
      <c r="B53" s="14" t="s">
        <v>59</v>
      </c>
      <c r="C53" s="467" t="s">
        <v>60</v>
      </c>
      <c r="D53" s="468" t="s">
        <v>45</v>
      </c>
    </row>
    <row r="54" spans="2:4" ht="22.35" hidden="1" customHeight="1" x14ac:dyDescent="0.2">
      <c r="B54" s="14" t="s">
        <v>61</v>
      </c>
      <c r="C54" s="467" t="s">
        <v>62</v>
      </c>
      <c r="D54" s="468" t="s">
        <v>45</v>
      </c>
    </row>
    <row r="55" spans="2:4" ht="22.35" hidden="1" customHeight="1" x14ac:dyDescent="0.2">
      <c r="B55" s="14" t="s">
        <v>63</v>
      </c>
      <c r="C55" s="467" t="s">
        <v>64</v>
      </c>
      <c r="D55" s="468" t="s">
        <v>45</v>
      </c>
    </row>
    <row r="56" spans="2:4" ht="22.35" customHeight="1" x14ac:dyDescent="0.2">
      <c r="B56" s="14" t="s">
        <v>65</v>
      </c>
      <c r="C56" s="467" t="s">
        <v>372</v>
      </c>
      <c r="D56" s="468" t="s">
        <v>45</v>
      </c>
    </row>
    <row r="57" spans="2:4" ht="22.35" hidden="1" customHeight="1" x14ac:dyDescent="0.2">
      <c r="B57" s="14" t="s">
        <v>66</v>
      </c>
      <c r="C57" s="467" t="s">
        <v>67</v>
      </c>
      <c r="D57" s="468" t="s">
        <v>45</v>
      </c>
    </row>
    <row r="58" spans="2:4" x14ac:dyDescent="0.2"/>
  </sheetData>
  <sheetProtection algorithmName="SHA-512" hashValue="XK47oDrBY82fE83vIGclOH3xVRazb56UAHS3+rnU07Q5yjmqexVf90tNjjhrd0OnXIYA7EkOehPDTsXnG+ZK0Q==" saltValue="HLlGOcVjmSJmIPzqKxp1Xw==" spinCount="100000" sheet="1" objects="1" scenarios="1"/>
  <mergeCells count="39">
    <mergeCell ref="C54:D54"/>
    <mergeCell ref="C55:D55"/>
    <mergeCell ref="C56:D56"/>
    <mergeCell ref="C57:D57"/>
    <mergeCell ref="C49:D49"/>
    <mergeCell ref="C50:D50"/>
    <mergeCell ref="C51:D51"/>
    <mergeCell ref="C52:D52"/>
    <mergeCell ref="C53:D53"/>
    <mergeCell ref="B4:D4"/>
    <mergeCell ref="B27:D27"/>
    <mergeCell ref="B6:C6"/>
    <mergeCell ref="B7:C7"/>
    <mergeCell ref="B8:C8"/>
    <mergeCell ref="B10:C10"/>
    <mergeCell ref="B12:D12"/>
    <mergeCell ref="B15:D15"/>
    <mergeCell ref="B18:D18"/>
    <mergeCell ref="B21:D21"/>
    <mergeCell ref="B24:D24"/>
    <mergeCell ref="B29:C29"/>
    <mergeCell ref="C30:D30"/>
    <mergeCell ref="C32:D32"/>
    <mergeCell ref="C36:D36"/>
    <mergeCell ref="C37:D37"/>
    <mergeCell ref="C34:D34"/>
    <mergeCell ref="C46:D46"/>
    <mergeCell ref="C47:D47"/>
    <mergeCell ref="C35:D35"/>
    <mergeCell ref="C48:D48"/>
    <mergeCell ref="C31:D31"/>
    <mergeCell ref="C33:D33"/>
    <mergeCell ref="C38:D38"/>
    <mergeCell ref="C39:D39"/>
    <mergeCell ref="C40:D40"/>
    <mergeCell ref="C41:D41"/>
    <mergeCell ref="C42:D42"/>
    <mergeCell ref="C43:D43"/>
    <mergeCell ref="B45:C45"/>
  </mergeCells>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EBAD49A4-FBC2-4EDC-B420-CC43595D0572}">
            <xm:f>'Utility Admin'!$E$3="FirstEnergy"</xm:f>
            <x14:dxf>
              <fill>
                <patternFill>
                  <bgColor rgb="FF1E427C"/>
                </patternFill>
              </fill>
            </x14:dxf>
          </x14:cfRule>
          <x14:cfRule type="expression" priority="2" id="{B16835D2-7154-468A-95D4-A984EEA2B5FE}">
            <xm:f>'Utility Admin'!$E$3="PECO"</xm:f>
            <x14:dxf>
              <fill>
                <patternFill>
                  <bgColor rgb="FF6E06C1"/>
                </patternFill>
              </fill>
            </x14:dxf>
          </x14:cfRule>
          <x14:cfRule type="expression" priority="3" id="{95865594-11E1-4704-A9EE-5A26E12EFE4D}">
            <xm:f>'Utility Admin'!$E$3="PPL"</xm:f>
            <x14:dxf>
              <fill>
                <patternFill>
                  <bgColor rgb="FF001489"/>
                </patternFill>
              </fill>
            </x14:dxf>
          </x14:cfRule>
          <xm:sqref>A1:XFD1</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4E0F0-C034-4763-A48F-8E141ED4AFEB}">
  <dimension ref="A1:AD24"/>
  <sheetViews>
    <sheetView zoomScale="80" zoomScaleNormal="80" workbookViewId="0">
      <pane xSplit="2" ySplit="2" topLeftCell="C3" activePane="bottomRight" state="frozen"/>
      <selection pane="topRight" activeCell="C1" sqref="C1"/>
      <selection pane="bottomLeft" activeCell="A3" sqref="A3"/>
      <selection pane="bottomRight" activeCell="J25" sqref="J25"/>
    </sheetView>
  </sheetViews>
  <sheetFormatPr defaultRowHeight="14.25" x14ac:dyDescent="0.2"/>
  <cols>
    <col min="1" max="1" width="11" customWidth="1"/>
    <col min="2" max="2" width="12.75" bestFit="1" customWidth="1"/>
    <col min="3" max="18" width="11" customWidth="1"/>
    <col min="19" max="29" width="12.25" customWidth="1"/>
  </cols>
  <sheetData>
    <row r="1" spans="1:30" s="315" customFormat="1" ht="57" x14ac:dyDescent="0.2">
      <c r="B1" s="314"/>
      <c r="C1" s="314" t="s">
        <v>293</v>
      </c>
      <c r="D1" s="314" t="s">
        <v>297</v>
      </c>
      <c r="E1" s="314"/>
      <c r="F1" s="314" t="s">
        <v>294</v>
      </c>
      <c r="G1" s="314" t="s">
        <v>281</v>
      </c>
      <c r="H1" s="314" t="s">
        <v>282</v>
      </c>
      <c r="I1" s="314" t="s">
        <v>298</v>
      </c>
      <c r="J1" s="314" t="s">
        <v>284</v>
      </c>
      <c r="K1" s="314" t="s">
        <v>285</v>
      </c>
      <c r="L1" s="314" t="s">
        <v>286</v>
      </c>
      <c r="M1" s="314" t="s">
        <v>287</v>
      </c>
      <c r="N1" s="314" t="s">
        <v>288</v>
      </c>
      <c r="O1" s="314" t="s">
        <v>289</v>
      </c>
      <c r="P1" s="314" t="s">
        <v>290</v>
      </c>
      <c r="Q1" s="314" t="s">
        <v>291</v>
      </c>
      <c r="R1" s="314" t="s">
        <v>292</v>
      </c>
      <c r="S1" s="314" t="s">
        <v>283</v>
      </c>
      <c r="T1" s="314" t="s">
        <v>300</v>
      </c>
      <c r="U1" s="314" t="s">
        <v>296</v>
      </c>
      <c r="V1" s="314" t="s">
        <v>304</v>
      </c>
      <c r="W1" s="314" t="s">
        <v>305</v>
      </c>
      <c r="X1" s="314" t="s">
        <v>309</v>
      </c>
      <c r="Y1" s="314" t="s">
        <v>310</v>
      </c>
      <c r="Z1" s="314" t="s">
        <v>311</v>
      </c>
      <c r="AA1" s="314" t="s">
        <v>313</v>
      </c>
      <c r="AB1" s="314" t="s">
        <v>315</v>
      </c>
      <c r="AC1" s="314" t="s">
        <v>317</v>
      </c>
    </row>
    <row r="2" spans="1:30" s="315" customFormat="1" ht="57" x14ac:dyDescent="0.2">
      <c r="A2" s="324" t="s">
        <v>150</v>
      </c>
      <c r="B2" s="324" t="s">
        <v>151</v>
      </c>
      <c r="C2" s="324" t="s">
        <v>106</v>
      </c>
      <c r="D2" s="324" t="s">
        <v>302</v>
      </c>
      <c r="E2" s="314" t="s">
        <v>152</v>
      </c>
      <c r="F2" s="314" t="s">
        <v>153</v>
      </c>
      <c r="G2" s="314" t="s">
        <v>154</v>
      </c>
      <c r="H2" s="314" t="s">
        <v>155</v>
      </c>
      <c r="I2" s="324" t="s">
        <v>156</v>
      </c>
      <c r="J2" s="324" t="s">
        <v>157</v>
      </c>
      <c r="K2" s="324" t="s">
        <v>158</v>
      </c>
      <c r="L2" s="324" t="s">
        <v>159</v>
      </c>
      <c r="M2" s="324" t="s">
        <v>160</v>
      </c>
      <c r="N2" s="324" t="s">
        <v>161</v>
      </c>
      <c r="O2" s="324" t="s">
        <v>162</v>
      </c>
      <c r="P2" s="324" t="s">
        <v>163</v>
      </c>
      <c r="Q2" s="314" t="s">
        <v>164</v>
      </c>
      <c r="R2" s="314" t="s">
        <v>165</v>
      </c>
      <c r="S2" s="324" t="s">
        <v>299</v>
      </c>
      <c r="T2" s="324" t="s">
        <v>301</v>
      </c>
      <c r="U2" s="316" t="s">
        <v>295</v>
      </c>
      <c r="V2" s="324" t="s">
        <v>306</v>
      </c>
      <c r="W2" s="324" t="s">
        <v>307</v>
      </c>
      <c r="X2" s="324" t="s">
        <v>193</v>
      </c>
      <c r="Y2" s="324" t="s">
        <v>308</v>
      </c>
      <c r="Z2" s="324" t="s">
        <v>312</v>
      </c>
      <c r="AA2" s="324" t="s">
        <v>314</v>
      </c>
      <c r="AB2" s="324" t="s">
        <v>316</v>
      </c>
      <c r="AC2" s="324" t="s">
        <v>113</v>
      </c>
    </row>
    <row r="3" spans="1:30" x14ac:dyDescent="0.2">
      <c r="A3" s="327" t="str">
        <f>IF(J3="","", "Prescriptive")</f>
        <v/>
      </c>
      <c r="B3" s="327" t="str">
        <f>IF(A3="","","CommHPWH")</f>
        <v/>
      </c>
      <c r="C3" t="str">
        <f>IF(A3="","",'Heat Pump Water Heaters'!C9)</f>
        <v/>
      </c>
      <c r="D3" s="311" t="str">
        <f>IF(A3="","",ROUND(F3/J3,2))</f>
        <v/>
      </c>
      <c r="F3" t="str">
        <f>IF(A3="","", 'Heat Pump Water Heaters'!Y9)</f>
        <v/>
      </c>
      <c r="G3" t="str">
        <f>IF(A3="","",'Heat Pump Water Heaters'!D9)</f>
        <v/>
      </c>
      <c r="H3" t="str">
        <f>IF(A3="","",'Heat Pump Water Heaters'!E9)</f>
        <v/>
      </c>
      <c r="I3" t="str">
        <f>IF(A3="","",'Heat Pump Water Heaters'!W9)</f>
        <v/>
      </c>
      <c r="J3" s="322" t="str">
        <f>IF(OR('Heat Pump Water Heaters'!T9="", 'Heat Pump Water Heaters'!T9="Not Eligible"),"",'Heat Pump Water Heaters'!T9)</f>
        <v/>
      </c>
      <c r="K3" t="str">
        <f>IF(A3="","",'Heat Pump Water Heaters'!J9)</f>
        <v/>
      </c>
      <c r="L3" t="str">
        <f>IF(A3="","",'Heat Pump Water Heaters'!F9)</f>
        <v/>
      </c>
      <c r="M3" t="str">
        <f>IF(A3="","",'Heat Pump Water Heaters'!L9)</f>
        <v/>
      </c>
      <c r="N3" t="str">
        <f>IF(A3="","",'Heat Pump Water Heaters'!H9)</f>
        <v/>
      </c>
      <c r="O3" t="str">
        <f>IF(A3="","",'Heat Pump Water Heaters'!$D$5)</f>
        <v/>
      </c>
      <c r="S3" s="319" t="str">
        <f>IF(A3="","",'Heat Pump Water Heaters'!U9)</f>
        <v/>
      </c>
      <c r="T3" s="319" t="str">
        <f>IF(A3="","",'Heat Pump Water Heaters'!V9)</f>
        <v/>
      </c>
      <c r="U3" s="317" t="str">
        <f>IF(A3="","",'Project Summary'!$C$5)</f>
        <v/>
      </c>
      <c r="V3" s="325" t="str">
        <f>IF(A3="","",'Heat Pump Water Heaters'!P9)</f>
        <v/>
      </c>
      <c r="W3" s="325" t="str">
        <f>IF(A3="","",'Heat Pump Water Heaters'!Q9)</f>
        <v/>
      </c>
      <c r="X3" s="325"/>
      <c r="Y3" s="325"/>
      <c r="Z3" s="325"/>
      <c r="AA3" s="336" t="str">
        <f>IF($A3="","",'Heat Pump Water Heaters'!M9)</f>
        <v/>
      </c>
      <c r="AB3" s="336" t="str">
        <f>IF($A3="","",'Heat Pump Water Heaters'!S9)</f>
        <v/>
      </c>
      <c r="AC3" s="336" t="str">
        <f>IF($A3="","",'Heat Pump Water Heaters'!R9)</f>
        <v/>
      </c>
      <c r="AD3">
        <v>1</v>
      </c>
    </row>
    <row r="4" spans="1:30" x14ac:dyDescent="0.2">
      <c r="A4" s="327" t="str">
        <f t="shared" ref="A4:A12" si="0">IF(J4="","", "Prescriptive")</f>
        <v/>
      </c>
      <c r="B4" s="327" t="str">
        <f t="shared" ref="B4:B12" si="1">IF(A4="","","CommHPWH")</f>
        <v/>
      </c>
      <c r="C4" t="str">
        <f>IF(A4="","",'Heat Pump Water Heaters'!C10)</f>
        <v/>
      </c>
      <c r="D4" s="311" t="str">
        <f t="shared" ref="D4:D12" si="2">IF(A4="","",ROUND(F4/J4,2))</f>
        <v/>
      </c>
      <c r="F4" t="str">
        <f>IF(A4="","",'Heat Pump Water Heaters'!Y10)</f>
        <v/>
      </c>
      <c r="G4" t="str">
        <f>IF(A4="","",'Heat Pump Water Heaters'!D10)</f>
        <v/>
      </c>
      <c r="H4" t="str">
        <f>IF(A4="","",'Heat Pump Water Heaters'!E10)</f>
        <v/>
      </c>
      <c r="I4" t="str">
        <f>IF(A4="","",'Heat Pump Water Heaters'!W10)</f>
        <v/>
      </c>
      <c r="J4" s="322" t="str">
        <f>IF(OR('Heat Pump Water Heaters'!T10="", 'Heat Pump Water Heaters'!T10="Not Eligible"),"",'Heat Pump Water Heaters'!T10)</f>
        <v/>
      </c>
      <c r="K4" t="str">
        <f>IF(A4="","",'Heat Pump Water Heaters'!J10)</f>
        <v/>
      </c>
      <c r="L4" t="str">
        <f>IF(A4="","",'Heat Pump Water Heaters'!F10)</f>
        <v/>
      </c>
      <c r="M4" t="str">
        <f>IF(A4="","",'Heat Pump Water Heaters'!L10)</f>
        <v/>
      </c>
      <c r="N4" t="str">
        <f>IF(A4="","",'Heat Pump Water Heaters'!H10)</f>
        <v/>
      </c>
      <c r="O4" t="str">
        <f>IF(A4="","",'Heat Pump Water Heaters'!$D$5)</f>
        <v/>
      </c>
      <c r="S4" s="319" t="str">
        <f>IF(A4="","",'Heat Pump Water Heaters'!U10)</f>
        <v/>
      </c>
      <c r="T4" s="319" t="str">
        <f>IF(A4="","",'Heat Pump Water Heaters'!V10)</f>
        <v/>
      </c>
      <c r="U4" s="317" t="str">
        <f>IF(A4="","",'Project Summary'!$C$5)</f>
        <v/>
      </c>
      <c r="V4" s="319" t="str">
        <f>IF(A4="","",'Heat Pump Water Heaters'!P10)</f>
        <v/>
      </c>
      <c r="W4" s="319" t="str">
        <f>IF(A4="","",'Heat Pump Water Heaters'!Q10)</f>
        <v/>
      </c>
      <c r="X4" s="319"/>
      <c r="Y4" s="319"/>
      <c r="Z4" s="319"/>
      <c r="AA4" s="336" t="str">
        <f>IF($A4="","",'Heat Pump Water Heaters'!M10)</f>
        <v/>
      </c>
      <c r="AB4" s="336" t="str">
        <f>IF($A4="","",'Heat Pump Water Heaters'!S10)</f>
        <v/>
      </c>
      <c r="AC4" s="336" t="str">
        <f>IF($A4="","",'Heat Pump Water Heaters'!R10)</f>
        <v/>
      </c>
      <c r="AD4">
        <v>2</v>
      </c>
    </row>
    <row r="5" spans="1:30" x14ac:dyDescent="0.2">
      <c r="A5" s="327" t="str">
        <f t="shared" si="0"/>
        <v/>
      </c>
      <c r="B5" s="327" t="str">
        <f t="shared" si="1"/>
        <v/>
      </c>
      <c r="C5" t="str">
        <f>IF(A5="","",'Heat Pump Water Heaters'!C11)</f>
        <v/>
      </c>
      <c r="D5" s="311" t="str">
        <f t="shared" si="2"/>
        <v/>
      </c>
      <c r="F5" t="str">
        <f>IF(A5="","",'Heat Pump Water Heaters'!Y11)</f>
        <v/>
      </c>
      <c r="G5" t="str">
        <f>IF(A5="","",'Heat Pump Water Heaters'!D11)</f>
        <v/>
      </c>
      <c r="H5" t="str">
        <f>IF(A5="","",'Heat Pump Water Heaters'!E11)</f>
        <v/>
      </c>
      <c r="I5" t="str">
        <f>IF(A5="","",'Heat Pump Water Heaters'!W11)</f>
        <v/>
      </c>
      <c r="J5" s="322" t="str">
        <f>IF(OR('Heat Pump Water Heaters'!T11="", 'Heat Pump Water Heaters'!T11="Not Eligible"),"",'Heat Pump Water Heaters'!T11)</f>
        <v/>
      </c>
      <c r="K5" t="str">
        <f>IF(A5="","",'Heat Pump Water Heaters'!J11)</f>
        <v/>
      </c>
      <c r="L5" t="str">
        <f>IF(A5="","",'Heat Pump Water Heaters'!F11)</f>
        <v/>
      </c>
      <c r="M5" t="str">
        <f>IF(A5="","",'Heat Pump Water Heaters'!L11)</f>
        <v/>
      </c>
      <c r="N5" t="str">
        <f>IF(A5="","",'Heat Pump Water Heaters'!H11)</f>
        <v/>
      </c>
      <c r="O5" t="str">
        <f>IF(A5="","",'Heat Pump Water Heaters'!$D$5)</f>
        <v/>
      </c>
      <c r="S5" s="319" t="str">
        <f>IF(A5="","",'Heat Pump Water Heaters'!U11)</f>
        <v/>
      </c>
      <c r="T5" s="319" t="str">
        <f>IF(A5="","",'Heat Pump Water Heaters'!V11)</f>
        <v/>
      </c>
      <c r="U5" s="317" t="str">
        <f>IF(A5="","",'Project Summary'!$C$5)</f>
        <v/>
      </c>
      <c r="V5" s="319" t="str">
        <f>IF(A5="","",'Heat Pump Water Heaters'!P11)</f>
        <v/>
      </c>
      <c r="W5" s="319" t="str">
        <f>IF(A5="","",'Heat Pump Water Heaters'!Q11)</f>
        <v/>
      </c>
      <c r="X5" s="319"/>
      <c r="Y5" s="319"/>
      <c r="Z5" s="319"/>
      <c r="AA5" s="336" t="str">
        <f>IF($A5="","",'Heat Pump Water Heaters'!M11)</f>
        <v/>
      </c>
      <c r="AB5" s="336" t="str">
        <f>IF($A5="","",'Heat Pump Water Heaters'!S11)</f>
        <v/>
      </c>
      <c r="AC5" s="336" t="str">
        <f>IF($A5="","",'Heat Pump Water Heaters'!R11)</f>
        <v/>
      </c>
      <c r="AD5">
        <v>3</v>
      </c>
    </row>
    <row r="6" spans="1:30" x14ac:dyDescent="0.2">
      <c r="A6" s="327" t="str">
        <f t="shared" si="0"/>
        <v/>
      </c>
      <c r="B6" s="327" t="str">
        <f>IF(A6="","","CommHPWH")</f>
        <v/>
      </c>
      <c r="C6" t="str">
        <f>IF(A6="","",'Heat Pump Water Heaters'!C12)</f>
        <v/>
      </c>
      <c r="D6" s="311" t="str">
        <f t="shared" si="2"/>
        <v/>
      </c>
      <c r="F6" t="str">
        <f>IF(A6="","",'Heat Pump Water Heaters'!Y12)</f>
        <v/>
      </c>
      <c r="G6" t="str">
        <f>IF(A6="","",'Heat Pump Water Heaters'!D12)</f>
        <v/>
      </c>
      <c r="H6" t="str">
        <f>IF(A6="","",'Heat Pump Water Heaters'!E12)</f>
        <v/>
      </c>
      <c r="I6" t="str">
        <f>IF(A6="","",'Heat Pump Water Heaters'!W12)</f>
        <v/>
      </c>
      <c r="J6" s="322" t="str">
        <f>IF(OR('Heat Pump Water Heaters'!T12="", 'Heat Pump Water Heaters'!T12="Not Eligible"),"",'Heat Pump Water Heaters'!T12)</f>
        <v/>
      </c>
      <c r="K6" t="str">
        <f>IF(A6="","",'Heat Pump Water Heaters'!J12)</f>
        <v/>
      </c>
      <c r="L6" t="str">
        <f>IF(A6="","",'Heat Pump Water Heaters'!F12)</f>
        <v/>
      </c>
      <c r="M6" t="str">
        <f>IF(A6="","",'Heat Pump Water Heaters'!L12)</f>
        <v/>
      </c>
      <c r="N6" t="str">
        <f>IF(A6="","",'Heat Pump Water Heaters'!H12)</f>
        <v/>
      </c>
      <c r="O6" t="str">
        <f>IF(A6="","",'Heat Pump Water Heaters'!$D$5)</f>
        <v/>
      </c>
      <c r="S6" s="319" t="str">
        <f>IF(A6="","",'Heat Pump Water Heaters'!U12)</f>
        <v/>
      </c>
      <c r="T6" s="319" t="str">
        <f>IF(A6="","",'Heat Pump Water Heaters'!V12)</f>
        <v/>
      </c>
      <c r="U6" s="317" t="str">
        <f>IF(A6="","",'Project Summary'!$C$5)</f>
        <v/>
      </c>
      <c r="V6" s="319" t="str">
        <f>IF(A6="","",'Heat Pump Water Heaters'!P12)</f>
        <v/>
      </c>
      <c r="W6" s="319" t="str">
        <f>IF(A6="","",'Heat Pump Water Heaters'!Q12)</f>
        <v/>
      </c>
      <c r="X6" s="319"/>
      <c r="Y6" s="319"/>
      <c r="Z6" s="319"/>
      <c r="AA6" s="336" t="str">
        <f>IF($A6="","",'Heat Pump Water Heaters'!M12)</f>
        <v/>
      </c>
      <c r="AB6" s="336" t="str">
        <f>IF($A6="","",'Heat Pump Water Heaters'!S12)</f>
        <v/>
      </c>
      <c r="AC6" s="336" t="str">
        <f>IF($A6="","",'Heat Pump Water Heaters'!R12)</f>
        <v/>
      </c>
      <c r="AD6">
        <v>4</v>
      </c>
    </row>
    <row r="7" spans="1:30" x14ac:dyDescent="0.2">
      <c r="A7" s="327" t="str">
        <f t="shared" si="0"/>
        <v/>
      </c>
      <c r="B7" s="327" t="str">
        <f t="shared" si="1"/>
        <v/>
      </c>
      <c r="C7" t="str">
        <f>IF(A7="","",'Heat Pump Water Heaters'!C13)</f>
        <v/>
      </c>
      <c r="D7" s="311" t="str">
        <f t="shared" si="2"/>
        <v/>
      </c>
      <c r="F7" t="str">
        <f>IF(A7="","",'Heat Pump Water Heaters'!Y13)</f>
        <v/>
      </c>
      <c r="G7" t="str">
        <f>IF(A7="","",'Heat Pump Water Heaters'!D13)</f>
        <v/>
      </c>
      <c r="H7" t="str">
        <f>IF(A7="","",'Heat Pump Water Heaters'!E13)</f>
        <v/>
      </c>
      <c r="I7" t="str">
        <f>IF(A7="","",'Heat Pump Water Heaters'!W13)</f>
        <v/>
      </c>
      <c r="J7" s="322" t="str">
        <f>IF(OR('Heat Pump Water Heaters'!T13="", 'Heat Pump Water Heaters'!T13="Not Eligible"),"",'Heat Pump Water Heaters'!T13)</f>
        <v/>
      </c>
      <c r="K7" t="str">
        <f>IF(A7="","",'Heat Pump Water Heaters'!J13)</f>
        <v/>
      </c>
      <c r="L7" t="str">
        <f>IF(A7="","",'Heat Pump Water Heaters'!F13)</f>
        <v/>
      </c>
      <c r="M7" t="str">
        <f>IF(A7="","",'Heat Pump Water Heaters'!L13)</f>
        <v/>
      </c>
      <c r="N7" t="str">
        <f>IF(A7="","",'Heat Pump Water Heaters'!H13)</f>
        <v/>
      </c>
      <c r="O7" t="str">
        <f>IF(A7="","",'Heat Pump Water Heaters'!$D$5)</f>
        <v/>
      </c>
      <c r="S7" s="319" t="str">
        <f>IF(A7="","",'Heat Pump Water Heaters'!U13)</f>
        <v/>
      </c>
      <c r="T7" s="319" t="str">
        <f>IF(A7="","",'Heat Pump Water Heaters'!V13)</f>
        <v/>
      </c>
      <c r="U7" s="317" t="str">
        <f>IF(A7="","",'Project Summary'!$C$5)</f>
        <v/>
      </c>
      <c r="V7" s="319" t="str">
        <f>IF(A7="","",'Heat Pump Water Heaters'!P13)</f>
        <v/>
      </c>
      <c r="W7" s="319" t="str">
        <f>IF(A7="","",'Heat Pump Water Heaters'!Q13)</f>
        <v/>
      </c>
      <c r="X7" s="319"/>
      <c r="Y7" s="319"/>
      <c r="Z7" s="319"/>
      <c r="AA7" s="336" t="str">
        <f>IF($A7="","",'Heat Pump Water Heaters'!M13)</f>
        <v/>
      </c>
      <c r="AB7" s="336" t="str">
        <f>IF($A7="","",'Heat Pump Water Heaters'!S13)</f>
        <v/>
      </c>
      <c r="AC7" s="336" t="str">
        <f>IF($A7="","",'Heat Pump Water Heaters'!R13)</f>
        <v/>
      </c>
      <c r="AD7">
        <v>5</v>
      </c>
    </row>
    <row r="8" spans="1:30" x14ac:dyDescent="0.2">
      <c r="A8" s="327" t="str">
        <f t="shared" si="0"/>
        <v/>
      </c>
      <c r="B8" s="327" t="str">
        <f>IF(A8="","","CommHPWH")</f>
        <v/>
      </c>
      <c r="C8" t="str">
        <f>IF(A8="","",'Heat Pump Water Heaters'!C14)</f>
        <v/>
      </c>
      <c r="D8" s="311" t="str">
        <f t="shared" si="2"/>
        <v/>
      </c>
      <c r="F8" t="str">
        <f>IF(A8="","",'Heat Pump Water Heaters'!Y14)</f>
        <v/>
      </c>
      <c r="G8" t="str">
        <f>IF(A8="","",'Heat Pump Water Heaters'!D14)</f>
        <v/>
      </c>
      <c r="H8" t="str">
        <f>IF(A8="","",'Heat Pump Water Heaters'!E14)</f>
        <v/>
      </c>
      <c r="I8" t="str">
        <f>IF(A8="","",'Heat Pump Water Heaters'!W14)</f>
        <v/>
      </c>
      <c r="J8" s="322" t="str">
        <f>IF(OR('Heat Pump Water Heaters'!T14="", 'Heat Pump Water Heaters'!T14="Not Eligible"),"",'Heat Pump Water Heaters'!T14)</f>
        <v/>
      </c>
      <c r="K8" t="str">
        <f>IF(A8="","",'Heat Pump Water Heaters'!J14)</f>
        <v/>
      </c>
      <c r="L8" t="str">
        <f>IF(A8="","",'Heat Pump Water Heaters'!F14)</f>
        <v/>
      </c>
      <c r="M8" t="str">
        <f>IF(A8="","",'Heat Pump Water Heaters'!L14)</f>
        <v/>
      </c>
      <c r="N8" t="str">
        <f>IF(A8="","",'Heat Pump Water Heaters'!H14)</f>
        <v/>
      </c>
      <c r="O8" t="str">
        <f>IF(A8="","",'Heat Pump Water Heaters'!$D$5)</f>
        <v/>
      </c>
      <c r="S8" s="319" t="str">
        <f>IF(A8="","",'Heat Pump Water Heaters'!U14)</f>
        <v/>
      </c>
      <c r="T8" s="319" t="str">
        <f>IF(A8="","",'Heat Pump Water Heaters'!V14)</f>
        <v/>
      </c>
      <c r="U8" s="317" t="str">
        <f>IF(A8="","",'Project Summary'!$C$5)</f>
        <v/>
      </c>
      <c r="V8" s="319" t="str">
        <f>IF(A8="","",'Heat Pump Water Heaters'!P14)</f>
        <v/>
      </c>
      <c r="W8" s="319" t="str">
        <f>IF(A8="","",'Heat Pump Water Heaters'!Q14)</f>
        <v/>
      </c>
      <c r="X8" s="319"/>
      <c r="Y8" s="319"/>
      <c r="Z8" s="319"/>
      <c r="AA8" s="336" t="str">
        <f>IF($A8="","",'Heat Pump Water Heaters'!M14)</f>
        <v/>
      </c>
      <c r="AB8" s="336" t="str">
        <f>IF($A8="","",'Heat Pump Water Heaters'!S14)</f>
        <v/>
      </c>
      <c r="AC8" s="336" t="str">
        <f>IF($A8="","",'Heat Pump Water Heaters'!R14)</f>
        <v/>
      </c>
      <c r="AD8">
        <v>6</v>
      </c>
    </row>
    <row r="9" spans="1:30" x14ac:dyDescent="0.2">
      <c r="A9" s="327" t="str">
        <f t="shared" si="0"/>
        <v/>
      </c>
      <c r="B9" s="327" t="str">
        <f t="shared" si="1"/>
        <v/>
      </c>
      <c r="C9" t="str">
        <f>IF(A9="","",'Heat Pump Water Heaters'!C15)</f>
        <v/>
      </c>
      <c r="D9" s="311" t="str">
        <f t="shared" si="2"/>
        <v/>
      </c>
      <c r="F9" t="str">
        <f>IF(A9="","",'Heat Pump Water Heaters'!Y15)</f>
        <v/>
      </c>
      <c r="G9" t="str">
        <f>IF(A9="","",'Heat Pump Water Heaters'!D15)</f>
        <v/>
      </c>
      <c r="H9" t="str">
        <f>IF(A9="","",'Heat Pump Water Heaters'!E15)</f>
        <v/>
      </c>
      <c r="I9" t="str">
        <f>IF(A9="","",'Heat Pump Water Heaters'!W15)</f>
        <v/>
      </c>
      <c r="J9" s="322" t="str">
        <f>IF(OR('Heat Pump Water Heaters'!T15="", 'Heat Pump Water Heaters'!T15="Not Eligible"),"",'Heat Pump Water Heaters'!T15)</f>
        <v/>
      </c>
      <c r="K9" t="str">
        <f>IF(A9="","",'Heat Pump Water Heaters'!J15)</f>
        <v/>
      </c>
      <c r="L9" t="str">
        <f>IF(A9="","",'Heat Pump Water Heaters'!F15)</f>
        <v/>
      </c>
      <c r="M9" t="str">
        <f>IF(A9="","",'Heat Pump Water Heaters'!L15)</f>
        <v/>
      </c>
      <c r="N9" t="str">
        <f>IF(A9="","",'Heat Pump Water Heaters'!H15)</f>
        <v/>
      </c>
      <c r="O9" t="str">
        <f>IF(A9="","",'Heat Pump Water Heaters'!$D$5)</f>
        <v/>
      </c>
      <c r="S9" s="319" t="str">
        <f>IF(A9="","",'Heat Pump Water Heaters'!U15)</f>
        <v/>
      </c>
      <c r="T9" s="319" t="str">
        <f>IF(A9="","",'Heat Pump Water Heaters'!V15)</f>
        <v/>
      </c>
      <c r="U9" s="317" t="str">
        <f>IF(A9="","",'Project Summary'!$C$5)</f>
        <v/>
      </c>
      <c r="V9" s="319" t="str">
        <f>IF(A9="","",'Heat Pump Water Heaters'!P15)</f>
        <v/>
      </c>
      <c r="W9" s="319" t="str">
        <f>IF(A9="","",'Heat Pump Water Heaters'!Q15)</f>
        <v/>
      </c>
      <c r="X9" s="319"/>
      <c r="Y9" s="319"/>
      <c r="Z9" s="319"/>
      <c r="AA9" s="336" t="str">
        <f>IF($A9="","",'Heat Pump Water Heaters'!M15)</f>
        <v/>
      </c>
      <c r="AB9" s="336" t="str">
        <f>IF($A9="","",'Heat Pump Water Heaters'!S15)</f>
        <v/>
      </c>
      <c r="AC9" s="336" t="str">
        <f>IF($A9="","",'Heat Pump Water Heaters'!R15)</f>
        <v/>
      </c>
      <c r="AD9">
        <v>7</v>
      </c>
    </row>
    <row r="10" spans="1:30" x14ac:dyDescent="0.2">
      <c r="A10" s="327" t="str">
        <f t="shared" si="0"/>
        <v/>
      </c>
      <c r="B10" s="327" t="str">
        <f t="shared" si="1"/>
        <v/>
      </c>
      <c r="C10" t="str">
        <f>IF(A10="","",'Heat Pump Water Heaters'!C16)</f>
        <v/>
      </c>
      <c r="D10" s="311" t="str">
        <f t="shared" si="2"/>
        <v/>
      </c>
      <c r="F10" t="str">
        <f>IF(A10="","",'Heat Pump Water Heaters'!Y16)</f>
        <v/>
      </c>
      <c r="G10" t="str">
        <f>IF(A10="","",'Heat Pump Water Heaters'!D16)</f>
        <v/>
      </c>
      <c r="H10" t="str">
        <f>IF(A10="","",'Heat Pump Water Heaters'!E16)</f>
        <v/>
      </c>
      <c r="I10" t="str">
        <f>IF(A10="","",'Heat Pump Water Heaters'!W16)</f>
        <v/>
      </c>
      <c r="J10" s="322" t="str">
        <f>IF(OR('Heat Pump Water Heaters'!T16="", 'Heat Pump Water Heaters'!T16="Not Eligible"),"",'Heat Pump Water Heaters'!T16)</f>
        <v/>
      </c>
      <c r="K10" t="str">
        <f>IF(A10="","",'Heat Pump Water Heaters'!J16)</f>
        <v/>
      </c>
      <c r="L10" t="str">
        <f>IF(A10="","",'Heat Pump Water Heaters'!F16)</f>
        <v/>
      </c>
      <c r="M10" t="str">
        <f>IF(A10="","",'Heat Pump Water Heaters'!L16)</f>
        <v/>
      </c>
      <c r="N10" t="str">
        <f>IF(A10="","",'Heat Pump Water Heaters'!H16)</f>
        <v/>
      </c>
      <c r="O10" t="str">
        <f>IF(A10="","",'Heat Pump Water Heaters'!$D$5)</f>
        <v/>
      </c>
      <c r="S10" s="319" t="str">
        <f>IF(A10="","",'Heat Pump Water Heaters'!U16)</f>
        <v/>
      </c>
      <c r="T10" s="319" t="str">
        <f>IF(A10="","",'Heat Pump Water Heaters'!V16)</f>
        <v/>
      </c>
      <c r="U10" s="317" t="str">
        <f>IF(A10="","",'Project Summary'!$C$5)</f>
        <v/>
      </c>
      <c r="V10" s="319" t="str">
        <f>IF(A10="","",'Heat Pump Water Heaters'!P16)</f>
        <v/>
      </c>
      <c r="W10" s="319" t="str">
        <f>IF(A10="","",'Heat Pump Water Heaters'!Q16)</f>
        <v/>
      </c>
      <c r="X10" s="319"/>
      <c r="Y10" s="319"/>
      <c r="Z10" s="319"/>
      <c r="AA10" s="336" t="str">
        <f>IF($A10="","",'Heat Pump Water Heaters'!M16)</f>
        <v/>
      </c>
      <c r="AB10" s="336" t="str">
        <f>IF($A10="","",'Heat Pump Water Heaters'!S16)</f>
        <v/>
      </c>
      <c r="AC10" s="336" t="str">
        <f>IF($A10="","",'Heat Pump Water Heaters'!R16)</f>
        <v/>
      </c>
      <c r="AD10">
        <v>8</v>
      </c>
    </row>
    <row r="11" spans="1:30" x14ac:dyDescent="0.2">
      <c r="A11" s="327" t="str">
        <f t="shared" si="0"/>
        <v/>
      </c>
      <c r="B11" s="327" t="str">
        <f t="shared" si="1"/>
        <v/>
      </c>
      <c r="C11" t="str">
        <f>IF(A11="","",'Heat Pump Water Heaters'!C17)</f>
        <v/>
      </c>
      <c r="D11" s="311" t="str">
        <f>IF(A11="","",ROUND(F11/J11,2))</f>
        <v/>
      </c>
      <c r="F11" t="str">
        <f>IF(A11="","",'Heat Pump Water Heaters'!Y17)</f>
        <v/>
      </c>
      <c r="G11" t="str">
        <f>IF(A11="","",'Heat Pump Water Heaters'!D17)</f>
        <v/>
      </c>
      <c r="H11" t="str">
        <f>IF(A11="","",'Heat Pump Water Heaters'!E17)</f>
        <v/>
      </c>
      <c r="I11" t="str">
        <f>IF(A11="","",'Heat Pump Water Heaters'!W17)</f>
        <v/>
      </c>
      <c r="J11" s="322" t="str">
        <f>IF(OR('Heat Pump Water Heaters'!T17="", 'Heat Pump Water Heaters'!T17="Not Eligible"),"",'Heat Pump Water Heaters'!T17)</f>
        <v/>
      </c>
      <c r="K11" t="str">
        <f>IF(A11="","",'Heat Pump Water Heaters'!J17)</f>
        <v/>
      </c>
      <c r="L11" t="str">
        <f>IF(A11="","",'Heat Pump Water Heaters'!F17)</f>
        <v/>
      </c>
      <c r="M11" t="str">
        <f>IF(A11="","",'Heat Pump Water Heaters'!L17)</f>
        <v/>
      </c>
      <c r="N11" t="str">
        <f>IF(A11="","",'Heat Pump Water Heaters'!H17)</f>
        <v/>
      </c>
      <c r="O11" t="str">
        <f>IF(A11="","",'Heat Pump Water Heaters'!$D$5)</f>
        <v/>
      </c>
      <c r="S11" s="319" t="str">
        <f>IF(A11="","",'Heat Pump Water Heaters'!U17)</f>
        <v/>
      </c>
      <c r="T11" s="319" t="str">
        <f>IF(A11="","",'Heat Pump Water Heaters'!V17)</f>
        <v/>
      </c>
      <c r="U11" s="317" t="str">
        <f>IF(A11="","",'Project Summary'!$C$5)</f>
        <v/>
      </c>
      <c r="V11" s="319" t="str">
        <f>IF(A11="","",'Heat Pump Water Heaters'!P17)</f>
        <v/>
      </c>
      <c r="W11" s="319" t="str">
        <f>IF(A11="","",'Heat Pump Water Heaters'!Q17)</f>
        <v/>
      </c>
      <c r="X11" s="319"/>
      <c r="Y11" s="319"/>
      <c r="Z11" s="319"/>
      <c r="AA11" s="336" t="str">
        <f>IF($A11="","",'Heat Pump Water Heaters'!M17)</f>
        <v/>
      </c>
      <c r="AB11" s="336" t="str">
        <f>IF($A11="","",'Heat Pump Water Heaters'!S17)</f>
        <v/>
      </c>
      <c r="AC11" s="336" t="str">
        <f>IF($A11="","",'Heat Pump Water Heaters'!R17)</f>
        <v/>
      </c>
      <c r="AD11">
        <v>9</v>
      </c>
    </row>
    <row r="12" spans="1:30" s="67" customFormat="1" ht="15" thickBot="1" x14ac:dyDescent="0.25">
      <c r="A12" s="329" t="str">
        <f t="shared" si="0"/>
        <v/>
      </c>
      <c r="B12" s="329" t="str">
        <f t="shared" si="1"/>
        <v/>
      </c>
      <c r="C12" s="67" t="str">
        <f>IF(A12="","",'Heat Pump Water Heaters'!C18)</f>
        <v/>
      </c>
      <c r="D12" s="313" t="str">
        <f t="shared" si="2"/>
        <v/>
      </c>
      <c r="F12" s="67" t="str">
        <f>IF(A12="","",'Heat Pump Water Heaters'!Y18)</f>
        <v/>
      </c>
      <c r="G12" s="67" t="str">
        <f>IF(A12="","",'Heat Pump Water Heaters'!D18)</f>
        <v/>
      </c>
      <c r="H12" s="67" t="str">
        <f>IF(A12="","",'Heat Pump Water Heaters'!E18)</f>
        <v/>
      </c>
      <c r="I12" s="67" t="str">
        <f>IF(A12="","",'Heat Pump Water Heaters'!W18)</f>
        <v/>
      </c>
      <c r="J12" s="323" t="str">
        <f>IF(OR('Heat Pump Water Heaters'!T18="", 'Heat Pump Water Heaters'!T18="Not Eligible"),"",'Heat Pump Water Heaters'!T18)</f>
        <v/>
      </c>
      <c r="K12" s="67" t="str">
        <f>IF(A12="","",'Heat Pump Water Heaters'!J18)</f>
        <v/>
      </c>
      <c r="L12" s="67" t="str">
        <f>IF(A12="","",'Heat Pump Water Heaters'!F18)</f>
        <v/>
      </c>
      <c r="M12" s="67" t="str">
        <f>IF(A12="","",'Heat Pump Water Heaters'!L18)</f>
        <v/>
      </c>
      <c r="N12" s="67" t="str">
        <f>IF(A12="","",'Heat Pump Water Heaters'!H18)</f>
        <v/>
      </c>
      <c r="O12" s="67" t="str">
        <f>IF(A12="","",'Heat Pump Water Heaters'!$D$5)</f>
        <v/>
      </c>
      <c r="S12" s="320" t="str">
        <f>IF(A12="","",'Heat Pump Water Heaters'!U18)</f>
        <v/>
      </c>
      <c r="T12" s="320" t="str">
        <f>IF(A12="","",'Heat Pump Water Heaters'!V18)</f>
        <v/>
      </c>
      <c r="U12" s="318" t="str">
        <f>IF(A12="","",'Project Summary'!$C$5)</f>
        <v/>
      </c>
      <c r="V12" s="320" t="str">
        <f>IF(A12="","",'Heat Pump Water Heaters'!P18)</f>
        <v/>
      </c>
      <c r="W12" s="320" t="str">
        <f>IF(A12="","",'Heat Pump Water Heaters'!Q18)</f>
        <v/>
      </c>
      <c r="X12" s="320"/>
      <c r="Y12" s="320"/>
      <c r="Z12" s="320"/>
      <c r="AA12" s="337" t="str">
        <f>IF($A12="","",'Heat Pump Water Heaters'!M18)</f>
        <v/>
      </c>
      <c r="AB12" s="337" t="str">
        <f>IF($A12="","",'Heat Pump Water Heaters'!S18)</f>
        <v/>
      </c>
      <c r="AC12" s="337" t="str">
        <f>IF($A12="","",'Heat Pump Water Heaters'!R18)</f>
        <v/>
      </c>
      <c r="AD12">
        <v>10</v>
      </c>
    </row>
    <row r="13" spans="1:30" x14ac:dyDescent="0.2">
      <c r="A13" s="328" t="str">
        <f>IF(J13="","","Prescriptive")</f>
        <v/>
      </c>
      <c r="B13" s="328" t="str">
        <f>IF(A13="","","CommPRSV")</f>
        <v/>
      </c>
      <c r="C13" t="str">
        <f>IF(A13="","",'Pre-Rinse Spray Valves'!C9)</f>
        <v/>
      </c>
      <c r="D13" t="str">
        <f>IFERROR(IF(A13="","",ROUND(F13/J13,2)), "")</f>
        <v/>
      </c>
      <c r="F13" t="str">
        <f>IF(A13="","",'Pre-Rinse Spray Valves'!S9)</f>
        <v/>
      </c>
      <c r="G13" t="str">
        <f>IF(A13="","",'Pre-Rinse Spray Valves'!D9)</f>
        <v/>
      </c>
      <c r="H13" t="str">
        <f>IF(A13="","",'Pre-Rinse Spray Valves'!E9)</f>
        <v/>
      </c>
      <c r="I13" t="str">
        <f>IF(A13="","",'Pre-Rinse Spray Valves'!Q9)</f>
        <v/>
      </c>
      <c r="J13" s="321" t="str">
        <f>IF(OR('Pre-Rinse Spray Valves'!N9="", 'Pre-Rinse Spray Valves'!N9="Not Eligible"),"",'Pre-Rinse Spray Valves'!N9)</f>
        <v/>
      </c>
      <c r="O13" t="str">
        <f>IF(A13="","",'Pre-Rinse Spray Valves'!G9)</f>
        <v/>
      </c>
      <c r="P13" t="str">
        <f>IF(A13="","","Y")</f>
        <v/>
      </c>
      <c r="S13" s="326" t="str">
        <f xml:space="preserve"> IF($A13="", "", 'Pre-Rinse Spray Valves'!O9)</f>
        <v/>
      </c>
      <c r="T13" s="326" t="str">
        <f>IF($A13="", "", 'Pre-Rinse Spray Valves'!P9)</f>
        <v/>
      </c>
      <c r="U13" s="317" t="str">
        <f>IF(A13="","",'Project Summary'!$C$5)</f>
        <v/>
      </c>
      <c r="V13" s="326" t="str">
        <f xml:space="preserve"> IF($A13="", "", 'Pre-Rinse Spray Valves'!L9)</f>
        <v/>
      </c>
      <c r="W13" s="326" t="str">
        <f xml:space="preserve"> IF($A13="", "", 'Pre-Rinse Spray Valves'!M9)</f>
        <v/>
      </c>
      <c r="X13" s="330" t="str">
        <f xml:space="preserve"> IF($A13="", "", 'Pre-Rinse Spray Valves'!K9)</f>
        <v/>
      </c>
      <c r="Y13" s="330" t="str">
        <f xml:space="preserve"> IF($A13="", "", 'Pre-Rinse Spray Valves'!H9)</f>
        <v/>
      </c>
      <c r="Z13" s="330" t="str">
        <f xml:space="preserve"> IF($A13="", "", 64)</f>
        <v/>
      </c>
      <c r="AA13" s="330" t="str">
        <f xml:space="preserve"> IF($A13="", "", 0.92)</f>
        <v/>
      </c>
      <c r="AB13" s="330"/>
      <c r="AC13" s="330"/>
      <c r="AD13">
        <v>11</v>
      </c>
    </row>
    <row r="14" spans="1:30" x14ac:dyDescent="0.2">
      <c r="A14" s="327" t="str">
        <f t="shared" ref="A14:A22" si="3">IF(J14="","","Prescriptive")</f>
        <v/>
      </c>
      <c r="B14" s="327" t="str">
        <f t="shared" ref="B14:B22" si="4">IF(A14="","","CommPRSV")</f>
        <v/>
      </c>
      <c r="C14" t="str">
        <f>IF(A14="","",'Pre-Rinse Spray Valves'!C10)</f>
        <v/>
      </c>
      <c r="D14" t="str">
        <f t="shared" ref="D14:D22" si="5">IFERROR(IF(A14="","",ROUND(F14/J14,2)), "")</f>
        <v/>
      </c>
      <c r="F14" t="str">
        <f>IF(A14="","",'Pre-Rinse Spray Valves'!S10)</f>
        <v/>
      </c>
      <c r="G14" t="str">
        <f>IF(A14="","",'Pre-Rinse Spray Valves'!D10)</f>
        <v/>
      </c>
      <c r="H14" t="str">
        <f>IF(A14="","",'Pre-Rinse Spray Valves'!E10)</f>
        <v/>
      </c>
      <c r="I14" t="str">
        <f>IF(A14="","",'Pre-Rinse Spray Valves'!Q10)</f>
        <v/>
      </c>
      <c r="J14" t="str">
        <f>IF(OR('Pre-Rinse Spray Valves'!N10="", 'Pre-Rinse Spray Valves'!N10="Not Eligible"),"",'Pre-Rinse Spray Valves'!N10)</f>
        <v/>
      </c>
      <c r="O14" t="str">
        <f>IF(A14="","",'Pre-Rinse Spray Valves'!G10)</f>
        <v/>
      </c>
      <c r="P14" t="str">
        <f t="shared" ref="P14:P22" si="6">IF(A14="","","Y")</f>
        <v/>
      </c>
      <c r="S14" s="319" t="str">
        <f xml:space="preserve"> IF($A14="", "", 'Pre-Rinse Spray Valves'!O10)</f>
        <v/>
      </c>
      <c r="T14" s="319" t="str">
        <f>IF($A14="", "", 'Pre-Rinse Spray Valves'!P10)</f>
        <v/>
      </c>
      <c r="U14" s="317" t="str">
        <f>IF(A14="","",'Project Summary'!$C$5)</f>
        <v/>
      </c>
      <c r="V14" s="319" t="str">
        <f xml:space="preserve"> IF($A14="", "", 'Pre-Rinse Spray Valves'!L10)</f>
        <v/>
      </c>
      <c r="W14" s="319" t="str">
        <f xml:space="preserve"> IF($A14="", "", 'Pre-Rinse Spray Valves'!M10)</f>
        <v/>
      </c>
      <c r="X14" s="334" t="str">
        <f xml:space="preserve"> IF($A14="", "", 'Pre-Rinse Spray Valves'!K10)</f>
        <v/>
      </c>
      <c r="Y14" s="334" t="str">
        <f xml:space="preserve"> IF($A14="", "", 'Pre-Rinse Spray Valves'!H10)</f>
        <v/>
      </c>
      <c r="Z14" s="334" t="str">
        <f t="shared" ref="Z14:Z22" si="7" xml:space="preserve"> IF($A14="", "", 64)</f>
        <v/>
      </c>
      <c r="AA14" s="334" t="str">
        <f t="shared" ref="AA14:AA22" si="8" xml:space="preserve"> IF($A14="", "", 0.92)</f>
        <v/>
      </c>
      <c r="AB14" s="334"/>
      <c r="AC14" s="334"/>
      <c r="AD14">
        <v>12</v>
      </c>
    </row>
    <row r="15" spans="1:30" x14ac:dyDescent="0.2">
      <c r="A15" s="327" t="str">
        <f t="shared" si="3"/>
        <v/>
      </c>
      <c r="B15" s="327" t="str">
        <f t="shared" si="4"/>
        <v/>
      </c>
      <c r="C15" t="str">
        <f>IF(A15="","",'Pre-Rinse Spray Valves'!C11)</f>
        <v/>
      </c>
      <c r="D15" t="str">
        <f t="shared" si="5"/>
        <v/>
      </c>
      <c r="F15" t="str">
        <f>IF(A15="","",'Pre-Rinse Spray Valves'!S11)</f>
        <v/>
      </c>
      <c r="G15" t="str">
        <f>IF(A15="","",'Pre-Rinse Spray Valves'!D11)</f>
        <v/>
      </c>
      <c r="H15" t="str">
        <f>IF(A15="","",'Pre-Rinse Spray Valves'!E11)</f>
        <v/>
      </c>
      <c r="I15" t="str">
        <f>IF(A15="","",'Pre-Rinse Spray Valves'!Q11)</f>
        <v/>
      </c>
      <c r="J15" t="str">
        <f>IF(OR('Pre-Rinse Spray Valves'!N11="", 'Pre-Rinse Spray Valves'!N11="Not Eligible"),"",'Pre-Rinse Spray Valves'!N11)</f>
        <v/>
      </c>
      <c r="O15" t="str">
        <f>IF(A15="","",'Pre-Rinse Spray Valves'!G11)</f>
        <v/>
      </c>
      <c r="P15" t="str">
        <f t="shared" si="6"/>
        <v/>
      </c>
      <c r="S15" s="319" t="str">
        <f xml:space="preserve"> IF($A15="", "", 'Pre-Rinse Spray Valves'!O11)</f>
        <v/>
      </c>
      <c r="T15" s="319" t="str">
        <f>IF($A15="", "", 'Pre-Rinse Spray Valves'!P11)</f>
        <v/>
      </c>
      <c r="U15" s="317" t="str">
        <f>IF(A15="","",'Project Summary'!$C$5)</f>
        <v/>
      </c>
      <c r="V15" s="319" t="str">
        <f xml:space="preserve"> IF($A15="", "", 'Pre-Rinse Spray Valves'!L11)</f>
        <v/>
      </c>
      <c r="W15" s="319" t="str">
        <f xml:space="preserve"> IF($A15="", "", 'Pre-Rinse Spray Valves'!M11)</f>
        <v/>
      </c>
      <c r="X15" s="334" t="str">
        <f xml:space="preserve"> IF($A15="", "", 'Pre-Rinse Spray Valves'!K11)</f>
        <v/>
      </c>
      <c r="Y15" s="334" t="str">
        <f xml:space="preserve"> IF($A15="", "", 'Pre-Rinse Spray Valves'!H11)</f>
        <v/>
      </c>
      <c r="Z15" s="334" t="str">
        <f t="shared" si="7"/>
        <v/>
      </c>
      <c r="AA15" s="334" t="str">
        <f t="shared" si="8"/>
        <v/>
      </c>
      <c r="AB15" s="334"/>
      <c r="AC15" s="334"/>
      <c r="AD15">
        <v>13</v>
      </c>
    </row>
    <row r="16" spans="1:30" x14ac:dyDescent="0.2">
      <c r="A16" s="327" t="str">
        <f t="shared" si="3"/>
        <v/>
      </c>
      <c r="B16" s="327" t="str">
        <f t="shared" si="4"/>
        <v/>
      </c>
      <c r="C16" t="str">
        <f>IF(A16="","",'Pre-Rinse Spray Valves'!C12)</f>
        <v/>
      </c>
      <c r="D16" t="str">
        <f t="shared" si="5"/>
        <v/>
      </c>
      <c r="F16" t="str">
        <f>IF(A16="","",'Pre-Rinse Spray Valves'!S12)</f>
        <v/>
      </c>
      <c r="G16" t="str">
        <f>IF(A16="","",'Pre-Rinse Spray Valves'!D12)</f>
        <v/>
      </c>
      <c r="H16" t="str">
        <f>IF(A16="","",'Pre-Rinse Spray Valves'!E12)</f>
        <v/>
      </c>
      <c r="I16" t="str">
        <f>IF(A16="","",'Pre-Rinse Spray Valves'!Q12)</f>
        <v/>
      </c>
      <c r="J16" t="str">
        <f>IF(OR('Pre-Rinse Spray Valves'!N12="", 'Pre-Rinse Spray Valves'!N12="Not Eligible"),"",'Pre-Rinse Spray Valves'!N12)</f>
        <v/>
      </c>
      <c r="O16" t="str">
        <f>IF(A16="","",'Pre-Rinse Spray Valves'!G12)</f>
        <v/>
      </c>
      <c r="P16" t="str">
        <f t="shared" si="6"/>
        <v/>
      </c>
      <c r="S16" s="319" t="str">
        <f xml:space="preserve"> IF($A16="", "", 'Pre-Rinse Spray Valves'!O12)</f>
        <v/>
      </c>
      <c r="T16" s="319" t="str">
        <f>IF($A16="", "", 'Pre-Rinse Spray Valves'!P12)</f>
        <v/>
      </c>
      <c r="U16" s="317" t="str">
        <f>IF(A16="","",'Project Summary'!$C$5)</f>
        <v/>
      </c>
      <c r="V16" s="319" t="str">
        <f xml:space="preserve"> IF($A16="", "", 'Pre-Rinse Spray Valves'!L12)</f>
        <v/>
      </c>
      <c r="W16" s="319" t="str">
        <f xml:space="preserve"> IF($A16="", "", 'Pre-Rinse Spray Valves'!M12)</f>
        <v/>
      </c>
      <c r="X16" s="334" t="str">
        <f xml:space="preserve"> IF($A16="", "", 'Pre-Rinse Spray Valves'!K12)</f>
        <v/>
      </c>
      <c r="Y16" s="334" t="str">
        <f xml:space="preserve"> IF($A16="", "", 'Pre-Rinse Spray Valves'!H12)</f>
        <v/>
      </c>
      <c r="Z16" s="334" t="str">
        <f t="shared" si="7"/>
        <v/>
      </c>
      <c r="AA16" s="334" t="str">
        <f t="shared" si="8"/>
        <v/>
      </c>
      <c r="AB16" s="334"/>
      <c r="AC16" s="334"/>
      <c r="AD16">
        <v>14</v>
      </c>
    </row>
    <row r="17" spans="1:30" x14ac:dyDescent="0.2">
      <c r="A17" s="327" t="str">
        <f t="shared" si="3"/>
        <v/>
      </c>
      <c r="B17" s="327" t="str">
        <f t="shared" si="4"/>
        <v/>
      </c>
      <c r="C17" t="str">
        <f>IF(A17="","",'Pre-Rinse Spray Valves'!C13)</f>
        <v/>
      </c>
      <c r="D17" t="str">
        <f t="shared" si="5"/>
        <v/>
      </c>
      <c r="F17" t="str">
        <f>IF(A17="","",'Pre-Rinse Spray Valves'!S13)</f>
        <v/>
      </c>
      <c r="G17" t="str">
        <f>IF(A17="","",'Pre-Rinse Spray Valves'!D13)</f>
        <v/>
      </c>
      <c r="H17" t="str">
        <f>IF(A17="","",'Pre-Rinse Spray Valves'!E13)</f>
        <v/>
      </c>
      <c r="I17" t="str">
        <f>IF(A17="","",'Pre-Rinse Spray Valves'!Q13)</f>
        <v/>
      </c>
      <c r="J17" t="str">
        <f>IF(OR('Pre-Rinse Spray Valves'!N13="", 'Pre-Rinse Spray Valves'!N13="Not Eligible"),"",'Pre-Rinse Spray Valves'!N13)</f>
        <v/>
      </c>
      <c r="O17" t="str">
        <f>IF(A17="","",'Pre-Rinse Spray Valves'!G13)</f>
        <v/>
      </c>
      <c r="P17" t="str">
        <f t="shared" si="6"/>
        <v/>
      </c>
      <c r="S17" s="319" t="str">
        <f xml:space="preserve"> IF($A17="", "", 'Pre-Rinse Spray Valves'!O13)</f>
        <v/>
      </c>
      <c r="T17" s="319" t="str">
        <f>IF($A17="", "", 'Pre-Rinse Spray Valves'!P13)</f>
        <v/>
      </c>
      <c r="U17" s="317" t="str">
        <f>IF(A17="","",'Project Summary'!$C$5)</f>
        <v/>
      </c>
      <c r="V17" s="319" t="str">
        <f xml:space="preserve"> IF($A17="", "", 'Pre-Rinse Spray Valves'!L13)</f>
        <v/>
      </c>
      <c r="W17" s="319" t="str">
        <f xml:space="preserve"> IF($A17="", "", 'Pre-Rinse Spray Valves'!M13)</f>
        <v/>
      </c>
      <c r="X17" s="334" t="str">
        <f xml:space="preserve"> IF($A17="", "", 'Pre-Rinse Spray Valves'!K13)</f>
        <v/>
      </c>
      <c r="Y17" s="334" t="str">
        <f xml:space="preserve"> IF($A17="", "", 'Pre-Rinse Spray Valves'!H13)</f>
        <v/>
      </c>
      <c r="Z17" s="334" t="str">
        <f t="shared" si="7"/>
        <v/>
      </c>
      <c r="AA17" s="334" t="str">
        <f t="shared" si="8"/>
        <v/>
      </c>
      <c r="AB17" s="334"/>
      <c r="AC17" s="334"/>
      <c r="AD17">
        <v>15</v>
      </c>
    </row>
    <row r="18" spans="1:30" x14ac:dyDescent="0.2">
      <c r="A18" s="327" t="str">
        <f t="shared" si="3"/>
        <v/>
      </c>
      <c r="B18" s="327" t="str">
        <f t="shared" si="4"/>
        <v/>
      </c>
      <c r="C18" t="str">
        <f>IF(A18="","",'Pre-Rinse Spray Valves'!C14)</f>
        <v/>
      </c>
      <c r="D18" t="str">
        <f t="shared" si="5"/>
        <v/>
      </c>
      <c r="F18" t="str">
        <f>IF(A18="","",'Pre-Rinse Spray Valves'!S14)</f>
        <v/>
      </c>
      <c r="G18" t="str">
        <f>IF(A18="","",'Pre-Rinse Spray Valves'!D14)</f>
        <v/>
      </c>
      <c r="H18" t="str">
        <f>IF(A18="","",'Pre-Rinse Spray Valves'!E14)</f>
        <v/>
      </c>
      <c r="I18" t="str">
        <f>IF(A18="","",'Pre-Rinse Spray Valves'!Q14)</f>
        <v/>
      </c>
      <c r="J18" t="str">
        <f>IF(OR('Pre-Rinse Spray Valves'!N14="", 'Pre-Rinse Spray Valves'!N14="Not Eligible"),"",'Pre-Rinse Spray Valves'!N14)</f>
        <v/>
      </c>
      <c r="O18" t="str">
        <f>IF(A18="","",'Pre-Rinse Spray Valves'!G14)</f>
        <v/>
      </c>
      <c r="P18" t="str">
        <f t="shared" si="6"/>
        <v/>
      </c>
      <c r="S18" s="319" t="str">
        <f xml:space="preserve"> IF($A18="", "", 'Pre-Rinse Spray Valves'!O14)</f>
        <v/>
      </c>
      <c r="T18" s="319" t="str">
        <f>IF($A18="", "", 'Pre-Rinse Spray Valves'!P14)</f>
        <v/>
      </c>
      <c r="U18" s="317" t="str">
        <f>IF(A18="","",'Project Summary'!$C$5)</f>
        <v/>
      </c>
      <c r="V18" s="319" t="str">
        <f xml:space="preserve"> IF($A18="", "", 'Pre-Rinse Spray Valves'!L14)</f>
        <v/>
      </c>
      <c r="W18" s="319" t="str">
        <f xml:space="preserve"> IF($A18="", "", 'Pre-Rinse Spray Valves'!M14)</f>
        <v/>
      </c>
      <c r="X18" s="334" t="str">
        <f xml:space="preserve"> IF($A18="", "", 'Pre-Rinse Spray Valves'!K14)</f>
        <v/>
      </c>
      <c r="Y18" s="334" t="str">
        <f xml:space="preserve"> IF($A18="", "", 'Pre-Rinse Spray Valves'!H14)</f>
        <v/>
      </c>
      <c r="Z18" s="334" t="str">
        <f t="shared" si="7"/>
        <v/>
      </c>
      <c r="AA18" s="334" t="str">
        <f t="shared" si="8"/>
        <v/>
      </c>
      <c r="AB18" s="334"/>
      <c r="AC18" s="334"/>
      <c r="AD18">
        <v>16</v>
      </c>
    </row>
    <row r="19" spans="1:30" x14ac:dyDescent="0.2">
      <c r="A19" s="327" t="str">
        <f t="shared" si="3"/>
        <v/>
      </c>
      <c r="B19" s="327" t="str">
        <f t="shared" si="4"/>
        <v/>
      </c>
      <c r="C19" t="str">
        <f>IF(A19="","",'Pre-Rinse Spray Valves'!C15)</f>
        <v/>
      </c>
      <c r="D19" t="str">
        <f t="shared" si="5"/>
        <v/>
      </c>
      <c r="F19" t="str">
        <f>IF(A19="","",'Pre-Rinse Spray Valves'!S15)</f>
        <v/>
      </c>
      <c r="G19" t="str">
        <f>IF(A19="","",'Pre-Rinse Spray Valves'!D15)</f>
        <v/>
      </c>
      <c r="H19" t="str">
        <f>IF(A19="","",'Pre-Rinse Spray Valves'!E15)</f>
        <v/>
      </c>
      <c r="I19" t="str">
        <f>IF(A19="","",'Pre-Rinse Spray Valves'!Q15)</f>
        <v/>
      </c>
      <c r="J19" t="str">
        <f>IF(OR('Pre-Rinse Spray Valves'!N15="", 'Pre-Rinse Spray Valves'!N15="Not Eligible"),"",'Pre-Rinse Spray Valves'!N15)</f>
        <v/>
      </c>
      <c r="O19" t="str">
        <f>IF(A19="","",'Pre-Rinse Spray Valves'!G15)</f>
        <v/>
      </c>
      <c r="P19" t="str">
        <f t="shared" si="6"/>
        <v/>
      </c>
      <c r="S19" s="319" t="str">
        <f xml:space="preserve"> IF($A19="", "", 'Pre-Rinse Spray Valves'!O15)</f>
        <v/>
      </c>
      <c r="T19" s="319" t="str">
        <f>IF($A19="", "", 'Pre-Rinse Spray Valves'!P15)</f>
        <v/>
      </c>
      <c r="U19" s="317" t="str">
        <f>IF(A19="","",'Project Summary'!$C$5)</f>
        <v/>
      </c>
      <c r="V19" s="319" t="str">
        <f xml:space="preserve"> IF($A19="", "", 'Pre-Rinse Spray Valves'!L15)</f>
        <v/>
      </c>
      <c r="W19" s="319" t="str">
        <f xml:space="preserve"> IF($A19="", "", 'Pre-Rinse Spray Valves'!M15)</f>
        <v/>
      </c>
      <c r="X19" s="334" t="str">
        <f xml:space="preserve"> IF($A19="", "", 'Pre-Rinse Spray Valves'!K15)</f>
        <v/>
      </c>
      <c r="Y19" s="334" t="str">
        <f xml:space="preserve"> IF($A19="", "", 'Pre-Rinse Spray Valves'!H15)</f>
        <v/>
      </c>
      <c r="Z19" s="334" t="str">
        <f t="shared" si="7"/>
        <v/>
      </c>
      <c r="AA19" s="334" t="str">
        <f t="shared" si="8"/>
        <v/>
      </c>
      <c r="AB19" s="334"/>
      <c r="AC19" s="334"/>
      <c r="AD19">
        <v>17</v>
      </c>
    </row>
    <row r="20" spans="1:30" x14ac:dyDescent="0.2">
      <c r="A20" s="327" t="str">
        <f t="shared" si="3"/>
        <v/>
      </c>
      <c r="B20" s="327" t="str">
        <f t="shared" si="4"/>
        <v/>
      </c>
      <c r="C20" t="str">
        <f>IF(A20="","",'Pre-Rinse Spray Valves'!C16)</f>
        <v/>
      </c>
      <c r="D20" t="str">
        <f t="shared" si="5"/>
        <v/>
      </c>
      <c r="F20" t="str">
        <f>IF(A20="","",'Pre-Rinse Spray Valves'!S16)</f>
        <v/>
      </c>
      <c r="G20" t="str">
        <f>IF(A20="","",'Pre-Rinse Spray Valves'!D16)</f>
        <v/>
      </c>
      <c r="H20" t="str">
        <f>IF(A20="","",'Pre-Rinse Spray Valves'!E16)</f>
        <v/>
      </c>
      <c r="I20" t="str">
        <f>IF(A20="","",'Pre-Rinse Spray Valves'!Q16)</f>
        <v/>
      </c>
      <c r="J20" t="str">
        <f>IF(OR('Pre-Rinse Spray Valves'!N16="", 'Pre-Rinse Spray Valves'!N16="Not Eligible"),"",'Pre-Rinse Spray Valves'!N16)</f>
        <v/>
      </c>
      <c r="O20" t="str">
        <f>IF(A20="","",'Pre-Rinse Spray Valves'!G16)</f>
        <v/>
      </c>
      <c r="P20" t="str">
        <f t="shared" si="6"/>
        <v/>
      </c>
      <c r="S20" s="319" t="str">
        <f xml:space="preserve"> IF($A20="", "", 'Pre-Rinse Spray Valves'!O16)</f>
        <v/>
      </c>
      <c r="T20" s="319" t="str">
        <f>IF($A20="", "", 'Pre-Rinse Spray Valves'!P16)</f>
        <v/>
      </c>
      <c r="U20" s="317" t="str">
        <f>IF(A20="","",'Project Summary'!$C$5)</f>
        <v/>
      </c>
      <c r="V20" s="319" t="str">
        <f xml:space="preserve"> IF($A20="", "", 'Pre-Rinse Spray Valves'!L16)</f>
        <v/>
      </c>
      <c r="W20" s="319" t="str">
        <f xml:space="preserve"> IF($A20="", "", 'Pre-Rinse Spray Valves'!M16)</f>
        <v/>
      </c>
      <c r="X20" s="334" t="str">
        <f xml:space="preserve"> IF($A20="", "", 'Pre-Rinse Spray Valves'!K16)</f>
        <v/>
      </c>
      <c r="Y20" s="334" t="str">
        <f xml:space="preserve"> IF($A20="", "", 'Pre-Rinse Spray Valves'!H16)</f>
        <v/>
      </c>
      <c r="Z20" s="334" t="str">
        <f t="shared" si="7"/>
        <v/>
      </c>
      <c r="AA20" s="334" t="str">
        <f t="shared" si="8"/>
        <v/>
      </c>
      <c r="AB20" s="334"/>
      <c r="AC20" s="334"/>
      <c r="AD20">
        <v>18</v>
      </c>
    </row>
    <row r="21" spans="1:30" x14ac:dyDescent="0.2">
      <c r="A21" s="327" t="str">
        <f t="shared" si="3"/>
        <v/>
      </c>
      <c r="B21" s="327" t="str">
        <f t="shared" si="4"/>
        <v/>
      </c>
      <c r="C21" t="str">
        <f>IF(A21="","",'Pre-Rinse Spray Valves'!C17)</f>
        <v/>
      </c>
      <c r="D21" t="str">
        <f t="shared" si="5"/>
        <v/>
      </c>
      <c r="F21" t="str">
        <f>IF(A21="","",'Pre-Rinse Spray Valves'!S17)</f>
        <v/>
      </c>
      <c r="G21" t="str">
        <f>IF(A21="","",'Pre-Rinse Spray Valves'!D17)</f>
        <v/>
      </c>
      <c r="H21" t="str">
        <f>IF(A21="","",'Pre-Rinse Spray Valves'!E17)</f>
        <v/>
      </c>
      <c r="I21" t="str">
        <f>IF(A21="","",'Pre-Rinse Spray Valves'!Q17)</f>
        <v/>
      </c>
      <c r="J21" t="str">
        <f>IF(OR('Pre-Rinse Spray Valves'!N17="", 'Pre-Rinse Spray Valves'!N17="Not Eligible"),"",'Pre-Rinse Spray Valves'!N17)</f>
        <v/>
      </c>
      <c r="O21" t="str">
        <f>IF(A21="","",'Pre-Rinse Spray Valves'!G17)</f>
        <v/>
      </c>
      <c r="P21" t="str">
        <f t="shared" si="6"/>
        <v/>
      </c>
      <c r="S21" s="319" t="str">
        <f xml:space="preserve"> IF($A21="", "", 'Pre-Rinse Spray Valves'!O17)</f>
        <v/>
      </c>
      <c r="T21" s="319" t="str">
        <f>IF($A21="", "", 'Pre-Rinse Spray Valves'!P17)</f>
        <v/>
      </c>
      <c r="U21" s="317" t="str">
        <f>IF(A21="","",'Project Summary'!$C$5)</f>
        <v/>
      </c>
      <c r="V21" s="319" t="str">
        <f xml:space="preserve"> IF($A21="", "", 'Pre-Rinse Spray Valves'!L17)</f>
        <v/>
      </c>
      <c r="W21" s="319" t="str">
        <f xml:space="preserve"> IF($A21="", "", 'Pre-Rinse Spray Valves'!M17)</f>
        <v/>
      </c>
      <c r="X21" s="334" t="str">
        <f xml:space="preserve"> IF($A21="", "", 'Pre-Rinse Spray Valves'!K17)</f>
        <v/>
      </c>
      <c r="Y21" s="334" t="str">
        <f xml:space="preserve"> IF($A21="", "", 'Pre-Rinse Spray Valves'!H17)</f>
        <v/>
      </c>
      <c r="Z21" s="334" t="str">
        <f t="shared" si="7"/>
        <v/>
      </c>
      <c r="AA21" s="334" t="str">
        <f t="shared" si="8"/>
        <v/>
      </c>
      <c r="AB21" s="334"/>
      <c r="AC21" s="334"/>
      <c r="AD21">
        <v>19</v>
      </c>
    </row>
    <row r="22" spans="1:30" s="67" customFormat="1" ht="15" thickBot="1" x14ac:dyDescent="0.25">
      <c r="A22" s="329" t="str">
        <f t="shared" si="3"/>
        <v/>
      </c>
      <c r="B22" s="329" t="str">
        <f t="shared" si="4"/>
        <v/>
      </c>
      <c r="C22" s="67" t="str">
        <f>IF(A22="","",'Pre-Rinse Spray Valves'!C18)</f>
        <v/>
      </c>
      <c r="D22" s="67" t="str">
        <f t="shared" si="5"/>
        <v/>
      </c>
      <c r="F22" s="67" t="str">
        <f>IF(A22="","",'Pre-Rinse Spray Valves'!S18)</f>
        <v/>
      </c>
      <c r="G22" s="67" t="str">
        <f>IF(A22="","",'Pre-Rinse Spray Valves'!D18)</f>
        <v/>
      </c>
      <c r="H22" s="67" t="str">
        <f>IF(A22="","",'Pre-Rinse Spray Valves'!E18)</f>
        <v/>
      </c>
      <c r="I22" s="67" t="str">
        <f>IF(A22="","",'Pre-Rinse Spray Valves'!Q18)</f>
        <v/>
      </c>
      <c r="J22" s="67" t="str">
        <f>IF(OR('Pre-Rinse Spray Valves'!N18="", 'Pre-Rinse Spray Valves'!N18="Not Eligible"),"",'Pre-Rinse Spray Valves'!N18)</f>
        <v/>
      </c>
      <c r="O22" s="67" t="str">
        <f>IF(A22="","",'Pre-Rinse Spray Valves'!G18)</f>
        <v/>
      </c>
      <c r="P22" s="67" t="str">
        <f t="shared" si="6"/>
        <v/>
      </c>
      <c r="S22" s="320" t="str">
        <f xml:space="preserve"> IF($A22="", "", 'Pre-Rinse Spray Valves'!O18)</f>
        <v/>
      </c>
      <c r="T22" s="320" t="str">
        <f>IF($A22="", "", 'Pre-Rinse Spray Valves'!P18)</f>
        <v/>
      </c>
      <c r="U22" s="318" t="str">
        <f>IF(A22="","",'Project Summary'!$C$5)</f>
        <v/>
      </c>
      <c r="V22" s="320" t="str">
        <f xml:space="preserve"> IF($A22="", "", 'Pre-Rinse Spray Valves'!L18)</f>
        <v/>
      </c>
      <c r="W22" s="320" t="str">
        <f xml:space="preserve"> IF($A22="", "", 'Pre-Rinse Spray Valves'!M18)</f>
        <v/>
      </c>
      <c r="X22" s="335" t="str">
        <f xml:space="preserve"> IF($A22="", "", 'Pre-Rinse Spray Valves'!K18)</f>
        <v/>
      </c>
      <c r="Y22" s="335" t="str">
        <f xml:space="preserve"> IF($A22="", "", 'Pre-Rinse Spray Valves'!H18)</f>
        <v/>
      </c>
      <c r="Z22" s="335" t="str">
        <f t="shared" si="7"/>
        <v/>
      </c>
      <c r="AA22" s="335" t="str">
        <f t="shared" si="8"/>
        <v/>
      </c>
      <c r="AB22" s="335"/>
      <c r="AC22" s="335"/>
      <c r="AD22">
        <v>20</v>
      </c>
    </row>
    <row r="24" spans="1:30" x14ac:dyDescent="0.2">
      <c r="J24" t="s">
        <v>303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81C66-2D91-498E-8F2D-D6BFC1B4721F}">
  <dimension ref="A1:C2223"/>
  <sheetViews>
    <sheetView zoomScale="80" zoomScaleNormal="80" workbookViewId="0">
      <selection activeCell="F20" sqref="F20"/>
    </sheetView>
  </sheetViews>
  <sheetFormatPr defaultRowHeight="14.25" x14ac:dyDescent="0.2"/>
  <cols>
    <col min="1" max="1" width="6.625" bestFit="1" customWidth="1"/>
    <col min="2" max="2" width="15.625" bestFit="1" customWidth="1"/>
    <col min="3" max="3" width="20" bestFit="1" customWidth="1"/>
  </cols>
  <sheetData>
    <row r="1" spans="1:3" ht="15.75" x14ac:dyDescent="0.25">
      <c r="A1" s="249" t="s">
        <v>166</v>
      </c>
      <c r="B1" s="250" t="s">
        <v>167</v>
      </c>
      <c r="C1" s="249" t="s">
        <v>168</v>
      </c>
    </row>
    <row r="2" spans="1:3" ht="15" x14ac:dyDescent="0.2">
      <c r="A2" s="251">
        <v>15001</v>
      </c>
      <c r="B2" s="252" t="s">
        <v>169</v>
      </c>
      <c r="C2" s="251" t="s">
        <v>170</v>
      </c>
    </row>
    <row r="3" spans="1:3" ht="15" x14ac:dyDescent="0.2">
      <c r="A3" s="251">
        <v>15003</v>
      </c>
      <c r="B3" s="252" t="s">
        <v>169</v>
      </c>
      <c r="C3" s="251" t="s">
        <v>170</v>
      </c>
    </row>
    <row r="4" spans="1:3" ht="15" x14ac:dyDescent="0.2">
      <c r="A4" s="251">
        <v>15004</v>
      </c>
      <c r="B4" s="252" t="s">
        <v>169</v>
      </c>
      <c r="C4" s="251" t="s">
        <v>170</v>
      </c>
    </row>
    <row r="5" spans="1:3" ht="15" x14ac:dyDescent="0.2">
      <c r="A5" s="251">
        <v>15005</v>
      </c>
      <c r="B5" s="252" t="s">
        <v>169</v>
      </c>
      <c r="C5" s="251" t="s">
        <v>170</v>
      </c>
    </row>
    <row r="6" spans="1:3" ht="15" x14ac:dyDescent="0.2">
      <c r="A6" s="251">
        <v>15006</v>
      </c>
      <c r="B6" s="252" t="s">
        <v>169</v>
      </c>
      <c r="C6" s="251" t="s">
        <v>170</v>
      </c>
    </row>
    <row r="7" spans="1:3" ht="15" x14ac:dyDescent="0.2">
      <c r="A7" s="251">
        <v>15007</v>
      </c>
      <c r="B7" s="252" t="s">
        <v>169</v>
      </c>
      <c r="C7" s="251" t="s">
        <v>170</v>
      </c>
    </row>
    <row r="8" spans="1:3" ht="15" x14ac:dyDescent="0.2">
      <c r="A8" s="251">
        <v>15009</v>
      </c>
      <c r="B8" s="252" t="s">
        <v>169</v>
      </c>
      <c r="C8" s="251" t="s">
        <v>170</v>
      </c>
    </row>
    <row r="9" spans="1:3" ht="15" x14ac:dyDescent="0.2">
      <c r="A9" s="251">
        <v>15010</v>
      </c>
      <c r="B9" s="252" t="s">
        <v>169</v>
      </c>
      <c r="C9" s="251" t="s">
        <v>170</v>
      </c>
    </row>
    <row r="10" spans="1:3" ht="15" x14ac:dyDescent="0.2">
      <c r="A10" s="251">
        <v>15012</v>
      </c>
      <c r="B10" s="252" t="s">
        <v>169</v>
      </c>
      <c r="C10" s="251" t="s">
        <v>170</v>
      </c>
    </row>
    <row r="11" spans="1:3" ht="15" x14ac:dyDescent="0.2">
      <c r="A11" s="251">
        <v>15014</v>
      </c>
      <c r="B11" s="252" t="s">
        <v>169</v>
      </c>
      <c r="C11" s="251" t="s">
        <v>170</v>
      </c>
    </row>
    <row r="12" spans="1:3" ht="15" x14ac:dyDescent="0.2">
      <c r="A12" s="251">
        <v>15015</v>
      </c>
      <c r="B12" s="252" t="s">
        <v>169</v>
      </c>
      <c r="C12" s="251" t="s">
        <v>170</v>
      </c>
    </row>
    <row r="13" spans="1:3" ht="15" x14ac:dyDescent="0.2">
      <c r="A13" s="251">
        <v>15017</v>
      </c>
      <c r="B13" s="252" t="s">
        <v>169</v>
      </c>
      <c r="C13" s="251" t="s">
        <v>170</v>
      </c>
    </row>
    <row r="14" spans="1:3" ht="15" x14ac:dyDescent="0.2">
      <c r="A14" s="251">
        <v>15018</v>
      </c>
      <c r="B14" s="252" t="s">
        <v>169</v>
      </c>
      <c r="C14" s="251" t="s">
        <v>170</v>
      </c>
    </row>
    <row r="15" spans="1:3" ht="15" x14ac:dyDescent="0.2">
      <c r="A15" s="251">
        <v>15019</v>
      </c>
      <c r="B15" s="252" t="s">
        <v>169</v>
      </c>
      <c r="C15" s="251" t="s">
        <v>170</v>
      </c>
    </row>
    <row r="16" spans="1:3" ht="15" x14ac:dyDescent="0.2">
      <c r="A16" s="251">
        <v>15020</v>
      </c>
      <c r="B16" s="252" t="s">
        <v>169</v>
      </c>
      <c r="C16" s="251" t="s">
        <v>170</v>
      </c>
    </row>
    <row r="17" spans="1:3" ht="15" x14ac:dyDescent="0.2">
      <c r="A17" s="251">
        <v>15021</v>
      </c>
      <c r="B17" s="252" t="s">
        <v>169</v>
      </c>
      <c r="C17" s="251" t="s">
        <v>170</v>
      </c>
    </row>
    <row r="18" spans="1:3" ht="15" x14ac:dyDescent="0.2">
      <c r="A18" s="251">
        <v>15022</v>
      </c>
      <c r="B18" s="252" t="s">
        <v>169</v>
      </c>
      <c r="C18" s="251" t="s">
        <v>170</v>
      </c>
    </row>
    <row r="19" spans="1:3" ht="15" x14ac:dyDescent="0.2">
      <c r="A19" s="251">
        <v>15024</v>
      </c>
      <c r="B19" s="252" t="s">
        <v>169</v>
      </c>
      <c r="C19" s="251" t="s">
        <v>170</v>
      </c>
    </row>
    <row r="20" spans="1:3" ht="15" x14ac:dyDescent="0.2">
      <c r="A20" s="251">
        <v>15025</v>
      </c>
      <c r="B20" s="252" t="s">
        <v>169</v>
      </c>
      <c r="C20" s="251" t="s">
        <v>170</v>
      </c>
    </row>
    <row r="21" spans="1:3" ht="15" x14ac:dyDescent="0.2">
      <c r="A21" s="251">
        <v>15026</v>
      </c>
      <c r="B21" s="252" t="s">
        <v>169</v>
      </c>
      <c r="C21" s="251" t="s">
        <v>170</v>
      </c>
    </row>
    <row r="22" spans="1:3" ht="15" x14ac:dyDescent="0.2">
      <c r="A22" s="251">
        <v>15027</v>
      </c>
      <c r="B22" s="252" t="s">
        <v>169</v>
      </c>
      <c r="C22" s="251" t="s">
        <v>170</v>
      </c>
    </row>
    <row r="23" spans="1:3" ht="15" x14ac:dyDescent="0.2">
      <c r="A23" s="251">
        <v>15028</v>
      </c>
      <c r="B23" s="252" t="s">
        <v>169</v>
      </c>
      <c r="C23" s="251" t="s">
        <v>170</v>
      </c>
    </row>
    <row r="24" spans="1:3" ht="15" x14ac:dyDescent="0.2">
      <c r="A24" s="251">
        <v>15030</v>
      </c>
      <c r="B24" s="252" t="s">
        <v>169</v>
      </c>
      <c r="C24" s="251" t="s">
        <v>170</v>
      </c>
    </row>
    <row r="25" spans="1:3" ht="15" x14ac:dyDescent="0.2">
      <c r="A25" s="251">
        <v>15031</v>
      </c>
      <c r="B25" s="252" t="s">
        <v>169</v>
      </c>
      <c r="C25" s="251" t="s">
        <v>170</v>
      </c>
    </row>
    <row r="26" spans="1:3" ht="15" x14ac:dyDescent="0.2">
      <c r="A26" s="251">
        <v>15032</v>
      </c>
      <c r="B26" s="252" t="s">
        <v>169</v>
      </c>
      <c r="C26" s="251" t="s">
        <v>170</v>
      </c>
    </row>
    <row r="27" spans="1:3" ht="15" x14ac:dyDescent="0.2">
      <c r="A27" s="251">
        <v>15033</v>
      </c>
      <c r="B27" s="252" t="s">
        <v>169</v>
      </c>
      <c r="C27" s="251" t="s">
        <v>170</v>
      </c>
    </row>
    <row r="28" spans="1:3" ht="15" x14ac:dyDescent="0.2">
      <c r="A28" s="251">
        <v>15034</v>
      </c>
      <c r="B28" s="252" t="s">
        <v>169</v>
      </c>
      <c r="C28" s="251" t="s">
        <v>170</v>
      </c>
    </row>
    <row r="29" spans="1:3" ht="15" x14ac:dyDescent="0.2">
      <c r="A29" s="251">
        <v>15035</v>
      </c>
      <c r="B29" s="252" t="s">
        <v>169</v>
      </c>
      <c r="C29" s="251" t="s">
        <v>170</v>
      </c>
    </row>
    <row r="30" spans="1:3" ht="15" x14ac:dyDescent="0.2">
      <c r="A30" s="251">
        <v>15036</v>
      </c>
      <c r="B30" s="252" t="s">
        <v>169</v>
      </c>
      <c r="C30" s="251" t="s">
        <v>170</v>
      </c>
    </row>
    <row r="31" spans="1:3" ht="15" x14ac:dyDescent="0.2">
      <c r="A31" s="251">
        <v>15037</v>
      </c>
      <c r="B31" s="252" t="s">
        <v>169</v>
      </c>
      <c r="C31" s="251" t="s">
        <v>170</v>
      </c>
    </row>
    <row r="32" spans="1:3" ht="15" x14ac:dyDescent="0.2">
      <c r="A32" s="251">
        <v>15038</v>
      </c>
      <c r="B32" s="252" t="s">
        <v>169</v>
      </c>
      <c r="C32" s="251" t="s">
        <v>170</v>
      </c>
    </row>
    <row r="33" spans="1:3" ht="15" x14ac:dyDescent="0.2">
      <c r="A33" s="251">
        <v>15042</v>
      </c>
      <c r="B33" s="252" t="s">
        <v>169</v>
      </c>
      <c r="C33" s="251" t="s">
        <v>170</v>
      </c>
    </row>
    <row r="34" spans="1:3" ht="15" x14ac:dyDescent="0.2">
      <c r="A34" s="251">
        <v>15043</v>
      </c>
      <c r="B34" s="252" t="s">
        <v>169</v>
      </c>
      <c r="C34" s="251" t="s">
        <v>170</v>
      </c>
    </row>
    <row r="35" spans="1:3" ht="15" x14ac:dyDescent="0.2">
      <c r="A35" s="251">
        <v>15044</v>
      </c>
      <c r="B35" s="252" t="s">
        <v>169</v>
      </c>
      <c r="C35" s="251" t="s">
        <v>170</v>
      </c>
    </row>
    <row r="36" spans="1:3" ht="15" x14ac:dyDescent="0.2">
      <c r="A36" s="251">
        <v>15045</v>
      </c>
      <c r="B36" s="252" t="s">
        <v>169</v>
      </c>
      <c r="C36" s="251" t="s">
        <v>170</v>
      </c>
    </row>
    <row r="37" spans="1:3" ht="15" x14ac:dyDescent="0.2">
      <c r="A37" s="251">
        <v>15046</v>
      </c>
      <c r="B37" s="252" t="s">
        <v>169</v>
      </c>
      <c r="C37" s="251" t="s">
        <v>170</v>
      </c>
    </row>
    <row r="38" spans="1:3" ht="15" x14ac:dyDescent="0.2">
      <c r="A38" s="251">
        <v>15047</v>
      </c>
      <c r="B38" s="252" t="s">
        <v>169</v>
      </c>
      <c r="C38" s="251" t="s">
        <v>170</v>
      </c>
    </row>
    <row r="39" spans="1:3" ht="15" x14ac:dyDescent="0.2">
      <c r="A39" s="251">
        <v>15049</v>
      </c>
      <c r="B39" s="252" t="s">
        <v>169</v>
      </c>
      <c r="C39" s="251" t="s">
        <v>170</v>
      </c>
    </row>
    <row r="40" spans="1:3" ht="15" x14ac:dyDescent="0.2">
      <c r="A40" s="251">
        <v>15050</v>
      </c>
      <c r="B40" s="252" t="s">
        <v>169</v>
      </c>
      <c r="C40" s="251" t="s">
        <v>170</v>
      </c>
    </row>
    <row r="41" spans="1:3" ht="15" x14ac:dyDescent="0.2">
      <c r="A41" s="251">
        <v>15051</v>
      </c>
      <c r="B41" s="252" t="s">
        <v>169</v>
      </c>
      <c r="C41" s="251" t="s">
        <v>170</v>
      </c>
    </row>
    <row r="42" spans="1:3" ht="15" x14ac:dyDescent="0.2">
      <c r="A42" s="251">
        <v>15052</v>
      </c>
      <c r="B42" s="252" t="s">
        <v>169</v>
      </c>
      <c r="C42" s="251" t="s">
        <v>170</v>
      </c>
    </row>
    <row r="43" spans="1:3" ht="15" x14ac:dyDescent="0.2">
      <c r="A43" s="251">
        <v>15053</v>
      </c>
      <c r="B43" s="252" t="s">
        <v>169</v>
      </c>
      <c r="C43" s="251" t="s">
        <v>170</v>
      </c>
    </row>
    <row r="44" spans="1:3" ht="15" x14ac:dyDescent="0.2">
      <c r="A44" s="251">
        <v>15054</v>
      </c>
      <c r="B44" s="252" t="s">
        <v>169</v>
      </c>
      <c r="C44" s="251" t="s">
        <v>170</v>
      </c>
    </row>
    <row r="45" spans="1:3" ht="15" x14ac:dyDescent="0.2">
      <c r="A45" s="251">
        <v>15055</v>
      </c>
      <c r="B45" s="252" t="s">
        <v>169</v>
      </c>
      <c r="C45" s="251" t="s">
        <v>170</v>
      </c>
    </row>
    <row r="46" spans="1:3" ht="15" x14ac:dyDescent="0.2">
      <c r="A46" s="251">
        <v>15056</v>
      </c>
      <c r="B46" s="252" t="s">
        <v>169</v>
      </c>
      <c r="C46" s="251" t="s">
        <v>170</v>
      </c>
    </row>
    <row r="47" spans="1:3" ht="15" x14ac:dyDescent="0.2">
      <c r="A47" s="251">
        <v>15057</v>
      </c>
      <c r="B47" s="252" t="s">
        <v>169</v>
      </c>
      <c r="C47" s="251" t="s">
        <v>170</v>
      </c>
    </row>
    <row r="48" spans="1:3" ht="15" x14ac:dyDescent="0.2">
      <c r="A48" s="251">
        <v>15059</v>
      </c>
      <c r="B48" s="252" t="s">
        <v>169</v>
      </c>
      <c r="C48" s="251" t="s">
        <v>170</v>
      </c>
    </row>
    <row r="49" spans="1:3" ht="15" x14ac:dyDescent="0.2">
      <c r="A49" s="251">
        <v>15060</v>
      </c>
      <c r="B49" s="252" t="s">
        <v>169</v>
      </c>
      <c r="C49" s="251" t="s">
        <v>170</v>
      </c>
    </row>
    <row r="50" spans="1:3" ht="15" x14ac:dyDescent="0.2">
      <c r="A50" s="251">
        <v>15061</v>
      </c>
      <c r="B50" s="252" t="s">
        <v>169</v>
      </c>
      <c r="C50" s="251" t="s">
        <v>170</v>
      </c>
    </row>
    <row r="51" spans="1:3" ht="15" x14ac:dyDescent="0.2">
      <c r="A51" s="251">
        <v>15062</v>
      </c>
      <c r="B51" s="252" t="s">
        <v>169</v>
      </c>
      <c r="C51" s="251" t="s">
        <v>170</v>
      </c>
    </row>
    <row r="52" spans="1:3" ht="15" x14ac:dyDescent="0.2">
      <c r="A52" s="251">
        <v>15063</v>
      </c>
      <c r="B52" s="252" t="s">
        <v>169</v>
      </c>
      <c r="C52" s="251" t="s">
        <v>170</v>
      </c>
    </row>
    <row r="53" spans="1:3" ht="15" x14ac:dyDescent="0.2">
      <c r="A53" s="251">
        <v>15064</v>
      </c>
      <c r="B53" s="252" t="s">
        <v>169</v>
      </c>
      <c r="C53" s="251" t="s">
        <v>170</v>
      </c>
    </row>
    <row r="54" spans="1:3" ht="15" x14ac:dyDescent="0.2">
      <c r="A54" s="251">
        <v>15065</v>
      </c>
      <c r="B54" s="252" t="s">
        <v>169</v>
      </c>
      <c r="C54" s="251" t="s">
        <v>170</v>
      </c>
    </row>
    <row r="55" spans="1:3" ht="15" x14ac:dyDescent="0.2">
      <c r="A55" s="251">
        <v>15066</v>
      </c>
      <c r="B55" s="252" t="s">
        <v>169</v>
      </c>
      <c r="C55" s="251" t="s">
        <v>170</v>
      </c>
    </row>
    <row r="56" spans="1:3" ht="15" x14ac:dyDescent="0.2">
      <c r="A56" s="251">
        <v>15067</v>
      </c>
      <c r="B56" s="252" t="s">
        <v>169</v>
      </c>
      <c r="C56" s="251" t="s">
        <v>170</v>
      </c>
    </row>
    <row r="57" spans="1:3" ht="15" x14ac:dyDescent="0.2">
      <c r="A57" s="251">
        <v>15068</v>
      </c>
      <c r="B57" s="252" t="s">
        <v>169</v>
      </c>
      <c r="C57" s="251" t="s">
        <v>170</v>
      </c>
    </row>
    <row r="58" spans="1:3" ht="15" x14ac:dyDescent="0.2">
      <c r="A58" s="251">
        <v>15069</v>
      </c>
      <c r="B58" s="252" t="s">
        <v>169</v>
      </c>
      <c r="C58" s="251" t="s">
        <v>170</v>
      </c>
    </row>
    <row r="59" spans="1:3" ht="15" x14ac:dyDescent="0.2">
      <c r="A59" s="251">
        <v>15071</v>
      </c>
      <c r="B59" s="252" t="s">
        <v>169</v>
      </c>
      <c r="C59" s="251" t="s">
        <v>170</v>
      </c>
    </row>
    <row r="60" spans="1:3" ht="15" x14ac:dyDescent="0.2">
      <c r="A60" s="251">
        <v>15072</v>
      </c>
      <c r="B60" s="252" t="s">
        <v>169</v>
      </c>
      <c r="C60" s="251" t="s">
        <v>170</v>
      </c>
    </row>
    <row r="61" spans="1:3" ht="15" x14ac:dyDescent="0.2">
      <c r="A61" s="251">
        <v>15074</v>
      </c>
      <c r="B61" s="252" t="s">
        <v>169</v>
      </c>
      <c r="C61" s="251" t="s">
        <v>170</v>
      </c>
    </row>
    <row r="62" spans="1:3" ht="15" x14ac:dyDescent="0.2">
      <c r="A62" s="251">
        <v>15075</v>
      </c>
      <c r="B62" s="252" t="s">
        <v>169</v>
      </c>
      <c r="C62" s="251" t="s">
        <v>170</v>
      </c>
    </row>
    <row r="63" spans="1:3" ht="15" x14ac:dyDescent="0.2">
      <c r="A63" s="251">
        <v>15076</v>
      </c>
      <c r="B63" s="252" t="s">
        <v>169</v>
      </c>
      <c r="C63" s="251" t="s">
        <v>170</v>
      </c>
    </row>
    <row r="64" spans="1:3" ht="15" x14ac:dyDescent="0.2">
      <c r="A64" s="251">
        <v>15077</v>
      </c>
      <c r="B64" s="252" t="s">
        <v>169</v>
      </c>
      <c r="C64" s="251" t="s">
        <v>170</v>
      </c>
    </row>
    <row r="65" spans="1:3" ht="15" x14ac:dyDescent="0.2">
      <c r="A65" s="251">
        <v>15078</v>
      </c>
      <c r="B65" s="252" t="s">
        <v>169</v>
      </c>
      <c r="C65" s="251" t="s">
        <v>170</v>
      </c>
    </row>
    <row r="66" spans="1:3" ht="15" x14ac:dyDescent="0.2">
      <c r="A66" s="251">
        <v>15081</v>
      </c>
      <c r="B66" s="252" t="s">
        <v>169</v>
      </c>
      <c r="C66" s="251" t="s">
        <v>170</v>
      </c>
    </row>
    <row r="67" spans="1:3" ht="15" x14ac:dyDescent="0.2">
      <c r="A67" s="251">
        <v>15082</v>
      </c>
      <c r="B67" s="252" t="s">
        <v>169</v>
      </c>
      <c r="C67" s="251" t="s">
        <v>170</v>
      </c>
    </row>
    <row r="68" spans="1:3" ht="15" x14ac:dyDescent="0.2">
      <c r="A68" s="251">
        <v>15083</v>
      </c>
      <c r="B68" s="252" t="s">
        <v>169</v>
      </c>
      <c r="C68" s="251" t="s">
        <v>170</v>
      </c>
    </row>
    <row r="69" spans="1:3" ht="15" x14ac:dyDescent="0.2">
      <c r="A69" s="251">
        <v>15084</v>
      </c>
      <c r="B69" s="252" t="s">
        <v>169</v>
      </c>
      <c r="C69" s="251" t="s">
        <v>170</v>
      </c>
    </row>
    <row r="70" spans="1:3" ht="15" x14ac:dyDescent="0.2">
      <c r="A70" s="251">
        <v>15085</v>
      </c>
      <c r="B70" s="252" t="s">
        <v>169</v>
      </c>
      <c r="C70" s="251" t="s">
        <v>170</v>
      </c>
    </row>
    <row r="71" spans="1:3" ht="15" x14ac:dyDescent="0.2">
      <c r="A71" s="251">
        <v>15086</v>
      </c>
      <c r="B71" s="252" t="s">
        <v>169</v>
      </c>
      <c r="C71" s="251" t="s">
        <v>170</v>
      </c>
    </row>
    <row r="72" spans="1:3" ht="15" x14ac:dyDescent="0.2">
      <c r="A72" s="251">
        <v>15087</v>
      </c>
      <c r="B72" s="252" t="s">
        <v>169</v>
      </c>
      <c r="C72" s="251" t="s">
        <v>170</v>
      </c>
    </row>
    <row r="73" spans="1:3" ht="15" x14ac:dyDescent="0.2">
      <c r="A73" s="251">
        <v>15088</v>
      </c>
      <c r="B73" s="252" t="s">
        <v>169</v>
      </c>
      <c r="C73" s="251" t="s">
        <v>170</v>
      </c>
    </row>
    <row r="74" spans="1:3" ht="15" x14ac:dyDescent="0.2">
      <c r="A74" s="251">
        <v>15089</v>
      </c>
      <c r="B74" s="252" t="s">
        <v>169</v>
      </c>
      <c r="C74" s="251" t="s">
        <v>170</v>
      </c>
    </row>
    <row r="75" spans="1:3" ht="15" x14ac:dyDescent="0.2">
      <c r="A75" s="251">
        <v>15090</v>
      </c>
      <c r="B75" s="252" t="s">
        <v>169</v>
      </c>
      <c r="C75" s="251" t="s">
        <v>170</v>
      </c>
    </row>
    <row r="76" spans="1:3" ht="15" x14ac:dyDescent="0.2">
      <c r="A76" s="251">
        <v>15091</v>
      </c>
      <c r="B76" s="252" t="s">
        <v>169</v>
      </c>
      <c r="C76" s="251" t="s">
        <v>170</v>
      </c>
    </row>
    <row r="77" spans="1:3" ht="15" x14ac:dyDescent="0.2">
      <c r="A77" s="251">
        <v>15095</v>
      </c>
      <c r="B77" s="252" t="s">
        <v>169</v>
      </c>
      <c r="C77" s="251" t="s">
        <v>170</v>
      </c>
    </row>
    <row r="78" spans="1:3" ht="15" x14ac:dyDescent="0.2">
      <c r="A78" s="251">
        <v>15096</v>
      </c>
      <c r="B78" s="252" t="s">
        <v>169</v>
      </c>
      <c r="C78" s="251" t="s">
        <v>170</v>
      </c>
    </row>
    <row r="79" spans="1:3" ht="15" x14ac:dyDescent="0.2">
      <c r="A79" s="251">
        <v>15101</v>
      </c>
      <c r="B79" s="252" t="s">
        <v>169</v>
      </c>
      <c r="C79" s="251" t="s">
        <v>170</v>
      </c>
    </row>
    <row r="80" spans="1:3" ht="15" x14ac:dyDescent="0.2">
      <c r="A80" s="251">
        <v>15102</v>
      </c>
      <c r="B80" s="252" t="s">
        <v>169</v>
      </c>
      <c r="C80" s="251" t="s">
        <v>170</v>
      </c>
    </row>
    <row r="81" spans="1:3" ht="15" x14ac:dyDescent="0.2">
      <c r="A81" s="251">
        <v>15104</v>
      </c>
      <c r="B81" s="252" t="s">
        <v>169</v>
      </c>
      <c r="C81" s="251" t="s">
        <v>170</v>
      </c>
    </row>
    <row r="82" spans="1:3" ht="15" x14ac:dyDescent="0.2">
      <c r="A82" s="251">
        <v>15106</v>
      </c>
      <c r="B82" s="252" t="s">
        <v>169</v>
      </c>
      <c r="C82" s="251" t="s">
        <v>170</v>
      </c>
    </row>
    <row r="83" spans="1:3" ht="15" x14ac:dyDescent="0.2">
      <c r="A83" s="251">
        <v>15108</v>
      </c>
      <c r="B83" s="252" t="s">
        <v>169</v>
      </c>
      <c r="C83" s="251" t="s">
        <v>170</v>
      </c>
    </row>
    <row r="84" spans="1:3" ht="15" x14ac:dyDescent="0.2">
      <c r="A84" s="251">
        <v>15110</v>
      </c>
      <c r="B84" s="252" t="s">
        <v>169</v>
      </c>
      <c r="C84" s="251" t="s">
        <v>170</v>
      </c>
    </row>
    <row r="85" spans="1:3" ht="15" x14ac:dyDescent="0.2">
      <c r="A85" s="251">
        <v>15112</v>
      </c>
      <c r="B85" s="252" t="s">
        <v>169</v>
      </c>
      <c r="C85" s="251" t="s">
        <v>170</v>
      </c>
    </row>
    <row r="86" spans="1:3" ht="15" x14ac:dyDescent="0.2">
      <c r="A86" s="251">
        <v>15116</v>
      </c>
      <c r="B86" s="252" t="s">
        <v>169</v>
      </c>
      <c r="C86" s="251" t="s">
        <v>170</v>
      </c>
    </row>
    <row r="87" spans="1:3" ht="15" x14ac:dyDescent="0.2">
      <c r="A87" s="251">
        <v>15120</v>
      </c>
      <c r="B87" s="252" t="s">
        <v>169</v>
      </c>
      <c r="C87" s="251" t="s">
        <v>170</v>
      </c>
    </row>
    <row r="88" spans="1:3" ht="15" x14ac:dyDescent="0.2">
      <c r="A88" s="251">
        <v>15122</v>
      </c>
      <c r="B88" s="252" t="s">
        <v>169</v>
      </c>
      <c r="C88" s="251" t="s">
        <v>170</v>
      </c>
    </row>
    <row r="89" spans="1:3" ht="15" x14ac:dyDescent="0.2">
      <c r="A89" s="251">
        <v>15123</v>
      </c>
      <c r="B89" s="252" t="s">
        <v>169</v>
      </c>
      <c r="C89" s="251" t="s">
        <v>170</v>
      </c>
    </row>
    <row r="90" spans="1:3" ht="15" x14ac:dyDescent="0.2">
      <c r="A90" s="251">
        <v>15126</v>
      </c>
      <c r="B90" s="252" t="s">
        <v>169</v>
      </c>
      <c r="C90" s="251" t="s">
        <v>170</v>
      </c>
    </row>
    <row r="91" spans="1:3" ht="15" x14ac:dyDescent="0.2">
      <c r="A91" s="251">
        <v>15127</v>
      </c>
      <c r="B91" s="252" t="s">
        <v>169</v>
      </c>
      <c r="C91" s="251" t="s">
        <v>170</v>
      </c>
    </row>
    <row r="92" spans="1:3" ht="15" x14ac:dyDescent="0.2">
      <c r="A92" s="251">
        <v>15129</v>
      </c>
      <c r="B92" s="252" t="s">
        <v>169</v>
      </c>
      <c r="C92" s="251" t="s">
        <v>170</v>
      </c>
    </row>
    <row r="93" spans="1:3" ht="15" x14ac:dyDescent="0.2">
      <c r="A93" s="251">
        <v>15130</v>
      </c>
      <c r="B93" s="252" t="s">
        <v>169</v>
      </c>
      <c r="C93" s="251" t="s">
        <v>170</v>
      </c>
    </row>
    <row r="94" spans="1:3" ht="15" x14ac:dyDescent="0.2">
      <c r="A94" s="251">
        <v>15131</v>
      </c>
      <c r="B94" s="252" t="s">
        <v>169</v>
      </c>
      <c r="C94" s="251" t="s">
        <v>170</v>
      </c>
    </row>
    <row r="95" spans="1:3" ht="15" x14ac:dyDescent="0.2">
      <c r="A95" s="251">
        <v>15132</v>
      </c>
      <c r="B95" s="252" t="s">
        <v>169</v>
      </c>
      <c r="C95" s="251" t="s">
        <v>170</v>
      </c>
    </row>
    <row r="96" spans="1:3" ht="15" x14ac:dyDescent="0.2">
      <c r="A96" s="251">
        <v>15133</v>
      </c>
      <c r="B96" s="252" t="s">
        <v>169</v>
      </c>
      <c r="C96" s="251" t="s">
        <v>170</v>
      </c>
    </row>
    <row r="97" spans="1:3" ht="15" x14ac:dyDescent="0.2">
      <c r="A97" s="251">
        <v>15134</v>
      </c>
      <c r="B97" s="252" t="s">
        <v>169</v>
      </c>
      <c r="C97" s="251" t="s">
        <v>170</v>
      </c>
    </row>
    <row r="98" spans="1:3" ht="15" x14ac:dyDescent="0.2">
      <c r="A98" s="251">
        <v>15135</v>
      </c>
      <c r="B98" s="252" t="s">
        <v>169</v>
      </c>
      <c r="C98" s="251" t="s">
        <v>170</v>
      </c>
    </row>
    <row r="99" spans="1:3" ht="15" x14ac:dyDescent="0.2">
      <c r="A99" s="251">
        <v>15136</v>
      </c>
      <c r="B99" s="252" t="s">
        <v>169</v>
      </c>
      <c r="C99" s="251" t="s">
        <v>170</v>
      </c>
    </row>
    <row r="100" spans="1:3" ht="15" x14ac:dyDescent="0.2">
      <c r="A100" s="251">
        <v>15137</v>
      </c>
      <c r="B100" s="252" t="s">
        <v>169</v>
      </c>
      <c r="C100" s="251" t="s">
        <v>170</v>
      </c>
    </row>
    <row r="101" spans="1:3" ht="15" x14ac:dyDescent="0.2">
      <c r="A101" s="251">
        <v>15139</v>
      </c>
      <c r="B101" s="252" t="s">
        <v>169</v>
      </c>
      <c r="C101" s="251" t="s">
        <v>170</v>
      </c>
    </row>
    <row r="102" spans="1:3" ht="15" x14ac:dyDescent="0.2">
      <c r="A102" s="251">
        <v>15140</v>
      </c>
      <c r="B102" s="252" t="s">
        <v>169</v>
      </c>
      <c r="C102" s="251" t="s">
        <v>170</v>
      </c>
    </row>
    <row r="103" spans="1:3" ht="15" x14ac:dyDescent="0.2">
      <c r="A103" s="251">
        <v>15142</v>
      </c>
      <c r="B103" s="252" t="s">
        <v>169</v>
      </c>
      <c r="C103" s="251" t="s">
        <v>170</v>
      </c>
    </row>
    <row r="104" spans="1:3" ht="15" x14ac:dyDescent="0.2">
      <c r="A104" s="251">
        <v>15143</v>
      </c>
      <c r="B104" s="252" t="s">
        <v>169</v>
      </c>
      <c r="C104" s="251" t="s">
        <v>170</v>
      </c>
    </row>
    <row r="105" spans="1:3" ht="15" x14ac:dyDescent="0.2">
      <c r="A105" s="251">
        <v>15144</v>
      </c>
      <c r="B105" s="252" t="s">
        <v>169</v>
      </c>
      <c r="C105" s="251" t="s">
        <v>170</v>
      </c>
    </row>
    <row r="106" spans="1:3" ht="15" x14ac:dyDescent="0.2">
      <c r="A106" s="251">
        <v>15145</v>
      </c>
      <c r="B106" s="252" t="s">
        <v>169</v>
      </c>
      <c r="C106" s="251" t="s">
        <v>170</v>
      </c>
    </row>
    <row r="107" spans="1:3" ht="15" x14ac:dyDescent="0.2">
      <c r="A107" s="251">
        <v>15146</v>
      </c>
      <c r="B107" s="252" t="s">
        <v>169</v>
      </c>
      <c r="C107" s="251" t="s">
        <v>170</v>
      </c>
    </row>
    <row r="108" spans="1:3" ht="15" x14ac:dyDescent="0.2">
      <c r="A108" s="251">
        <v>15147</v>
      </c>
      <c r="B108" s="252" t="s">
        <v>169</v>
      </c>
      <c r="C108" s="251" t="s">
        <v>170</v>
      </c>
    </row>
    <row r="109" spans="1:3" ht="15" x14ac:dyDescent="0.2">
      <c r="A109" s="251">
        <v>15148</v>
      </c>
      <c r="B109" s="252" t="s">
        <v>169</v>
      </c>
      <c r="C109" s="251" t="s">
        <v>170</v>
      </c>
    </row>
    <row r="110" spans="1:3" ht="15" x14ac:dyDescent="0.2">
      <c r="A110" s="251">
        <v>15189</v>
      </c>
      <c r="B110" s="252" t="s">
        <v>169</v>
      </c>
      <c r="C110" s="251" t="s">
        <v>170</v>
      </c>
    </row>
    <row r="111" spans="1:3" ht="15" x14ac:dyDescent="0.2">
      <c r="A111" s="251">
        <v>15201</v>
      </c>
      <c r="B111" s="252" t="s">
        <v>169</v>
      </c>
      <c r="C111" s="251" t="s">
        <v>170</v>
      </c>
    </row>
    <row r="112" spans="1:3" ht="15" x14ac:dyDescent="0.2">
      <c r="A112" s="251">
        <v>15202</v>
      </c>
      <c r="B112" s="252" t="s">
        <v>169</v>
      </c>
      <c r="C112" s="251" t="s">
        <v>170</v>
      </c>
    </row>
    <row r="113" spans="1:3" ht="15" x14ac:dyDescent="0.2">
      <c r="A113" s="251">
        <v>15203</v>
      </c>
      <c r="B113" s="252" t="s">
        <v>169</v>
      </c>
      <c r="C113" s="251" t="s">
        <v>170</v>
      </c>
    </row>
    <row r="114" spans="1:3" ht="15" x14ac:dyDescent="0.2">
      <c r="A114" s="251">
        <v>15204</v>
      </c>
      <c r="B114" s="252" t="s">
        <v>169</v>
      </c>
      <c r="C114" s="251" t="s">
        <v>170</v>
      </c>
    </row>
    <row r="115" spans="1:3" ht="15" x14ac:dyDescent="0.2">
      <c r="A115" s="251">
        <v>15205</v>
      </c>
      <c r="B115" s="252" t="s">
        <v>169</v>
      </c>
      <c r="C115" s="251" t="s">
        <v>170</v>
      </c>
    </row>
    <row r="116" spans="1:3" ht="15" x14ac:dyDescent="0.2">
      <c r="A116" s="251">
        <v>15206</v>
      </c>
      <c r="B116" s="252" t="s">
        <v>169</v>
      </c>
      <c r="C116" s="251" t="s">
        <v>170</v>
      </c>
    </row>
    <row r="117" spans="1:3" ht="15" x14ac:dyDescent="0.2">
      <c r="A117" s="251">
        <v>15207</v>
      </c>
      <c r="B117" s="252" t="s">
        <v>169</v>
      </c>
      <c r="C117" s="251" t="s">
        <v>170</v>
      </c>
    </row>
    <row r="118" spans="1:3" ht="15" x14ac:dyDescent="0.2">
      <c r="A118" s="251">
        <v>15208</v>
      </c>
      <c r="B118" s="252" t="s">
        <v>169</v>
      </c>
      <c r="C118" s="251" t="s">
        <v>170</v>
      </c>
    </row>
    <row r="119" spans="1:3" ht="15" x14ac:dyDescent="0.2">
      <c r="A119" s="251">
        <v>15209</v>
      </c>
      <c r="B119" s="252" t="s">
        <v>169</v>
      </c>
      <c r="C119" s="251" t="s">
        <v>170</v>
      </c>
    </row>
    <row r="120" spans="1:3" ht="15" x14ac:dyDescent="0.2">
      <c r="A120" s="251">
        <v>15210</v>
      </c>
      <c r="B120" s="252" t="s">
        <v>169</v>
      </c>
      <c r="C120" s="251" t="s">
        <v>170</v>
      </c>
    </row>
    <row r="121" spans="1:3" ht="15" x14ac:dyDescent="0.2">
      <c r="A121" s="251">
        <v>15211</v>
      </c>
      <c r="B121" s="252" t="s">
        <v>169</v>
      </c>
      <c r="C121" s="251" t="s">
        <v>170</v>
      </c>
    </row>
    <row r="122" spans="1:3" ht="15" x14ac:dyDescent="0.2">
      <c r="A122" s="251">
        <v>15212</v>
      </c>
      <c r="B122" s="252" t="s">
        <v>169</v>
      </c>
      <c r="C122" s="251" t="s">
        <v>170</v>
      </c>
    </row>
    <row r="123" spans="1:3" ht="15" x14ac:dyDescent="0.2">
      <c r="A123" s="251">
        <v>15213</v>
      </c>
      <c r="B123" s="252" t="s">
        <v>169</v>
      </c>
      <c r="C123" s="251" t="s">
        <v>170</v>
      </c>
    </row>
    <row r="124" spans="1:3" ht="15" x14ac:dyDescent="0.2">
      <c r="A124" s="251">
        <v>15214</v>
      </c>
      <c r="B124" s="252" t="s">
        <v>169</v>
      </c>
      <c r="C124" s="251" t="s">
        <v>170</v>
      </c>
    </row>
    <row r="125" spans="1:3" ht="15" x14ac:dyDescent="0.2">
      <c r="A125" s="251">
        <v>15215</v>
      </c>
      <c r="B125" s="252" t="s">
        <v>169</v>
      </c>
      <c r="C125" s="251" t="s">
        <v>170</v>
      </c>
    </row>
    <row r="126" spans="1:3" ht="15" x14ac:dyDescent="0.2">
      <c r="A126" s="251">
        <v>15216</v>
      </c>
      <c r="B126" s="252" t="s">
        <v>169</v>
      </c>
      <c r="C126" s="251" t="s">
        <v>170</v>
      </c>
    </row>
    <row r="127" spans="1:3" ht="15" x14ac:dyDescent="0.2">
      <c r="A127" s="251">
        <v>15217</v>
      </c>
      <c r="B127" s="252" t="s">
        <v>169</v>
      </c>
      <c r="C127" s="251" t="s">
        <v>170</v>
      </c>
    </row>
    <row r="128" spans="1:3" ht="15" x14ac:dyDescent="0.2">
      <c r="A128" s="251">
        <v>15218</v>
      </c>
      <c r="B128" s="252" t="s">
        <v>169</v>
      </c>
      <c r="C128" s="251" t="s">
        <v>170</v>
      </c>
    </row>
    <row r="129" spans="1:3" ht="15" x14ac:dyDescent="0.2">
      <c r="A129" s="251">
        <v>15219</v>
      </c>
      <c r="B129" s="252" t="s">
        <v>169</v>
      </c>
      <c r="C129" s="251" t="s">
        <v>170</v>
      </c>
    </row>
    <row r="130" spans="1:3" ht="15" x14ac:dyDescent="0.2">
      <c r="A130" s="251">
        <v>15220</v>
      </c>
      <c r="B130" s="252" t="s">
        <v>169</v>
      </c>
      <c r="C130" s="251" t="s">
        <v>170</v>
      </c>
    </row>
    <row r="131" spans="1:3" ht="15" x14ac:dyDescent="0.2">
      <c r="A131" s="251">
        <v>15221</v>
      </c>
      <c r="B131" s="252" t="s">
        <v>169</v>
      </c>
      <c r="C131" s="251" t="s">
        <v>170</v>
      </c>
    </row>
    <row r="132" spans="1:3" ht="15" x14ac:dyDescent="0.2">
      <c r="A132" s="251">
        <v>15222</v>
      </c>
      <c r="B132" s="252" t="s">
        <v>169</v>
      </c>
      <c r="C132" s="251" t="s">
        <v>170</v>
      </c>
    </row>
    <row r="133" spans="1:3" ht="15" x14ac:dyDescent="0.2">
      <c r="A133" s="251">
        <v>15223</v>
      </c>
      <c r="B133" s="252" t="s">
        <v>169</v>
      </c>
      <c r="C133" s="251" t="s">
        <v>170</v>
      </c>
    </row>
    <row r="134" spans="1:3" ht="15" x14ac:dyDescent="0.2">
      <c r="A134" s="251">
        <v>15224</v>
      </c>
      <c r="B134" s="252" t="s">
        <v>169</v>
      </c>
      <c r="C134" s="251" t="s">
        <v>170</v>
      </c>
    </row>
    <row r="135" spans="1:3" ht="15" x14ac:dyDescent="0.2">
      <c r="A135" s="251">
        <v>15225</v>
      </c>
      <c r="B135" s="252" t="s">
        <v>169</v>
      </c>
      <c r="C135" s="251" t="s">
        <v>170</v>
      </c>
    </row>
    <row r="136" spans="1:3" ht="15" x14ac:dyDescent="0.2">
      <c r="A136" s="251">
        <v>15226</v>
      </c>
      <c r="B136" s="252" t="s">
        <v>169</v>
      </c>
      <c r="C136" s="251" t="s">
        <v>170</v>
      </c>
    </row>
    <row r="137" spans="1:3" ht="15" x14ac:dyDescent="0.2">
      <c r="A137" s="251">
        <v>15227</v>
      </c>
      <c r="B137" s="252" t="s">
        <v>169</v>
      </c>
      <c r="C137" s="251" t="s">
        <v>170</v>
      </c>
    </row>
    <row r="138" spans="1:3" ht="15" x14ac:dyDescent="0.2">
      <c r="A138" s="251">
        <v>15228</v>
      </c>
      <c r="B138" s="252" t="s">
        <v>169</v>
      </c>
      <c r="C138" s="251" t="s">
        <v>170</v>
      </c>
    </row>
    <row r="139" spans="1:3" ht="15" x14ac:dyDescent="0.2">
      <c r="A139" s="251">
        <v>15229</v>
      </c>
      <c r="B139" s="252" t="s">
        <v>169</v>
      </c>
      <c r="C139" s="251" t="s">
        <v>170</v>
      </c>
    </row>
    <row r="140" spans="1:3" ht="15" x14ac:dyDescent="0.2">
      <c r="A140" s="251">
        <v>15230</v>
      </c>
      <c r="B140" s="252" t="s">
        <v>169</v>
      </c>
      <c r="C140" s="251" t="s">
        <v>170</v>
      </c>
    </row>
    <row r="141" spans="1:3" ht="15" x14ac:dyDescent="0.2">
      <c r="A141" s="251">
        <v>15231</v>
      </c>
      <c r="B141" s="252" t="s">
        <v>169</v>
      </c>
      <c r="C141" s="251" t="s">
        <v>170</v>
      </c>
    </row>
    <row r="142" spans="1:3" ht="15" x14ac:dyDescent="0.2">
      <c r="A142" s="251">
        <v>15232</v>
      </c>
      <c r="B142" s="252" t="s">
        <v>169</v>
      </c>
      <c r="C142" s="251" t="s">
        <v>170</v>
      </c>
    </row>
    <row r="143" spans="1:3" ht="15" x14ac:dyDescent="0.2">
      <c r="A143" s="251">
        <v>15233</v>
      </c>
      <c r="B143" s="252" t="s">
        <v>169</v>
      </c>
      <c r="C143" s="251" t="s">
        <v>170</v>
      </c>
    </row>
    <row r="144" spans="1:3" ht="15" x14ac:dyDescent="0.2">
      <c r="A144" s="251">
        <v>15234</v>
      </c>
      <c r="B144" s="252" t="s">
        <v>169</v>
      </c>
      <c r="C144" s="251" t="s">
        <v>170</v>
      </c>
    </row>
    <row r="145" spans="1:3" ht="15" x14ac:dyDescent="0.2">
      <c r="A145" s="251">
        <v>15235</v>
      </c>
      <c r="B145" s="252" t="s">
        <v>169</v>
      </c>
      <c r="C145" s="251" t="s">
        <v>170</v>
      </c>
    </row>
    <row r="146" spans="1:3" ht="15" x14ac:dyDescent="0.2">
      <c r="A146" s="251">
        <v>15236</v>
      </c>
      <c r="B146" s="252" t="s">
        <v>169</v>
      </c>
      <c r="C146" s="251" t="s">
        <v>170</v>
      </c>
    </row>
    <row r="147" spans="1:3" ht="15" x14ac:dyDescent="0.2">
      <c r="A147" s="251">
        <v>15237</v>
      </c>
      <c r="B147" s="252" t="s">
        <v>169</v>
      </c>
      <c r="C147" s="251" t="s">
        <v>170</v>
      </c>
    </row>
    <row r="148" spans="1:3" ht="15" x14ac:dyDescent="0.2">
      <c r="A148" s="251">
        <v>15238</v>
      </c>
      <c r="B148" s="252" t="s">
        <v>169</v>
      </c>
      <c r="C148" s="251" t="s">
        <v>170</v>
      </c>
    </row>
    <row r="149" spans="1:3" ht="15" x14ac:dyDescent="0.2">
      <c r="A149" s="251">
        <v>15239</v>
      </c>
      <c r="B149" s="252" t="s">
        <v>169</v>
      </c>
      <c r="C149" s="251" t="s">
        <v>170</v>
      </c>
    </row>
    <row r="150" spans="1:3" ht="15" x14ac:dyDescent="0.2">
      <c r="A150" s="251">
        <v>15240</v>
      </c>
      <c r="B150" s="252" t="s">
        <v>169</v>
      </c>
      <c r="C150" s="251" t="s">
        <v>170</v>
      </c>
    </row>
    <row r="151" spans="1:3" ht="15" x14ac:dyDescent="0.2">
      <c r="A151" s="251">
        <v>15241</v>
      </c>
      <c r="B151" s="252" t="s">
        <v>169</v>
      </c>
      <c r="C151" s="251" t="s">
        <v>170</v>
      </c>
    </row>
    <row r="152" spans="1:3" ht="15" x14ac:dyDescent="0.2">
      <c r="A152" s="251">
        <v>15242</v>
      </c>
      <c r="B152" s="252" t="s">
        <v>169</v>
      </c>
      <c r="C152" s="251" t="s">
        <v>170</v>
      </c>
    </row>
    <row r="153" spans="1:3" ht="15" x14ac:dyDescent="0.2">
      <c r="A153" s="251">
        <v>15243</v>
      </c>
      <c r="B153" s="252" t="s">
        <v>169</v>
      </c>
      <c r="C153" s="251" t="s">
        <v>170</v>
      </c>
    </row>
    <row r="154" spans="1:3" ht="15" x14ac:dyDescent="0.2">
      <c r="A154" s="251">
        <v>15244</v>
      </c>
      <c r="B154" s="252" t="s">
        <v>169</v>
      </c>
      <c r="C154" s="251" t="s">
        <v>170</v>
      </c>
    </row>
    <row r="155" spans="1:3" ht="15" x14ac:dyDescent="0.2">
      <c r="A155" s="251">
        <v>15250</v>
      </c>
      <c r="B155" s="252" t="s">
        <v>169</v>
      </c>
      <c r="C155" s="251" t="s">
        <v>170</v>
      </c>
    </row>
    <row r="156" spans="1:3" ht="15" x14ac:dyDescent="0.2">
      <c r="A156" s="251">
        <v>15251</v>
      </c>
      <c r="B156" s="252" t="s">
        <v>169</v>
      </c>
      <c r="C156" s="251" t="s">
        <v>170</v>
      </c>
    </row>
    <row r="157" spans="1:3" ht="15" x14ac:dyDescent="0.2">
      <c r="A157" s="251">
        <v>15252</v>
      </c>
      <c r="B157" s="252" t="s">
        <v>169</v>
      </c>
      <c r="C157" s="251" t="s">
        <v>170</v>
      </c>
    </row>
    <row r="158" spans="1:3" ht="15" x14ac:dyDescent="0.2">
      <c r="A158" s="251">
        <v>15253</v>
      </c>
      <c r="B158" s="252" t="s">
        <v>169</v>
      </c>
      <c r="C158" s="251" t="s">
        <v>170</v>
      </c>
    </row>
    <row r="159" spans="1:3" ht="15" x14ac:dyDescent="0.2">
      <c r="A159" s="251">
        <v>15254</v>
      </c>
      <c r="B159" s="252" t="s">
        <v>169</v>
      </c>
      <c r="C159" s="251" t="s">
        <v>170</v>
      </c>
    </row>
    <row r="160" spans="1:3" ht="15" x14ac:dyDescent="0.2">
      <c r="A160" s="251">
        <v>15255</v>
      </c>
      <c r="B160" s="252" t="s">
        <v>169</v>
      </c>
      <c r="C160" s="251" t="s">
        <v>170</v>
      </c>
    </row>
    <row r="161" spans="1:3" ht="15" x14ac:dyDescent="0.2">
      <c r="A161" s="251">
        <v>15257</v>
      </c>
      <c r="B161" s="252" t="s">
        <v>169</v>
      </c>
      <c r="C161" s="251" t="s">
        <v>170</v>
      </c>
    </row>
    <row r="162" spans="1:3" ht="15" x14ac:dyDescent="0.2">
      <c r="A162" s="251">
        <v>15258</v>
      </c>
      <c r="B162" s="252" t="s">
        <v>169</v>
      </c>
      <c r="C162" s="251" t="s">
        <v>170</v>
      </c>
    </row>
    <row r="163" spans="1:3" ht="15" x14ac:dyDescent="0.2">
      <c r="A163" s="251">
        <v>15259</v>
      </c>
      <c r="B163" s="252" t="s">
        <v>169</v>
      </c>
      <c r="C163" s="251" t="s">
        <v>170</v>
      </c>
    </row>
    <row r="164" spans="1:3" ht="15" x14ac:dyDescent="0.2">
      <c r="A164" s="251">
        <v>15260</v>
      </c>
      <c r="B164" s="252" t="s">
        <v>169</v>
      </c>
      <c r="C164" s="251" t="s">
        <v>170</v>
      </c>
    </row>
    <row r="165" spans="1:3" ht="15" x14ac:dyDescent="0.2">
      <c r="A165" s="251">
        <v>15261</v>
      </c>
      <c r="B165" s="252" t="s">
        <v>169</v>
      </c>
      <c r="C165" s="251" t="s">
        <v>170</v>
      </c>
    </row>
    <row r="166" spans="1:3" ht="15" x14ac:dyDescent="0.2">
      <c r="A166" s="251">
        <v>15262</v>
      </c>
      <c r="B166" s="252" t="s">
        <v>169</v>
      </c>
      <c r="C166" s="251" t="s">
        <v>170</v>
      </c>
    </row>
    <row r="167" spans="1:3" ht="15" x14ac:dyDescent="0.2">
      <c r="A167" s="251">
        <v>15263</v>
      </c>
      <c r="B167" s="252" t="s">
        <v>169</v>
      </c>
      <c r="C167" s="251" t="s">
        <v>170</v>
      </c>
    </row>
    <row r="168" spans="1:3" ht="15" x14ac:dyDescent="0.2">
      <c r="A168" s="251">
        <v>15264</v>
      </c>
      <c r="B168" s="252" t="s">
        <v>169</v>
      </c>
      <c r="C168" s="251" t="s">
        <v>170</v>
      </c>
    </row>
    <row r="169" spans="1:3" ht="15" x14ac:dyDescent="0.2">
      <c r="A169" s="251">
        <v>15265</v>
      </c>
      <c r="B169" s="252" t="s">
        <v>169</v>
      </c>
      <c r="C169" s="251" t="s">
        <v>170</v>
      </c>
    </row>
    <row r="170" spans="1:3" ht="15" x14ac:dyDescent="0.2">
      <c r="A170" s="251">
        <v>15267</v>
      </c>
      <c r="B170" s="252" t="s">
        <v>169</v>
      </c>
      <c r="C170" s="251" t="s">
        <v>170</v>
      </c>
    </row>
    <row r="171" spans="1:3" ht="15" x14ac:dyDescent="0.2">
      <c r="A171" s="251">
        <v>15268</v>
      </c>
      <c r="B171" s="252" t="s">
        <v>169</v>
      </c>
      <c r="C171" s="251" t="s">
        <v>170</v>
      </c>
    </row>
    <row r="172" spans="1:3" ht="15" x14ac:dyDescent="0.2">
      <c r="A172" s="251">
        <v>15270</v>
      </c>
      <c r="B172" s="252" t="s">
        <v>169</v>
      </c>
      <c r="C172" s="251" t="s">
        <v>170</v>
      </c>
    </row>
    <row r="173" spans="1:3" ht="15" x14ac:dyDescent="0.2">
      <c r="A173" s="251">
        <v>15272</v>
      </c>
      <c r="B173" s="252" t="s">
        <v>169</v>
      </c>
      <c r="C173" s="251" t="s">
        <v>170</v>
      </c>
    </row>
    <row r="174" spans="1:3" ht="15" x14ac:dyDescent="0.2">
      <c r="A174" s="251">
        <v>15274</v>
      </c>
      <c r="B174" s="252" t="s">
        <v>169</v>
      </c>
      <c r="C174" s="251" t="s">
        <v>170</v>
      </c>
    </row>
    <row r="175" spans="1:3" ht="15" x14ac:dyDescent="0.2">
      <c r="A175" s="251">
        <v>15275</v>
      </c>
      <c r="B175" s="252" t="s">
        <v>169</v>
      </c>
      <c r="C175" s="251" t="s">
        <v>170</v>
      </c>
    </row>
    <row r="176" spans="1:3" ht="15" x14ac:dyDescent="0.2">
      <c r="A176" s="251">
        <v>15276</v>
      </c>
      <c r="B176" s="252" t="s">
        <v>169</v>
      </c>
      <c r="C176" s="251" t="s">
        <v>170</v>
      </c>
    </row>
    <row r="177" spans="1:3" ht="15" x14ac:dyDescent="0.2">
      <c r="A177" s="251">
        <v>15277</v>
      </c>
      <c r="B177" s="252" t="s">
        <v>169</v>
      </c>
      <c r="C177" s="251" t="s">
        <v>170</v>
      </c>
    </row>
    <row r="178" spans="1:3" ht="15" x14ac:dyDescent="0.2">
      <c r="A178" s="251">
        <v>15278</v>
      </c>
      <c r="B178" s="252" t="s">
        <v>169</v>
      </c>
      <c r="C178" s="251" t="s">
        <v>170</v>
      </c>
    </row>
    <row r="179" spans="1:3" ht="15" x14ac:dyDescent="0.2">
      <c r="A179" s="251">
        <v>15279</v>
      </c>
      <c r="B179" s="252" t="s">
        <v>169</v>
      </c>
      <c r="C179" s="251" t="s">
        <v>170</v>
      </c>
    </row>
    <row r="180" spans="1:3" ht="15" x14ac:dyDescent="0.2">
      <c r="A180" s="251">
        <v>15281</v>
      </c>
      <c r="B180" s="252" t="s">
        <v>169</v>
      </c>
      <c r="C180" s="251" t="s">
        <v>170</v>
      </c>
    </row>
    <row r="181" spans="1:3" ht="15" x14ac:dyDescent="0.2">
      <c r="A181" s="251">
        <v>15282</v>
      </c>
      <c r="B181" s="252" t="s">
        <v>169</v>
      </c>
      <c r="C181" s="251" t="s">
        <v>170</v>
      </c>
    </row>
    <row r="182" spans="1:3" ht="15" x14ac:dyDescent="0.2">
      <c r="A182" s="251">
        <v>15283</v>
      </c>
      <c r="B182" s="252" t="s">
        <v>169</v>
      </c>
      <c r="C182" s="251" t="s">
        <v>170</v>
      </c>
    </row>
    <row r="183" spans="1:3" ht="15" x14ac:dyDescent="0.2">
      <c r="A183" s="251">
        <v>15285</v>
      </c>
      <c r="B183" s="252" t="s">
        <v>169</v>
      </c>
      <c r="C183" s="251" t="s">
        <v>170</v>
      </c>
    </row>
    <row r="184" spans="1:3" ht="15" x14ac:dyDescent="0.2">
      <c r="A184" s="251">
        <v>15286</v>
      </c>
      <c r="B184" s="252" t="s">
        <v>169</v>
      </c>
      <c r="C184" s="251" t="s">
        <v>170</v>
      </c>
    </row>
    <row r="185" spans="1:3" ht="15" x14ac:dyDescent="0.2">
      <c r="A185" s="251">
        <v>15290</v>
      </c>
      <c r="B185" s="252" t="s">
        <v>169</v>
      </c>
      <c r="C185" s="251" t="s">
        <v>170</v>
      </c>
    </row>
    <row r="186" spans="1:3" ht="15" x14ac:dyDescent="0.2">
      <c r="A186" s="251">
        <v>15295</v>
      </c>
      <c r="B186" s="252" t="s">
        <v>169</v>
      </c>
      <c r="C186" s="251" t="s">
        <v>170</v>
      </c>
    </row>
    <row r="187" spans="1:3" ht="15" x14ac:dyDescent="0.2">
      <c r="A187" s="251">
        <v>15301</v>
      </c>
      <c r="B187" s="252" t="s">
        <v>169</v>
      </c>
      <c r="C187" s="251" t="s">
        <v>170</v>
      </c>
    </row>
    <row r="188" spans="1:3" ht="15" x14ac:dyDescent="0.2">
      <c r="A188" s="251">
        <v>15310</v>
      </c>
      <c r="B188" s="252" t="s">
        <v>169</v>
      </c>
      <c r="C188" s="251" t="s">
        <v>170</v>
      </c>
    </row>
    <row r="189" spans="1:3" ht="15" x14ac:dyDescent="0.2">
      <c r="A189" s="251">
        <v>15311</v>
      </c>
      <c r="B189" s="252" t="s">
        <v>169</v>
      </c>
      <c r="C189" s="251" t="s">
        <v>170</v>
      </c>
    </row>
    <row r="190" spans="1:3" ht="15" x14ac:dyDescent="0.2">
      <c r="A190" s="251">
        <v>15312</v>
      </c>
      <c r="B190" s="252" t="s">
        <v>169</v>
      </c>
      <c r="C190" s="251" t="s">
        <v>170</v>
      </c>
    </row>
    <row r="191" spans="1:3" ht="15" x14ac:dyDescent="0.2">
      <c r="A191" s="251">
        <v>15313</v>
      </c>
      <c r="B191" s="252" t="s">
        <v>169</v>
      </c>
      <c r="C191" s="251" t="s">
        <v>170</v>
      </c>
    </row>
    <row r="192" spans="1:3" ht="15" x14ac:dyDescent="0.2">
      <c r="A192" s="251">
        <v>15314</v>
      </c>
      <c r="B192" s="252" t="s">
        <v>169</v>
      </c>
      <c r="C192" s="251" t="s">
        <v>170</v>
      </c>
    </row>
    <row r="193" spans="1:3" ht="15" x14ac:dyDescent="0.2">
      <c r="A193" s="251">
        <v>15315</v>
      </c>
      <c r="B193" s="252" t="s">
        <v>169</v>
      </c>
      <c r="C193" s="251" t="s">
        <v>170</v>
      </c>
    </row>
    <row r="194" spans="1:3" ht="15" x14ac:dyDescent="0.2">
      <c r="A194" s="251">
        <v>15316</v>
      </c>
      <c r="B194" s="252" t="s">
        <v>169</v>
      </c>
      <c r="C194" s="251" t="s">
        <v>170</v>
      </c>
    </row>
    <row r="195" spans="1:3" ht="15" x14ac:dyDescent="0.2">
      <c r="A195" s="251">
        <v>15317</v>
      </c>
      <c r="B195" s="252" t="s">
        <v>169</v>
      </c>
      <c r="C195" s="251" t="s">
        <v>170</v>
      </c>
    </row>
    <row r="196" spans="1:3" ht="15" x14ac:dyDescent="0.2">
      <c r="A196" s="251">
        <v>15320</v>
      </c>
      <c r="B196" s="252" t="s">
        <v>169</v>
      </c>
      <c r="C196" s="251" t="s">
        <v>170</v>
      </c>
    </row>
    <row r="197" spans="1:3" ht="15" x14ac:dyDescent="0.2">
      <c r="A197" s="251">
        <v>15321</v>
      </c>
      <c r="B197" s="252" t="s">
        <v>169</v>
      </c>
      <c r="C197" s="251" t="s">
        <v>170</v>
      </c>
    </row>
    <row r="198" spans="1:3" ht="15" x14ac:dyDescent="0.2">
      <c r="A198" s="251">
        <v>15322</v>
      </c>
      <c r="B198" s="252" t="s">
        <v>169</v>
      </c>
      <c r="C198" s="251" t="s">
        <v>170</v>
      </c>
    </row>
    <row r="199" spans="1:3" ht="15" x14ac:dyDescent="0.2">
      <c r="A199" s="251">
        <v>15323</v>
      </c>
      <c r="B199" s="252" t="s">
        <v>169</v>
      </c>
      <c r="C199" s="251" t="s">
        <v>170</v>
      </c>
    </row>
    <row r="200" spans="1:3" ht="15" x14ac:dyDescent="0.2">
      <c r="A200" s="251">
        <v>15324</v>
      </c>
      <c r="B200" s="252" t="s">
        <v>169</v>
      </c>
      <c r="C200" s="251" t="s">
        <v>170</v>
      </c>
    </row>
    <row r="201" spans="1:3" ht="15" x14ac:dyDescent="0.2">
      <c r="A201" s="251">
        <v>15325</v>
      </c>
      <c r="B201" s="252" t="s">
        <v>169</v>
      </c>
      <c r="C201" s="251" t="s">
        <v>170</v>
      </c>
    </row>
    <row r="202" spans="1:3" ht="15" x14ac:dyDescent="0.2">
      <c r="A202" s="251">
        <v>15327</v>
      </c>
      <c r="B202" s="252" t="s">
        <v>169</v>
      </c>
      <c r="C202" s="251" t="s">
        <v>170</v>
      </c>
    </row>
    <row r="203" spans="1:3" ht="15" x14ac:dyDescent="0.2">
      <c r="A203" s="251">
        <v>15329</v>
      </c>
      <c r="B203" s="252" t="s">
        <v>169</v>
      </c>
      <c r="C203" s="251" t="s">
        <v>170</v>
      </c>
    </row>
    <row r="204" spans="1:3" ht="15" x14ac:dyDescent="0.2">
      <c r="A204" s="251">
        <v>15330</v>
      </c>
      <c r="B204" s="252" t="s">
        <v>169</v>
      </c>
      <c r="C204" s="251" t="s">
        <v>170</v>
      </c>
    </row>
    <row r="205" spans="1:3" ht="15" x14ac:dyDescent="0.2">
      <c r="A205" s="251">
        <v>15331</v>
      </c>
      <c r="B205" s="252" t="s">
        <v>169</v>
      </c>
      <c r="C205" s="251" t="s">
        <v>170</v>
      </c>
    </row>
    <row r="206" spans="1:3" ht="15" x14ac:dyDescent="0.2">
      <c r="A206" s="251">
        <v>15332</v>
      </c>
      <c r="B206" s="252" t="s">
        <v>169</v>
      </c>
      <c r="C206" s="251" t="s">
        <v>170</v>
      </c>
    </row>
    <row r="207" spans="1:3" ht="15" x14ac:dyDescent="0.2">
      <c r="A207" s="251">
        <v>15333</v>
      </c>
      <c r="B207" s="252" t="s">
        <v>169</v>
      </c>
      <c r="C207" s="251" t="s">
        <v>170</v>
      </c>
    </row>
    <row r="208" spans="1:3" ht="15" x14ac:dyDescent="0.2">
      <c r="A208" s="251">
        <v>15334</v>
      </c>
      <c r="B208" s="252" t="s">
        <v>169</v>
      </c>
      <c r="C208" s="251" t="s">
        <v>170</v>
      </c>
    </row>
    <row r="209" spans="1:3" ht="15" x14ac:dyDescent="0.2">
      <c r="A209" s="251">
        <v>15336</v>
      </c>
      <c r="B209" s="252" t="s">
        <v>169</v>
      </c>
      <c r="C209" s="251" t="s">
        <v>170</v>
      </c>
    </row>
    <row r="210" spans="1:3" ht="15" x14ac:dyDescent="0.2">
      <c r="A210" s="251">
        <v>15337</v>
      </c>
      <c r="B210" s="252" t="s">
        <v>169</v>
      </c>
      <c r="C210" s="251" t="s">
        <v>170</v>
      </c>
    </row>
    <row r="211" spans="1:3" ht="15" x14ac:dyDescent="0.2">
      <c r="A211" s="251">
        <v>15338</v>
      </c>
      <c r="B211" s="252" t="s">
        <v>169</v>
      </c>
      <c r="C211" s="251" t="s">
        <v>170</v>
      </c>
    </row>
    <row r="212" spans="1:3" ht="15" x14ac:dyDescent="0.2">
      <c r="A212" s="251">
        <v>15339</v>
      </c>
      <c r="B212" s="252" t="s">
        <v>169</v>
      </c>
      <c r="C212" s="251" t="s">
        <v>170</v>
      </c>
    </row>
    <row r="213" spans="1:3" ht="15" x14ac:dyDescent="0.2">
      <c r="A213" s="251">
        <v>15340</v>
      </c>
      <c r="B213" s="252" t="s">
        <v>169</v>
      </c>
      <c r="C213" s="251" t="s">
        <v>170</v>
      </c>
    </row>
    <row r="214" spans="1:3" ht="15" x14ac:dyDescent="0.2">
      <c r="A214" s="251">
        <v>15341</v>
      </c>
      <c r="B214" s="252" t="s">
        <v>169</v>
      </c>
      <c r="C214" s="251" t="s">
        <v>170</v>
      </c>
    </row>
    <row r="215" spans="1:3" ht="15" x14ac:dyDescent="0.2">
      <c r="A215" s="251">
        <v>15342</v>
      </c>
      <c r="B215" s="252" t="s">
        <v>169</v>
      </c>
      <c r="C215" s="251" t="s">
        <v>170</v>
      </c>
    </row>
    <row r="216" spans="1:3" ht="15" x14ac:dyDescent="0.2">
      <c r="A216" s="251">
        <v>15344</v>
      </c>
      <c r="B216" s="252" t="s">
        <v>169</v>
      </c>
      <c r="C216" s="251" t="s">
        <v>170</v>
      </c>
    </row>
    <row r="217" spans="1:3" ht="15" x14ac:dyDescent="0.2">
      <c r="A217" s="251">
        <v>15345</v>
      </c>
      <c r="B217" s="252" t="s">
        <v>169</v>
      </c>
      <c r="C217" s="251" t="s">
        <v>170</v>
      </c>
    </row>
    <row r="218" spans="1:3" ht="15" x14ac:dyDescent="0.2">
      <c r="A218" s="251">
        <v>15346</v>
      </c>
      <c r="B218" s="252" t="s">
        <v>169</v>
      </c>
      <c r="C218" s="251" t="s">
        <v>170</v>
      </c>
    </row>
    <row r="219" spans="1:3" ht="15" x14ac:dyDescent="0.2">
      <c r="A219" s="251">
        <v>15347</v>
      </c>
      <c r="B219" s="252" t="s">
        <v>169</v>
      </c>
      <c r="C219" s="251" t="s">
        <v>170</v>
      </c>
    </row>
    <row r="220" spans="1:3" ht="15" x14ac:dyDescent="0.2">
      <c r="A220" s="251">
        <v>15348</v>
      </c>
      <c r="B220" s="252" t="s">
        <v>169</v>
      </c>
      <c r="C220" s="251" t="s">
        <v>170</v>
      </c>
    </row>
    <row r="221" spans="1:3" ht="15" x14ac:dyDescent="0.2">
      <c r="A221" s="251">
        <v>15349</v>
      </c>
      <c r="B221" s="252" t="s">
        <v>169</v>
      </c>
      <c r="C221" s="251" t="s">
        <v>170</v>
      </c>
    </row>
    <row r="222" spans="1:3" ht="15" x14ac:dyDescent="0.2">
      <c r="A222" s="251">
        <v>15350</v>
      </c>
      <c r="B222" s="252" t="s">
        <v>169</v>
      </c>
      <c r="C222" s="251" t="s">
        <v>170</v>
      </c>
    </row>
    <row r="223" spans="1:3" ht="15" x14ac:dyDescent="0.2">
      <c r="A223" s="251">
        <v>15351</v>
      </c>
      <c r="B223" s="252" t="s">
        <v>169</v>
      </c>
      <c r="C223" s="251" t="s">
        <v>170</v>
      </c>
    </row>
    <row r="224" spans="1:3" ht="15" x14ac:dyDescent="0.2">
      <c r="A224" s="251">
        <v>15352</v>
      </c>
      <c r="B224" s="252" t="s">
        <v>169</v>
      </c>
      <c r="C224" s="251" t="s">
        <v>170</v>
      </c>
    </row>
    <row r="225" spans="1:3" ht="15" x14ac:dyDescent="0.2">
      <c r="A225" s="251">
        <v>15353</v>
      </c>
      <c r="B225" s="252" t="s">
        <v>169</v>
      </c>
      <c r="C225" s="251" t="s">
        <v>170</v>
      </c>
    </row>
    <row r="226" spans="1:3" ht="15" x14ac:dyDescent="0.2">
      <c r="A226" s="251">
        <v>15354</v>
      </c>
      <c r="B226" s="252" t="s">
        <v>169</v>
      </c>
      <c r="C226" s="251" t="s">
        <v>170</v>
      </c>
    </row>
    <row r="227" spans="1:3" ht="15" x14ac:dyDescent="0.2">
      <c r="A227" s="251">
        <v>15357</v>
      </c>
      <c r="B227" s="252" t="s">
        <v>169</v>
      </c>
      <c r="C227" s="251" t="s">
        <v>170</v>
      </c>
    </row>
    <row r="228" spans="1:3" ht="15" x14ac:dyDescent="0.2">
      <c r="A228" s="251">
        <v>15358</v>
      </c>
      <c r="B228" s="252" t="s">
        <v>169</v>
      </c>
      <c r="C228" s="251" t="s">
        <v>170</v>
      </c>
    </row>
    <row r="229" spans="1:3" ht="15" x14ac:dyDescent="0.2">
      <c r="A229" s="251">
        <v>15359</v>
      </c>
      <c r="B229" s="252" t="s">
        <v>169</v>
      </c>
      <c r="C229" s="251" t="s">
        <v>170</v>
      </c>
    </row>
    <row r="230" spans="1:3" ht="15" x14ac:dyDescent="0.2">
      <c r="A230" s="251">
        <v>15360</v>
      </c>
      <c r="B230" s="252" t="s">
        <v>169</v>
      </c>
      <c r="C230" s="251" t="s">
        <v>170</v>
      </c>
    </row>
    <row r="231" spans="1:3" ht="15" x14ac:dyDescent="0.2">
      <c r="A231" s="251">
        <v>15361</v>
      </c>
      <c r="B231" s="252" t="s">
        <v>169</v>
      </c>
      <c r="C231" s="251" t="s">
        <v>170</v>
      </c>
    </row>
    <row r="232" spans="1:3" ht="15" x14ac:dyDescent="0.2">
      <c r="A232" s="251">
        <v>15362</v>
      </c>
      <c r="B232" s="252" t="s">
        <v>169</v>
      </c>
      <c r="C232" s="251" t="s">
        <v>170</v>
      </c>
    </row>
    <row r="233" spans="1:3" ht="15" x14ac:dyDescent="0.2">
      <c r="A233" s="251">
        <v>15363</v>
      </c>
      <c r="B233" s="252" t="s">
        <v>169</v>
      </c>
      <c r="C233" s="251" t="s">
        <v>170</v>
      </c>
    </row>
    <row r="234" spans="1:3" ht="15" x14ac:dyDescent="0.2">
      <c r="A234" s="251">
        <v>15364</v>
      </c>
      <c r="B234" s="252" t="s">
        <v>169</v>
      </c>
      <c r="C234" s="251" t="s">
        <v>170</v>
      </c>
    </row>
    <row r="235" spans="1:3" ht="15" x14ac:dyDescent="0.2">
      <c r="A235" s="251">
        <v>15365</v>
      </c>
      <c r="B235" s="252" t="s">
        <v>169</v>
      </c>
      <c r="C235" s="251" t="s">
        <v>170</v>
      </c>
    </row>
    <row r="236" spans="1:3" ht="15" x14ac:dyDescent="0.2">
      <c r="A236" s="251">
        <v>15366</v>
      </c>
      <c r="B236" s="252" t="s">
        <v>169</v>
      </c>
      <c r="C236" s="251" t="s">
        <v>170</v>
      </c>
    </row>
    <row r="237" spans="1:3" ht="15" x14ac:dyDescent="0.2">
      <c r="A237" s="251">
        <v>15367</v>
      </c>
      <c r="B237" s="252" t="s">
        <v>169</v>
      </c>
      <c r="C237" s="251" t="s">
        <v>170</v>
      </c>
    </row>
    <row r="238" spans="1:3" ht="15" x14ac:dyDescent="0.2">
      <c r="A238" s="251">
        <v>15368</v>
      </c>
      <c r="B238" s="252" t="s">
        <v>169</v>
      </c>
      <c r="C238" s="251" t="s">
        <v>170</v>
      </c>
    </row>
    <row r="239" spans="1:3" ht="15" x14ac:dyDescent="0.2">
      <c r="A239" s="251">
        <v>15370</v>
      </c>
      <c r="B239" s="252" t="s">
        <v>169</v>
      </c>
      <c r="C239" s="251" t="s">
        <v>170</v>
      </c>
    </row>
    <row r="240" spans="1:3" ht="15" x14ac:dyDescent="0.2">
      <c r="A240" s="251">
        <v>15376</v>
      </c>
      <c r="B240" s="252" t="s">
        <v>169</v>
      </c>
      <c r="C240" s="251" t="s">
        <v>170</v>
      </c>
    </row>
    <row r="241" spans="1:3" ht="15" x14ac:dyDescent="0.2">
      <c r="A241" s="251">
        <v>15377</v>
      </c>
      <c r="B241" s="252" t="s">
        <v>169</v>
      </c>
      <c r="C241" s="251" t="s">
        <v>170</v>
      </c>
    </row>
    <row r="242" spans="1:3" ht="15" x14ac:dyDescent="0.2">
      <c r="A242" s="251">
        <v>15378</v>
      </c>
      <c r="B242" s="252" t="s">
        <v>169</v>
      </c>
      <c r="C242" s="251" t="s">
        <v>170</v>
      </c>
    </row>
    <row r="243" spans="1:3" ht="15" x14ac:dyDescent="0.2">
      <c r="A243" s="251">
        <v>15379</v>
      </c>
      <c r="B243" s="252" t="s">
        <v>169</v>
      </c>
      <c r="C243" s="251" t="s">
        <v>170</v>
      </c>
    </row>
    <row r="244" spans="1:3" ht="15" x14ac:dyDescent="0.2">
      <c r="A244" s="251">
        <v>15380</v>
      </c>
      <c r="B244" s="252" t="s">
        <v>169</v>
      </c>
      <c r="C244" s="251" t="s">
        <v>170</v>
      </c>
    </row>
    <row r="245" spans="1:3" ht="15" x14ac:dyDescent="0.2">
      <c r="A245" s="251">
        <v>15401</v>
      </c>
      <c r="B245" s="252" t="s">
        <v>169</v>
      </c>
      <c r="C245" s="251" t="s">
        <v>170</v>
      </c>
    </row>
    <row r="246" spans="1:3" ht="15" x14ac:dyDescent="0.2">
      <c r="A246" s="251">
        <v>15410</v>
      </c>
      <c r="B246" s="252" t="s">
        <v>169</v>
      </c>
      <c r="C246" s="251" t="s">
        <v>170</v>
      </c>
    </row>
    <row r="247" spans="1:3" ht="15" x14ac:dyDescent="0.2">
      <c r="A247" s="251">
        <v>15411</v>
      </c>
      <c r="B247" s="252" t="s">
        <v>169</v>
      </c>
      <c r="C247" s="251" t="s">
        <v>170</v>
      </c>
    </row>
    <row r="248" spans="1:3" ht="15" x14ac:dyDescent="0.2">
      <c r="A248" s="251">
        <v>15412</v>
      </c>
      <c r="B248" s="252" t="s">
        <v>169</v>
      </c>
      <c r="C248" s="251" t="s">
        <v>170</v>
      </c>
    </row>
    <row r="249" spans="1:3" ht="15" x14ac:dyDescent="0.2">
      <c r="A249" s="251">
        <v>15413</v>
      </c>
      <c r="B249" s="252" t="s">
        <v>169</v>
      </c>
      <c r="C249" s="251" t="s">
        <v>170</v>
      </c>
    </row>
    <row r="250" spans="1:3" ht="15" x14ac:dyDescent="0.2">
      <c r="A250" s="251">
        <v>15415</v>
      </c>
      <c r="B250" s="252" t="s">
        <v>169</v>
      </c>
      <c r="C250" s="251" t="s">
        <v>170</v>
      </c>
    </row>
    <row r="251" spans="1:3" ht="15" x14ac:dyDescent="0.2">
      <c r="A251" s="251">
        <v>15416</v>
      </c>
      <c r="B251" s="252" t="s">
        <v>169</v>
      </c>
      <c r="C251" s="251" t="s">
        <v>170</v>
      </c>
    </row>
    <row r="252" spans="1:3" ht="15" x14ac:dyDescent="0.2">
      <c r="A252" s="251">
        <v>15417</v>
      </c>
      <c r="B252" s="252" t="s">
        <v>169</v>
      </c>
      <c r="C252" s="251" t="s">
        <v>170</v>
      </c>
    </row>
    <row r="253" spans="1:3" ht="15" x14ac:dyDescent="0.2">
      <c r="A253" s="251">
        <v>15419</v>
      </c>
      <c r="B253" s="252" t="s">
        <v>169</v>
      </c>
      <c r="C253" s="251" t="s">
        <v>170</v>
      </c>
    </row>
    <row r="254" spans="1:3" ht="15" x14ac:dyDescent="0.2">
      <c r="A254" s="251">
        <v>15420</v>
      </c>
      <c r="B254" s="252" t="s">
        <v>169</v>
      </c>
      <c r="C254" s="251" t="s">
        <v>170</v>
      </c>
    </row>
    <row r="255" spans="1:3" ht="15" x14ac:dyDescent="0.2">
      <c r="A255" s="251">
        <v>15421</v>
      </c>
      <c r="B255" s="252" t="s">
        <v>169</v>
      </c>
      <c r="C255" s="251" t="s">
        <v>170</v>
      </c>
    </row>
    <row r="256" spans="1:3" ht="15" x14ac:dyDescent="0.2">
      <c r="A256" s="251">
        <v>15422</v>
      </c>
      <c r="B256" s="252" t="s">
        <v>169</v>
      </c>
      <c r="C256" s="251" t="s">
        <v>170</v>
      </c>
    </row>
    <row r="257" spans="1:3" ht="15" x14ac:dyDescent="0.2">
      <c r="A257" s="251">
        <v>15423</v>
      </c>
      <c r="B257" s="252" t="s">
        <v>169</v>
      </c>
      <c r="C257" s="251" t="s">
        <v>170</v>
      </c>
    </row>
    <row r="258" spans="1:3" ht="15" x14ac:dyDescent="0.2">
      <c r="A258" s="251">
        <v>15424</v>
      </c>
      <c r="B258" s="252" t="s">
        <v>169</v>
      </c>
      <c r="C258" s="251" t="s">
        <v>170</v>
      </c>
    </row>
    <row r="259" spans="1:3" ht="15" x14ac:dyDescent="0.2">
      <c r="A259" s="251">
        <v>15425</v>
      </c>
      <c r="B259" s="252" t="s">
        <v>169</v>
      </c>
      <c r="C259" s="251" t="s">
        <v>170</v>
      </c>
    </row>
    <row r="260" spans="1:3" ht="15" x14ac:dyDescent="0.2">
      <c r="A260" s="251">
        <v>15427</v>
      </c>
      <c r="B260" s="252" t="s">
        <v>169</v>
      </c>
      <c r="C260" s="251" t="s">
        <v>170</v>
      </c>
    </row>
    <row r="261" spans="1:3" ht="15" x14ac:dyDescent="0.2">
      <c r="A261" s="251">
        <v>15428</v>
      </c>
      <c r="B261" s="252" t="s">
        <v>169</v>
      </c>
      <c r="C261" s="251" t="s">
        <v>170</v>
      </c>
    </row>
    <row r="262" spans="1:3" ht="15" x14ac:dyDescent="0.2">
      <c r="A262" s="251">
        <v>15429</v>
      </c>
      <c r="B262" s="252" t="s">
        <v>169</v>
      </c>
      <c r="C262" s="251" t="s">
        <v>170</v>
      </c>
    </row>
    <row r="263" spans="1:3" ht="15" x14ac:dyDescent="0.2">
      <c r="A263" s="251">
        <v>15430</v>
      </c>
      <c r="B263" s="252" t="s">
        <v>169</v>
      </c>
      <c r="C263" s="251" t="s">
        <v>170</v>
      </c>
    </row>
    <row r="264" spans="1:3" ht="15" x14ac:dyDescent="0.2">
      <c r="A264" s="251">
        <v>15431</v>
      </c>
      <c r="B264" s="252" t="s">
        <v>169</v>
      </c>
      <c r="C264" s="251" t="s">
        <v>170</v>
      </c>
    </row>
    <row r="265" spans="1:3" ht="15" x14ac:dyDescent="0.2">
      <c r="A265" s="251">
        <v>15432</v>
      </c>
      <c r="B265" s="252" t="s">
        <v>169</v>
      </c>
      <c r="C265" s="251" t="s">
        <v>170</v>
      </c>
    </row>
    <row r="266" spans="1:3" ht="15" x14ac:dyDescent="0.2">
      <c r="A266" s="251">
        <v>15433</v>
      </c>
      <c r="B266" s="252" t="s">
        <v>169</v>
      </c>
      <c r="C266" s="251" t="s">
        <v>170</v>
      </c>
    </row>
    <row r="267" spans="1:3" ht="15" x14ac:dyDescent="0.2">
      <c r="A267" s="251">
        <v>15434</v>
      </c>
      <c r="B267" s="252" t="s">
        <v>169</v>
      </c>
      <c r="C267" s="251" t="s">
        <v>170</v>
      </c>
    </row>
    <row r="268" spans="1:3" ht="15" x14ac:dyDescent="0.2">
      <c r="A268" s="251">
        <v>15435</v>
      </c>
      <c r="B268" s="252" t="s">
        <v>169</v>
      </c>
      <c r="C268" s="251" t="s">
        <v>170</v>
      </c>
    </row>
    <row r="269" spans="1:3" ht="15" x14ac:dyDescent="0.2">
      <c r="A269" s="251">
        <v>15436</v>
      </c>
      <c r="B269" s="252" t="s">
        <v>169</v>
      </c>
      <c r="C269" s="251" t="s">
        <v>170</v>
      </c>
    </row>
    <row r="270" spans="1:3" ht="15" x14ac:dyDescent="0.2">
      <c r="A270" s="251">
        <v>15437</v>
      </c>
      <c r="B270" s="252" t="s">
        <v>169</v>
      </c>
      <c r="C270" s="251" t="s">
        <v>170</v>
      </c>
    </row>
    <row r="271" spans="1:3" ht="15" x14ac:dyDescent="0.2">
      <c r="A271" s="251">
        <v>15438</v>
      </c>
      <c r="B271" s="252" t="s">
        <v>169</v>
      </c>
      <c r="C271" s="251" t="s">
        <v>170</v>
      </c>
    </row>
    <row r="272" spans="1:3" ht="15" x14ac:dyDescent="0.2">
      <c r="A272" s="251">
        <v>15439</v>
      </c>
      <c r="B272" s="252" t="s">
        <v>169</v>
      </c>
      <c r="C272" s="251" t="s">
        <v>170</v>
      </c>
    </row>
    <row r="273" spans="1:3" ht="15" x14ac:dyDescent="0.2">
      <c r="A273" s="251">
        <v>15440</v>
      </c>
      <c r="B273" s="252" t="s">
        <v>169</v>
      </c>
      <c r="C273" s="251" t="s">
        <v>170</v>
      </c>
    </row>
    <row r="274" spans="1:3" ht="15" x14ac:dyDescent="0.2">
      <c r="A274" s="251">
        <v>15442</v>
      </c>
      <c r="B274" s="252" t="s">
        <v>169</v>
      </c>
      <c r="C274" s="251" t="s">
        <v>170</v>
      </c>
    </row>
    <row r="275" spans="1:3" ht="15" x14ac:dyDescent="0.2">
      <c r="A275" s="251">
        <v>15443</v>
      </c>
      <c r="B275" s="252" t="s">
        <v>169</v>
      </c>
      <c r="C275" s="251" t="s">
        <v>170</v>
      </c>
    </row>
    <row r="276" spans="1:3" ht="15" x14ac:dyDescent="0.2">
      <c r="A276" s="251">
        <v>15444</v>
      </c>
      <c r="B276" s="252" t="s">
        <v>169</v>
      </c>
      <c r="C276" s="251" t="s">
        <v>170</v>
      </c>
    </row>
    <row r="277" spans="1:3" ht="15" x14ac:dyDescent="0.2">
      <c r="A277" s="251">
        <v>15445</v>
      </c>
      <c r="B277" s="252" t="s">
        <v>169</v>
      </c>
      <c r="C277" s="251" t="s">
        <v>170</v>
      </c>
    </row>
    <row r="278" spans="1:3" ht="15" x14ac:dyDescent="0.2">
      <c r="A278" s="251">
        <v>15446</v>
      </c>
      <c r="B278" s="252" t="s">
        <v>169</v>
      </c>
      <c r="C278" s="251" t="s">
        <v>170</v>
      </c>
    </row>
    <row r="279" spans="1:3" ht="15" x14ac:dyDescent="0.2">
      <c r="A279" s="251">
        <v>15447</v>
      </c>
      <c r="B279" s="252" t="s">
        <v>169</v>
      </c>
      <c r="C279" s="251" t="s">
        <v>170</v>
      </c>
    </row>
    <row r="280" spans="1:3" ht="15" x14ac:dyDescent="0.2">
      <c r="A280" s="251">
        <v>15448</v>
      </c>
      <c r="B280" s="252" t="s">
        <v>169</v>
      </c>
      <c r="C280" s="251" t="s">
        <v>170</v>
      </c>
    </row>
    <row r="281" spans="1:3" ht="15" x14ac:dyDescent="0.2">
      <c r="A281" s="251">
        <v>15449</v>
      </c>
      <c r="B281" s="252" t="s">
        <v>169</v>
      </c>
      <c r="C281" s="251" t="s">
        <v>170</v>
      </c>
    </row>
    <row r="282" spans="1:3" ht="15" x14ac:dyDescent="0.2">
      <c r="A282" s="251">
        <v>15450</v>
      </c>
      <c r="B282" s="252" t="s">
        <v>169</v>
      </c>
      <c r="C282" s="251" t="s">
        <v>170</v>
      </c>
    </row>
    <row r="283" spans="1:3" ht="15" x14ac:dyDescent="0.2">
      <c r="A283" s="251">
        <v>15451</v>
      </c>
      <c r="B283" s="252" t="s">
        <v>169</v>
      </c>
      <c r="C283" s="251" t="s">
        <v>170</v>
      </c>
    </row>
    <row r="284" spans="1:3" ht="15" x14ac:dyDescent="0.2">
      <c r="A284" s="251">
        <v>15454</v>
      </c>
      <c r="B284" s="252" t="s">
        <v>169</v>
      </c>
      <c r="C284" s="251" t="s">
        <v>170</v>
      </c>
    </row>
    <row r="285" spans="1:3" ht="15" x14ac:dyDescent="0.2">
      <c r="A285" s="251">
        <v>15455</v>
      </c>
      <c r="B285" s="252" t="s">
        <v>169</v>
      </c>
      <c r="C285" s="251" t="s">
        <v>170</v>
      </c>
    </row>
    <row r="286" spans="1:3" ht="15" x14ac:dyDescent="0.2">
      <c r="A286" s="251">
        <v>15456</v>
      </c>
      <c r="B286" s="252" t="s">
        <v>169</v>
      </c>
      <c r="C286" s="251" t="s">
        <v>170</v>
      </c>
    </row>
    <row r="287" spans="1:3" ht="15" x14ac:dyDescent="0.2">
      <c r="A287" s="251">
        <v>15458</v>
      </c>
      <c r="B287" s="252" t="s">
        <v>169</v>
      </c>
      <c r="C287" s="251" t="s">
        <v>170</v>
      </c>
    </row>
    <row r="288" spans="1:3" ht="15" x14ac:dyDescent="0.2">
      <c r="A288" s="251">
        <v>15459</v>
      </c>
      <c r="B288" s="252" t="s">
        <v>169</v>
      </c>
      <c r="C288" s="251" t="s">
        <v>170</v>
      </c>
    </row>
    <row r="289" spans="1:3" ht="15" x14ac:dyDescent="0.2">
      <c r="A289" s="251">
        <v>15460</v>
      </c>
      <c r="B289" s="252" t="s">
        <v>169</v>
      </c>
      <c r="C289" s="251" t="s">
        <v>170</v>
      </c>
    </row>
    <row r="290" spans="1:3" ht="15" x14ac:dyDescent="0.2">
      <c r="A290" s="251">
        <v>15461</v>
      </c>
      <c r="B290" s="252" t="s">
        <v>169</v>
      </c>
      <c r="C290" s="251" t="s">
        <v>170</v>
      </c>
    </row>
    <row r="291" spans="1:3" ht="15" x14ac:dyDescent="0.2">
      <c r="A291" s="251">
        <v>15462</v>
      </c>
      <c r="B291" s="252" t="s">
        <v>169</v>
      </c>
      <c r="C291" s="251" t="s">
        <v>170</v>
      </c>
    </row>
    <row r="292" spans="1:3" ht="15" x14ac:dyDescent="0.2">
      <c r="A292" s="251">
        <v>15463</v>
      </c>
      <c r="B292" s="252" t="s">
        <v>169</v>
      </c>
      <c r="C292" s="251" t="s">
        <v>170</v>
      </c>
    </row>
    <row r="293" spans="1:3" ht="15" x14ac:dyDescent="0.2">
      <c r="A293" s="251">
        <v>15464</v>
      </c>
      <c r="B293" s="252" t="s">
        <v>169</v>
      </c>
      <c r="C293" s="251" t="s">
        <v>170</v>
      </c>
    </row>
    <row r="294" spans="1:3" ht="15" x14ac:dyDescent="0.2">
      <c r="A294" s="251">
        <v>15465</v>
      </c>
      <c r="B294" s="252" t="s">
        <v>169</v>
      </c>
      <c r="C294" s="251" t="s">
        <v>170</v>
      </c>
    </row>
    <row r="295" spans="1:3" ht="15" x14ac:dyDescent="0.2">
      <c r="A295" s="251">
        <v>15466</v>
      </c>
      <c r="B295" s="252" t="s">
        <v>169</v>
      </c>
      <c r="C295" s="251" t="s">
        <v>170</v>
      </c>
    </row>
    <row r="296" spans="1:3" ht="15" x14ac:dyDescent="0.2">
      <c r="A296" s="251">
        <v>15467</v>
      </c>
      <c r="B296" s="252" t="s">
        <v>169</v>
      </c>
      <c r="C296" s="251" t="s">
        <v>170</v>
      </c>
    </row>
    <row r="297" spans="1:3" ht="15" x14ac:dyDescent="0.2">
      <c r="A297" s="251">
        <v>15468</v>
      </c>
      <c r="B297" s="252" t="s">
        <v>169</v>
      </c>
      <c r="C297" s="251" t="s">
        <v>170</v>
      </c>
    </row>
    <row r="298" spans="1:3" ht="15" x14ac:dyDescent="0.2">
      <c r="A298" s="251">
        <v>15469</v>
      </c>
      <c r="B298" s="252" t="s">
        <v>169</v>
      </c>
      <c r="C298" s="251" t="s">
        <v>170</v>
      </c>
    </row>
    <row r="299" spans="1:3" ht="15" x14ac:dyDescent="0.2">
      <c r="A299" s="251">
        <v>15470</v>
      </c>
      <c r="B299" s="252" t="s">
        <v>169</v>
      </c>
      <c r="C299" s="251" t="s">
        <v>170</v>
      </c>
    </row>
    <row r="300" spans="1:3" ht="15" x14ac:dyDescent="0.2">
      <c r="A300" s="251">
        <v>15472</v>
      </c>
      <c r="B300" s="252" t="s">
        <v>169</v>
      </c>
      <c r="C300" s="251" t="s">
        <v>170</v>
      </c>
    </row>
    <row r="301" spans="1:3" ht="15" x14ac:dyDescent="0.2">
      <c r="A301" s="251">
        <v>15473</v>
      </c>
      <c r="B301" s="252" t="s">
        <v>169</v>
      </c>
      <c r="C301" s="251" t="s">
        <v>170</v>
      </c>
    </row>
    <row r="302" spans="1:3" ht="15" x14ac:dyDescent="0.2">
      <c r="A302" s="251">
        <v>15474</v>
      </c>
      <c r="B302" s="252" t="s">
        <v>169</v>
      </c>
      <c r="C302" s="251" t="s">
        <v>170</v>
      </c>
    </row>
    <row r="303" spans="1:3" ht="15" x14ac:dyDescent="0.2">
      <c r="A303" s="251">
        <v>15475</v>
      </c>
      <c r="B303" s="252" t="s">
        <v>169</v>
      </c>
      <c r="C303" s="251" t="s">
        <v>170</v>
      </c>
    </row>
    <row r="304" spans="1:3" ht="15" x14ac:dyDescent="0.2">
      <c r="A304" s="251">
        <v>15476</v>
      </c>
      <c r="B304" s="252" t="s">
        <v>169</v>
      </c>
      <c r="C304" s="251" t="s">
        <v>170</v>
      </c>
    </row>
    <row r="305" spans="1:3" ht="15" x14ac:dyDescent="0.2">
      <c r="A305" s="251">
        <v>15477</v>
      </c>
      <c r="B305" s="252" t="s">
        <v>169</v>
      </c>
      <c r="C305" s="251" t="s">
        <v>170</v>
      </c>
    </row>
    <row r="306" spans="1:3" ht="15" x14ac:dyDescent="0.2">
      <c r="A306" s="251">
        <v>15478</v>
      </c>
      <c r="B306" s="252" t="s">
        <v>169</v>
      </c>
      <c r="C306" s="251" t="s">
        <v>170</v>
      </c>
    </row>
    <row r="307" spans="1:3" ht="15" x14ac:dyDescent="0.2">
      <c r="A307" s="251">
        <v>15479</v>
      </c>
      <c r="B307" s="252" t="s">
        <v>169</v>
      </c>
      <c r="C307" s="251" t="s">
        <v>170</v>
      </c>
    </row>
    <row r="308" spans="1:3" ht="15" x14ac:dyDescent="0.2">
      <c r="A308" s="251">
        <v>15480</v>
      </c>
      <c r="B308" s="252" t="s">
        <v>169</v>
      </c>
      <c r="C308" s="251" t="s">
        <v>170</v>
      </c>
    </row>
    <row r="309" spans="1:3" ht="15" x14ac:dyDescent="0.2">
      <c r="A309" s="251">
        <v>15482</v>
      </c>
      <c r="B309" s="252" t="s">
        <v>169</v>
      </c>
      <c r="C309" s="251" t="s">
        <v>170</v>
      </c>
    </row>
    <row r="310" spans="1:3" ht="15" x14ac:dyDescent="0.2">
      <c r="A310" s="251">
        <v>15483</v>
      </c>
      <c r="B310" s="252" t="s">
        <v>169</v>
      </c>
      <c r="C310" s="251" t="s">
        <v>170</v>
      </c>
    </row>
    <row r="311" spans="1:3" ht="15" x14ac:dyDescent="0.2">
      <c r="A311" s="251">
        <v>15484</v>
      </c>
      <c r="B311" s="252" t="s">
        <v>169</v>
      </c>
      <c r="C311" s="251" t="s">
        <v>170</v>
      </c>
    </row>
    <row r="312" spans="1:3" ht="15" x14ac:dyDescent="0.2">
      <c r="A312" s="251">
        <v>15485</v>
      </c>
      <c r="B312" s="252" t="s">
        <v>169</v>
      </c>
      <c r="C312" s="251" t="s">
        <v>170</v>
      </c>
    </row>
    <row r="313" spans="1:3" ht="15" x14ac:dyDescent="0.2">
      <c r="A313" s="251">
        <v>15486</v>
      </c>
      <c r="B313" s="252" t="s">
        <v>169</v>
      </c>
      <c r="C313" s="251" t="s">
        <v>170</v>
      </c>
    </row>
    <row r="314" spans="1:3" ht="15" x14ac:dyDescent="0.2">
      <c r="A314" s="251">
        <v>15488</v>
      </c>
      <c r="B314" s="252" t="s">
        <v>169</v>
      </c>
      <c r="C314" s="251" t="s">
        <v>170</v>
      </c>
    </row>
    <row r="315" spans="1:3" ht="15" x14ac:dyDescent="0.2">
      <c r="A315" s="251">
        <v>15489</v>
      </c>
      <c r="B315" s="252" t="s">
        <v>169</v>
      </c>
      <c r="C315" s="251" t="s">
        <v>170</v>
      </c>
    </row>
    <row r="316" spans="1:3" ht="15" x14ac:dyDescent="0.2">
      <c r="A316" s="251">
        <v>15490</v>
      </c>
      <c r="B316" s="252" t="s">
        <v>169</v>
      </c>
      <c r="C316" s="251" t="s">
        <v>170</v>
      </c>
    </row>
    <row r="317" spans="1:3" ht="15" x14ac:dyDescent="0.2">
      <c r="A317" s="251">
        <v>15492</v>
      </c>
      <c r="B317" s="252" t="s">
        <v>169</v>
      </c>
      <c r="C317" s="251" t="s">
        <v>170</v>
      </c>
    </row>
    <row r="318" spans="1:3" ht="15" x14ac:dyDescent="0.2">
      <c r="A318" s="251">
        <v>15501</v>
      </c>
      <c r="B318" s="252" t="s">
        <v>169</v>
      </c>
      <c r="C318" s="251" t="s">
        <v>170</v>
      </c>
    </row>
    <row r="319" spans="1:3" ht="15" x14ac:dyDescent="0.2">
      <c r="A319" s="251">
        <v>15502</v>
      </c>
      <c r="B319" s="252" t="s">
        <v>169</v>
      </c>
      <c r="C319" s="251" t="s">
        <v>170</v>
      </c>
    </row>
    <row r="320" spans="1:3" ht="15" x14ac:dyDescent="0.2">
      <c r="A320" s="251">
        <v>15510</v>
      </c>
      <c r="B320" s="252" t="s">
        <v>169</v>
      </c>
      <c r="C320" s="251" t="s">
        <v>170</v>
      </c>
    </row>
    <row r="321" spans="1:3" ht="15" x14ac:dyDescent="0.2">
      <c r="A321" s="251">
        <v>15520</v>
      </c>
      <c r="B321" s="252" t="s">
        <v>169</v>
      </c>
      <c r="C321" s="251" t="s">
        <v>170</v>
      </c>
    </row>
    <row r="322" spans="1:3" ht="15" x14ac:dyDescent="0.2">
      <c r="A322" s="251">
        <v>15521</v>
      </c>
      <c r="B322" s="252" t="s">
        <v>169</v>
      </c>
      <c r="C322" s="251" t="s">
        <v>170</v>
      </c>
    </row>
    <row r="323" spans="1:3" ht="15" x14ac:dyDescent="0.2">
      <c r="A323" s="251">
        <v>15522</v>
      </c>
      <c r="B323" s="252" t="s">
        <v>169</v>
      </c>
      <c r="C323" s="251" t="s">
        <v>170</v>
      </c>
    </row>
    <row r="324" spans="1:3" ht="15" x14ac:dyDescent="0.2">
      <c r="A324" s="251">
        <v>15530</v>
      </c>
      <c r="B324" s="252" t="s">
        <v>169</v>
      </c>
      <c r="C324" s="251" t="s">
        <v>170</v>
      </c>
    </row>
    <row r="325" spans="1:3" ht="15" x14ac:dyDescent="0.2">
      <c r="A325" s="251">
        <v>15531</v>
      </c>
      <c r="B325" s="252" t="s">
        <v>169</v>
      </c>
      <c r="C325" s="251" t="s">
        <v>170</v>
      </c>
    </row>
    <row r="326" spans="1:3" ht="15" x14ac:dyDescent="0.2">
      <c r="A326" s="251">
        <v>15532</v>
      </c>
      <c r="B326" s="252" t="s">
        <v>169</v>
      </c>
      <c r="C326" s="251" t="s">
        <v>170</v>
      </c>
    </row>
    <row r="327" spans="1:3" ht="15" x14ac:dyDescent="0.2">
      <c r="A327" s="251">
        <v>15533</v>
      </c>
      <c r="B327" s="252" t="s">
        <v>169</v>
      </c>
      <c r="C327" s="251" t="s">
        <v>170</v>
      </c>
    </row>
    <row r="328" spans="1:3" ht="15" x14ac:dyDescent="0.2">
      <c r="A328" s="251">
        <v>15534</v>
      </c>
      <c r="B328" s="252" t="s">
        <v>169</v>
      </c>
      <c r="C328" s="251" t="s">
        <v>170</v>
      </c>
    </row>
    <row r="329" spans="1:3" ht="15" x14ac:dyDescent="0.2">
      <c r="A329" s="251">
        <v>15535</v>
      </c>
      <c r="B329" s="252" t="s">
        <v>169</v>
      </c>
      <c r="C329" s="251" t="s">
        <v>170</v>
      </c>
    </row>
    <row r="330" spans="1:3" ht="15" x14ac:dyDescent="0.2">
      <c r="A330" s="251">
        <v>15536</v>
      </c>
      <c r="B330" s="252" t="s">
        <v>171</v>
      </c>
      <c r="C330" s="251" t="s">
        <v>172</v>
      </c>
    </row>
    <row r="331" spans="1:3" ht="15" x14ac:dyDescent="0.2">
      <c r="A331" s="251">
        <v>15537</v>
      </c>
      <c r="B331" s="252" t="s">
        <v>169</v>
      </c>
      <c r="C331" s="251" t="s">
        <v>170</v>
      </c>
    </row>
    <row r="332" spans="1:3" ht="15" x14ac:dyDescent="0.2">
      <c r="A332" s="251">
        <v>15538</v>
      </c>
      <c r="B332" s="252" t="s">
        <v>169</v>
      </c>
      <c r="C332" s="251" t="s">
        <v>170</v>
      </c>
    </row>
    <row r="333" spans="1:3" ht="15" x14ac:dyDescent="0.2">
      <c r="A333" s="251">
        <v>15539</v>
      </c>
      <c r="B333" s="252" t="s">
        <v>169</v>
      </c>
      <c r="C333" s="251" t="s">
        <v>170</v>
      </c>
    </row>
    <row r="334" spans="1:3" ht="15" x14ac:dyDescent="0.2">
      <c r="A334" s="251">
        <v>15540</v>
      </c>
      <c r="B334" s="252" t="s">
        <v>169</v>
      </c>
      <c r="C334" s="251" t="s">
        <v>170</v>
      </c>
    </row>
    <row r="335" spans="1:3" ht="15" x14ac:dyDescent="0.2">
      <c r="A335" s="251">
        <v>15541</v>
      </c>
      <c r="B335" s="252" t="s">
        <v>169</v>
      </c>
      <c r="C335" s="251" t="s">
        <v>170</v>
      </c>
    </row>
    <row r="336" spans="1:3" ht="15" x14ac:dyDescent="0.2">
      <c r="A336" s="251">
        <v>15542</v>
      </c>
      <c r="B336" s="252" t="s">
        <v>169</v>
      </c>
      <c r="C336" s="251" t="s">
        <v>170</v>
      </c>
    </row>
    <row r="337" spans="1:3" ht="15" x14ac:dyDescent="0.2">
      <c r="A337" s="251">
        <v>15544</v>
      </c>
      <c r="B337" s="252" t="s">
        <v>169</v>
      </c>
      <c r="C337" s="251" t="s">
        <v>170</v>
      </c>
    </row>
    <row r="338" spans="1:3" ht="15" x14ac:dyDescent="0.2">
      <c r="A338" s="251">
        <v>15545</v>
      </c>
      <c r="B338" s="252" t="s">
        <v>169</v>
      </c>
      <c r="C338" s="251" t="s">
        <v>170</v>
      </c>
    </row>
    <row r="339" spans="1:3" ht="15" x14ac:dyDescent="0.2">
      <c r="A339" s="251">
        <v>15546</v>
      </c>
      <c r="B339" s="252" t="s">
        <v>169</v>
      </c>
      <c r="C339" s="251" t="s">
        <v>170</v>
      </c>
    </row>
    <row r="340" spans="1:3" ht="15" x14ac:dyDescent="0.2">
      <c r="A340" s="251">
        <v>15547</v>
      </c>
      <c r="B340" s="252" t="s">
        <v>169</v>
      </c>
      <c r="C340" s="251" t="s">
        <v>170</v>
      </c>
    </row>
    <row r="341" spans="1:3" ht="15" x14ac:dyDescent="0.2">
      <c r="A341" s="251">
        <v>15548</v>
      </c>
      <c r="B341" s="252" t="s">
        <v>169</v>
      </c>
      <c r="C341" s="251" t="s">
        <v>170</v>
      </c>
    </row>
    <row r="342" spans="1:3" ht="15" x14ac:dyDescent="0.2">
      <c r="A342" s="251">
        <v>15549</v>
      </c>
      <c r="B342" s="252" t="s">
        <v>169</v>
      </c>
      <c r="C342" s="251" t="s">
        <v>170</v>
      </c>
    </row>
    <row r="343" spans="1:3" ht="15" x14ac:dyDescent="0.2">
      <c r="A343" s="251">
        <v>15550</v>
      </c>
      <c r="B343" s="252" t="s">
        <v>169</v>
      </c>
      <c r="C343" s="251" t="s">
        <v>170</v>
      </c>
    </row>
    <row r="344" spans="1:3" ht="15" x14ac:dyDescent="0.2">
      <c r="A344" s="251">
        <v>15551</v>
      </c>
      <c r="B344" s="252" t="s">
        <v>169</v>
      </c>
      <c r="C344" s="251" t="s">
        <v>170</v>
      </c>
    </row>
    <row r="345" spans="1:3" ht="15" x14ac:dyDescent="0.2">
      <c r="A345" s="251">
        <v>15552</v>
      </c>
      <c r="B345" s="252" t="s">
        <v>169</v>
      </c>
      <c r="C345" s="251" t="s">
        <v>170</v>
      </c>
    </row>
    <row r="346" spans="1:3" ht="15" x14ac:dyDescent="0.2">
      <c r="A346" s="251">
        <v>15553</v>
      </c>
      <c r="B346" s="252" t="s">
        <v>169</v>
      </c>
      <c r="C346" s="251" t="s">
        <v>170</v>
      </c>
    </row>
    <row r="347" spans="1:3" ht="15" x14ac:dyDescent="0.2">
      <c r="A347" s="251">
        <v>15554</v>
      </c>
      <c r="B347" s="252" t="s">
        <v>169</v>
      </c>
      <c r="C347" s="251" t="s">
        <v>170</v>
      </c>
    </row>
    <row r="348" spans="1:3" ht="15" x14ac:dyDescent="0.2">
      <c r="A348" s="251">
        <v>15555</v>
      </c>
      <c r="B348" s="252" t="s">
        <v>169</v>
      </c>
      <c r="C348" s="251" t="s">
        <v>170</v>
      </c>
    </row>
    <row r="349" spans="1:3" ht="15" x14ac:dyDescent="0.2">
      <c r="A349" s="251">
        <v>15557</v>
      </c>
      <c r="B349" s="252" t="s">
        <v>169</v>
      </c>
      <c r="C349" s="251" t="s">
        <v>170</v>
      </c>
    </row>
    <row r="350" spans="1:3" ht="15" x14ac:dyDescent="0.2">
      <c r="A350" s="251">
        <v>15558</v>
      </c>
      <c r="B350" s="252" t="s">
        <v>169</v>
      </c>
      <c r="C350" s="251" t="s">
        <v>170</v>
      </c>
    </row>
    <row r="351" spans="1:3" ht="15" x14ac:dyDescent="0.2">
      <c r="A351" s="251">
        <v>15559</v>
      </c>
      <c r="B351" s="252" t="s">
        <v>169</v>
      </c>
      <c r="C351" s="251" t="s">
        <v>170</v>
      </c>
    </row>
    <row r="352" spans="1:3" ht="15" x14ac:dyDescent="0.2">
      <c r="A352" s="251">
        <v>15560</v>
      </c>
      <c r="B352" s="252" t="s">
        <v>169</v>
      </c>
      <c r="C352" s="251" t="s">
        <v>170</v>
      </c>
    </row>
    <row r="353" spans="1:3" ht="15" x14ac:dyDescent="0.2">
      <c r="A353" s="251">
        <v>15561</v>
      </c>
      <c r="B353" s="252" t="s">
        <v>169</v>
      </c>
      <c r="C353" s="251" t="s">
        <v>170</v>
      </c>
    </row>
    <row r="354" spans="1:3" ht="15" x14ac:dyDescent="0.2">
      <c r="A354" s="251">
        <v>15562</v>
      </c>
      <c r="B354" s="252" t="s">
        <v>169</v>
      </c>
      <c r="C354" s="251" t="s">
        <v>170</v>
      </c>
    </row>
    <row r="355" spans="1:3" ht="15" x14ac:dyDescent="0.2">
      <c r="A355" s="251">
        <v>15563</v>
      </c>
      <c r="B355" s="252" t="s">
        <v>169</v>
      </c>
      <c r="C355" s="251" t="s">
        <v>170</v>
      </c>
    </row>
    <row r="356" spans="1:3" ht="15" x14ac:dyDescent="0.2">
      <c r="A356" s="251">
        <v>15564</v>
      </c>
      <c r="B356" s="252" t="s">
        <v>169</v>
      </c>
      <c r="C356" s="251" t="s">
        <v>170</v>
      </c>
    </row>
    <row r="357" spans="1:3" ht="15" x14ac:dyDescent="0.2">
      <c r="A357" s="251">
        <v>15565</v>
      </c>
      <c r="B357" s="252" t="s">
        <v>169</v>
      </c>
      <c r="C357" s="251" t="s">
        <v>170</v>
      </c>
    </row>
    <row r="358" spans="1:3" ht="15" x14ac:dyDescent="0.2">
      <c r="A358" s="251">
        <v>15601</v>
      </c>
      <c r="B358" s="252" t="s">
        <v>169</v>
      </c>
      <c r="C358" s="251" t="s">
        <v>170</v>
      </c>
    </row>
    <row r="359" spans="1:3" ht="15" x14ac:dyDescent="0.2">
      <c r="A359" s="251">
        <v>15605</v>
      </c>
      <c r="B359" s="252" t="s">
        <v>169</v>
      </c>
      <c r="C359" s="251" t="s">
        <v>170</v>
      </c>
    </row>
    <row r="360" spans="1:3" ht="15" x14ac:dyDescent="0.2">
      <c r="A360" s="251">
        <v>15606</v>
      </c>
      <c r="B360" s="252" t="s">
        <v>169</v>
      </c>
      <c r="C360" s="251" t="s">
        <v>170</v>
      </c>
    </row>
    <row r="361" spans="1:3" ht="15" x14ac:dyDescent="0.2">
      <c r="A361" s="251">
        <v>15610</v>
      </c>
      <c r="B361" s="252" t="s">
        <v>169</v>
      </c>
      <c r="C361" s="251" t="s">
        <v>170</v>
      </c>
    </row>
    <row r="362" spans="1:3" ht="15" x14ac:dyDescent="0.2">
      <c r="A362" s="251">
        <v>15611</v>
      </c>
      <c r="B362" s="252" t="s">
        <v>169</v>
      </c>
      <c r="C362" s="251" t="s">
        <v>170</v>
      </c>
    </row>
    <row r="363" spans="1:3" ht="15" x14ac:dyDescent="0.2">
      <c r="A363" s="251">
        <v>15612</v>
      </c>
      <c r="B363" s="252" t="s">
        <v>169</v>
      </c>
      <c r="C363" s="251" t="s">
        <v>170</v>
      </c>
    </row>
    <row r="364" spans="1:3" ht="15" x14ac:dyDescent="0.2">
      <c r="A364" s="251">
        <v>15613</v>
      </c>
      <c r="B364" s="252" t="s">
        <v>169</v>
      </c>
      <c r="C364" s="251" t="s">
        <v>170</v>
      </c>
    </row>
    <row r="365" spans="1:3" ht="15" x14ac:dyDescent="0.2">
      <c r="A365" s="251">
        <v>15615</v>
      </c>
      <c r="B365" s="252" t="s">
        <v>169</v>
      </c>
      <c r="C365" s="251" t="s">
        <v>170</v>
      </c>
    </row>
    <row r="366" spans="1:3" ht="15" x14ac:dyDescent="0.2">
      <c r="A366" s="251">
        <v>15616</v>
      </c>
      <c r="B366" s="252" t="s">
        <v>169</v>
      </c>
      <c r="C366" s="251" t="s">
        <v>170</v>
      </c>
    </row>
    <row r="367" spans="1:3" ht="15" x14ac:dyDescent="0.2">
      <c r="A367" s="251">
        <v>15617</v>
      </c>
      <c r="B367" s="252" t="s">
        <v>169</v>
      </c>
      <c r="C367" s="251" t="s">
        <v>170</v>
      </c>
    </row>
    <row r="368" spans="1:3" ht="15" x14ac:dyDescent="0.2">
      <c r="A368" s="251">
        <v>15618</v>
      </c>
      <c r="B368" s="252" t="s">
        <v>169</v>
      </c>
      <c r="C368" s="251" t="s">
        <v>170</v>
      </c>
    </row>
    <row r="369" spans="1:3" ht="15" x14ac:dyDescent="0.2">
      <c r="A369" s="251">
        <v>15619</v>
      </c>
      <c r="B369" s="252" t="s">
        <v>169</v>
      </c>
      <c r="C369" s="251" t="s">
        <v>170</v>
      </c>
    </row>
    <row r="370" spans="1:3" ht="15" x14ac:dyDescent="0.2">
      <c r="A370" s="251">
        <v>15620</v>
      </c>
      <c r="B370" s="252" t="s">
        <v>169</v>
      </c>
      <c r="C370" s="251" t="s">
        <v>170</v>
      </c>
    </row>
    <row r="371" spans="1:3" ht="15" x14ac:dyDescent="0.2">
      <c r="A371" s="251">
        <v>15621</v>
      </c>
      <c r="B371" s="252" t="s">
        <v>169</v>
      </c>
      <c r="C371" s="251" t="s">
        <v>170</v>
      </c>
    </row>
    <row r="372" spans="1:3" ht="15" x14ac:dyDescent="0.2">
      <c r="A372" s="251">
        <v>15622</v>
      </c>
      <c r="B372" s="252" t="s">
        <v>169</v>
      </c>
      <c r="C372" s="251" t="s">
        <v>170</v>
      </c>
    </row>
    <row r="373" spans="1:3" ht="15" x14ac:dyDescent="0.2">
      <c r="A373" s="251">
        <v>15623</v>
      </c>
      <c r="B373" s="252" t="s">
        <v>169</v>
      </c>
      <c r="C373" s="251" t="s">
        <v>170</v>
      </c>
    </row>
    <row r="374" spans="1:3" ht="15" x14ac:dyDescent="0.2">
      <c r="A374" s="251">
        <v>15624</v>
      </c>
      <c r="B374" s="252" t="s">
        <v>169</v>
      </c>
      <c r="C374" s="251" t="s">
        <v>170</v>
      </c>
    </row>
    <row r="375" spans="1:3" ht="15" x14ac:dyDescent="0.2">
      <c r="A375" s="251">
        <v>15625</v>
      </c>
      <c r="B375" s="252" t="s">
        <v>169</v>
      </c>
      <c r="C375" s="251" t="s">
        <v>170</v>
      </c>
    </row>
    <row r="376" spans="1:3" ht="15" x14ac:dyDescent="0.2">
      <c r="A376" s="251">
        <v>15626</v>
      </c>
      <c r="B376" s="252" t="s">
        <v>169</v>
      </c>
      <c r="C376" s="251" t="s">
        <v>170</v>
      </c>
    </row>
    <row r="377" spans="1:3" ht="15" x14ac:dyDescent="0.2">
      <c r="A377" s="251">
        <v>15627</v>
      </c>
      <c r="B377" s="252" t="s">
        <v>169</v>
      </c>
      <c r="C377" s="251" t="s">
        <v>170</v>
      </c>
    </row>
    <row r="378" spans="1:3" ht="15" x14ac:dyDescent="0.2">
      <c r="A378" s="251">
        <v>15628</v>
      </c>
      <c r="B378" s="252" t="s">
        <v>169</v>
      </c>
      <c r="C378" s="251" t="s">
        <v>170</v>
      </c>
    </row>
    <row r="379" spans="1:3" ht="15" x14ac:dyDescent="0.2">
      <c r="A379" s="251">
        <v>15629</v>
      </c>
      <c r="B379" s="252" t="s">
        <v>169</v>
      </c>
      <c r="C379" s="251" t="s">
        <v>170</v>
      </c>
    </row>
    <row r="380" spans="1:3" ht="15" x14ac:dyDescent="0.2">
      <c r="A380" s="251">
        <v>15631</v>
      </c>
      <c r="B380" s="252" t="s">
        <v>169</v>
      </c>
      <c r="C380" s="251" t="s">
        <v>170</v>
      </c>
    </row>
    <row r="381" spans="1:3" ht="15" x14ac:dyDescent="0.2">
      <c r="A381" s="251">
        <v>15632</v>
      </c>
      <c r="B381" s="252" t="s">
        <v>169</v>
      </c>
      <c r="C381" s="251" t="s">
        <v>170</v>
      </c>
    </row>
    <row r="382" spans="1:3" ht="15" x14ac:dyDescent="0.2">
      <c r="A382" s="251">
        <v>15633</v>
      </c>
      <c r="B382" s="252" t="s">
        <v>169</v>
      </c>
      <c r="C382" s="251" t="s">
        <v>170</v>
      </c>
    </row>
    <row r="383" spans="1:3" ht="15" x14ac:dyDescent="0.2">
      <c r="A383" s="251">
        <v>15634</v>
      </c>
      <c r="B383" s="252" t="s">
        <v>169</v>
      </c>
      <c r="C383" s="251" t="s">
        <v>170</v>
      </c>
    </row>
    <row r="384" spans="1:3" ht="15" x14ac:dyDescent="0.2">
      <c r="A384" s="251">
        <v>15635</v>
      </c>
      <c r="B384" s="252" t="s">
        <v>169</v>
      </c>
      <c r="C384" s="251" t="s">
        <v>170</v>
      </c>
    </row>
    <row r="385" spans="1:3" ht="15" x14ac:dyDescent="0.2">
      <c r="A385" s="251">
        <v>15636</v>
      </c>
      <c r="B385" s="252" t="s">
        <v>169</v>
      </c>
      <c r="C385" s="251" t="s">
        <v>170</v>
      </c>
    </row>
    <row r="386" spans="1:3" ht="15" x14ac:dyDescent="0.2">
      <c r="A386" s="251">
        <v>15637</v>
      </c>
      <c r="B386" s="252" t="s">
        <v>169</v>
      </c>
      <c r="C386" s="251" t="s">
        <v>170</v>
      </c>
    </row>
    <row r="387" spans="1:3" ht="15" x14ac:dyDescent="0.2">
      <c r="A387" s="251">
        <v>15638</v>
      </c>
      <c r="B387" s="252" t="s">
        <v>169</v>
      </c>
      <c r="C387" s="251" t="s">
        <v>170</v>
      </c>
    </row>
    <row r="388" spans="1:3" ht="15" x14ac:dyDescent="0.2">
      <c r="A388" s="251">
        <v>15639</v>
      </c>
      <c r="B388" s="252" t="s">
        <v>169</v>
      </c>
      <c r="C388" s="251" t="s">
        <v>170</v>
      </c>
    </row>
    <row r="389" spans="1:3" ht="15" x14ac:dyDescent="0.2">
      <c r="A389" s="251">
        <v>15640</v>
      </c>
      <c r="B389" s="252" t="s">
        <v>169</v>
      </c>
      <c r="C389" s="251" t="s">
        <v>170</v>
      </c>
    </row>
    <row r="390" spans="1:3" ht="15" x14ac:dyDescent="0.2">
      <c r="A390" s="251">
        <v>15641</v>
      </c>
      <c r="B390" s="252" t="s">
        <v>169</v>
      </c>
      <c r="C390" s="251" t="s">
        <v>170</v>
      </c>
    </row>
    <row r="391" spans="1:3" ht="15" x14ac:dyDescent="0.2">
      <c r="A391" s="251">
        <v>15642</v>
      </c>
      <c r="B391" s="252" t="s">
        <v>169</v>
      </c>
      <c r="C391" s="251" t="s">
        <v>170</v>
      </c>
    </row>
    <row r="392" spans="1:3" ht="15" x14ac:dyDescent="0.2">
      <c r="A392" s="251">
        <v>15644</v>
      </c>
      <c r="B392" s="252" t="s">
        <v>169</v>
      </c>
      <c r="C392" s="251" t="s">
        <v>170</v>
      </c>
    </row>
    <row r="393" spans="1:3" ht="15" x14ac:dyDescent="0.2">
      <c r="A393" s="251">
        <v>15646</v>
      </c>
      <c r="B393" s="252" t="s">
        <v>169</v>
      </c>
      <c r="C393" s="251" t="s">
        <v>170</v>
      </c>
    </row>
    <row r="394" spans="1:3" ht="15" x14ac:dyDescent="0.2">
      <c r="A394" s="251">
        <v>15647</v>
      </c>
      <c r="B394" s="252" t="s">
        <v>169</v>
      </c>
      <c r="C394" s="251" t="s">
        <v>170</v>
      </c>
    </row>
    <row r="395" spans="1:3" ht="15" x14ac:dyDescent="0.2">
      <c r="A395" s="251">
        <v>15650</v>
      </c>
      <c r="B395" s="252" t="s">
        <v>169</v>
      </c>
      <c r="C395" s="251" t="s">
        <v>170</v>
      </c>
    </row>
    <row r="396" spans="1:3" ht="15" x14ac:dyDescent="0.2">
      <c r="A396" s="251">
        <v>15655</v>
      </c>
      <c r="B396" s="252" t="s">
        <v>169</v>
      </c>
      <c r="C396" s="251" t="s">
        <v>170</v>
      </c>
    </row>
    <row r="397" spans="1:3" ht="15" x14ac:dyDescent="0.2">
      <c r="A397" s="251">
        <v>15656</v>
      </c>
      <c r="B397" s="252" t="s">
        <v>169</v>
      </c>
      <c r="C397" s="251" t="s">
        <v>170</v>
      </c>
    </row>
    <row r="398" spans="1:3" ht="15" x14ac:dyDescent="0.2">
      <c r="A398" s="251">
        <v>15658</v>
      </c>
      <c r="B398" s="252" t="s">
        <v>169</v>
      </c>
      <c r="C398" s="251" t="s">
        <v>170</v>
      </c>
    </row>
    <row r="399" spans="1:3" ht="15" x14ac:dyDescent="0.2">
      <c r="A399" s="251">
        <v>15660</v>
      </c>
      <c r="B399" s="252" t="s">
        <v>169</v>
      </c>
      <c r="C399" s="251" t="s">
        <v>170</v>
      </c>
    </row>
    <row r="400" spans="1:3" ht="15" x14ac:dyDescent="0.2">
      <c r="A400" s="251">
        <v>15661</v>
      </c>
      <c r="B400" s="252" t="s">
        <v>169</v>
      </c>
      <c r="C400" s="251" t="s">
        <v>170</v>
      </c>
    </row>
    <row r="401" spans="1:3" ht="15" x14ac:dyDescent="0.2">
      <c r="A401" s="251">
        <v>15662</v>
      </c>
      <c r="B401" s="252" t="s">
        <v>169</v>
      </c>
      <c r="C401" s="251" t="s">
        <v>170</v>
      </c>
    </row>
    <row r="402" spans="1:3" ht="15" x14ac:dyDescent="0.2">
      <c r="A402" s="251">
        <v>15663</v>
      </c>
      <c r="B402" s="252" t="s">
        <v>169</v>
      </c>
      <c r="C402" s="251" t="s">
        <v>170</v>
      </c>
    </row>
    <row r="403" spans="1:3" ht="15" x14ac:dyDescent="0.2">
      <c r="A403" s="251">
        <v>15664</v>
      </c>
      <c r="B403" s="252" t="s">
        <v>169</v>
      </c>
      <c r="C403" s="251" t="s">
        <v>170</v>
      </c>
    </row>
    <row r="404" spans="1:3" ht="15" x14ac:dyDescent="0.2">
      <c r="A404" s="251">
        <v>15665</v>
      </c>
      <c r="B404" s="252" t="s">
        <v>169</v>
      </c>
      <c r="C404" s="251" t="s">
        <v>170</v>
      </c>
    </row>
    <row r="405" spans="1:3" ht="15" x14ac:dyDescent="0.2">
      <c r="A405" s="251">
        <v>15666</v>
      </c>
      <c r="B405" s="252" t="s">
        <v>169</v>
      </c>
      <c r="C405" s="251" t="s">
        <v>170</v>
      </c>
    </row>
    <row r="406" spans="1:3" ht="15" x14ac:dyDescent="0.2">
      <c r="A406" s="251">
        <v>15668</v>
      </c>
      <c r="B406" s="252" t="s">
        <v>169</v>
      </c>
      <c r="C406" s="251" t="s">
        <v>170</v>
      </c>
    </row>
    <row r="407" spans="1:3" ht="15" x14ac:dyDescent="0.2">
      <c r="A407" s="251">
        <v>15670</v>
      </c>
      <c r="B407" s="252" t="s">
        <v>169</v>
      </c>
      <c r="C407" s="251" t="s">
        <v>170</v>
      </c>
    </row>
    <row r="408" spans="1:3" ht="15" x14ac:dyDescent="0.2">
      <c r="A408" s="251">
        <v>15671</v>
      </c>
      <c r="B408" s="252" t="s">
        <v>169</v>
      </c>
      <c r="C408" s="251" t="s">
        <v>170</v>
      </c>
    </row>
    <row r="409" spans="1:3" ht="15" x14ac:dyDescent="0.2">
      <c r="A409" s="251">
        <v>15672</v>
      </c>
      <c r="B409" s="252" t="s">
        <v>169</v>
      </c>
      <c r="C409" s="251" t="s">
        <v>170</v>
      </c>
    </row>
    <row r="410" spans="1:3" ht="15" x14ac:dyDescent="0.2">
      <c r="A410" s="251">
        <v>15673</v>
      </c>
      <c r="B410" s="252" t="s">
        <v>169</v>
      </c>
      <c r="C410" s="251" t="s">
        <v>170</v>
      </c>
    </row>
    <row r="411" spans="1:3" ht="15" x14ac:dyDescent="0.2">
      <c r="A411" s="251">
        <v>15674</v>
      </c>
      <c r="B411" s="252" t="s">
        <v>169</v>
      </c>
      <c r="C411" s="251" t="s">
        <v>170</v>
      </c>
    </row>
    <row r="412" spans="1:3" ht="15" x14ac:dyDescent="0.2">
      <c r="A412" s="251">
        <v>15675</v>
      </c>
      <c r="B412" s="252" t="s">
        <v>169</v>
      </c>
      <c r="C412" s="251" t="s">
        <v>170</v>
      </c>
    </row>
    <row r="413" spans="1:3" ht="15" x14ac:dyDescent="0.2">
      <c r="A413" s="251">
        <v>15676</v>
      </c>
      <c r="B413" s="252" t="s">
        <v>169</v>
      </c>
      <c r="C413" s="251" t="s">
        <v>170</v>
      </c>
    </row>
    <row r="414" spans="1:3" ht="15" x14ac:dyDescent="0.2">
      <c r="A414" s="251">
        <v>15677</v>
      </c>
      <c r="B414" s="252" t="s">
        <v>169</v>
      </c>
      <c r="C414" s="251" t="s">
        <v>170</v>
      </c>
    </row>
    <row r="415" spans="1:3" ht="15" x14ac:dyDescent="0.2">
      <c r="A415" s="251">
        <v>15678</v>
      </c>
      <c r="B415" s="252" t="s">
        <v>169</v>
      </c>
      <c r="C415" s="251" t="s">
        <v>170</v>
      </c>
    </row>
    <row r="416" spans="1:3" ht="15" x14ac:dyDescent="0.2">
      <c r="A416" s="251">
        <v>15679</v>
      </c>
      <c r="B416" s="252" t="s">
        <v>169</v>
      </c>
      <c r="C416" s="251" t="s">
        <v>170</v>
      </c>
    </row>
    <row r="417" spans="1:3" ht="15" x14ac:dyDescent="0.2">
      <c r="A417" s="251">
        <v>15680</v>
      </c>
      <c r="B417" s="252" t="s">
        <v>169</v>
      </c>
      <c r="C417" s="251" t="s">
        <v>170</v>
      </c>
    </row>
    <row r="418" spans="1:3" ht="15" x14ac:dyDescent="0.2">
      <c r="A418" s="251">
        <v>15681</v>
      </c>
      <c r="B418" s="252" t="s">
        <v>169</v>
      </c>
      <c r="C418" s="251" t="s">
        <v>170</v>
      </c>
    </row>
    <row r="419" spans="1:3" ht="15" x14ac:dyDescent="0.2">
      <c r="A419" s="251">
        <v>15682</v>
      </c>
      <c r="B419" s="252" t="s">
        <v>169</v>
      </c>
      <c r="C419" s="251" t="s">
        <v>170</v>
      </c>
    </row>
    <row r="420" spans="1:3" ht="15" x14ac:dyDescent="0.2">
      <c r="A420" s="251">
        <v>15683</v>
      </c>
      <c r="B420" s="252" t="s">
        <v>169</v>
      </c>
      <c r="C420" s="251" t="s">
        <v>170</v>
      </c>
    </row>
    <row r="421" spans="1:3" ht="15" x14ac:dyDescent="0.2">
      <c r="A421" s="251">
        <v>15684</v>
      </c>
      <c r="B421" s="252" t="s">
        <v>169</v>
      </c>
      <c r="C421" s="251" t="s">
        <v>170</v>
      </c>
    </row>
    <row r="422" spans="1:3" ht="15" x14ac:dyDescent="0.2">
      <c r="A422" s="251">
        <v>15685</v>
      </c>
      <c r="B422" s="252" t="s">
        <v>169</v>
      </c>
      <c r="C422" s="251" t="s">
        <v>170</v>
      </c>
    </row>
    <row r="423" spans="1:3" ht="15" x14ac:dyDescent="0.2">
      <c r="A423" s="251">
        <v>15686</v>
      </c>
      <c r="B423" s="252" t="s">
        <v>169</v>
      </c>
      <c r="C423" s="251" t="s">
        <v>170</v>
      </c>
    </row>
    <row r="424" spans="1:3" ht="15" x14ac:dyDescent="0.2">
      <c r="A424" s="251">
        <v>15687</v>
      </c>
      <c r="B424" s="252" t="s">
        <v>169</v>
      </c>
      <c r="C424" s="251" t="s">
        <v>170</v>
      </c>
    </row>
    <row r="425" spans="1:3" ht="15" x14ac:dyDescent="0.2">
      <c r="A425" s="251">
        <v>15688</v>
      </c>
      <c r="B425" s="252" t="s">
        <v>169</v>
      </c>
      <c r="C425" s="251" t="s">
        <v>170</v>
      </c>
    </row>
    <row r="426" spans="1:3" ht="15" x14ac:dyDescent="0.2">
      <c r="A426" s="251">
        <v>15689</v>
      </c>
      <c r="B426" s="252" t="s">
        <v>169</v>
      </c>
      <c r="C426" s="251" t="s">
        <v>170</v>
      </c>
    </row>
    <row r="427" spans="1:3" ht="15" x14ac:dyDescent="0.2">
      <c r="A427" s="251">
        <v>15690</v>
      </c>
      <c r="B427" s="252" t="s">
        <v>169</v>
      </c>
      <c r="C427" s="251" t="s">
        <v>170</v>
      </c>
    </row>
    <row r="428" spans="1:3" ht="15" x14ac:dyDescent="0.2">
      <c r="A428" s="251">
        <v>15691</v>
      </c>
      <c r="B428" s="252" t="s">
        <v>169</v>
      </c>
      <c r="C428" s="251" t="s">
        <v>170</v>
      </c>
    </row>
    <row r="429" spans="1:3" ht="15" x14ac:dyDescent="0.2">
      <c r="A429" s="251">
        <v>15692</v>
      </c>
      <c r="B429" s="252" t="s">
        <v>169</v>
      </c>
      <c r="C429" s="251" t="s">
        <v>170</v>
      </c>
    </row>
    <row r="430" spans="1:3" ht="15" x14ac:dyDescent="0.2">
      <c r="A430" s="251">
        <v>15693</v>
      </c>
      <c r="B430" s="252" t="s">
        <v>169</v>
      </c>
      <c r="C430" s="251" t="s">
        <v>170</v>
      </c>
    </row>
    <row r="431" spans="1:3" ht="15" x14ac:dyDescent="0.2">
      <c r="A431" s="251">
        <v>15695</v>
      </c>
      <c r="B431" s="252" t="s">
        <v>169</v>
      </c>
      <c r="C431" s="251" t="s">
        <v>170</v>
      </c>
    </row>
    <row r="432" spans="1:3" ht="15" x14ac:dyDescent="0.2">
      <c r="A432" s="251">
        <v>15696</v>
      </c>
      <c r="B432" s="252" t="s">
        <v>169</v>
      </c>
      <c r="C432" s="251" t="s">
        <v>170</v>
      </c>
    </row>
    <row r="433" spans="1:3" ht="15" x14ac:dyDescent="0.2">
      <c r="A433" s="251">
        <v>15697</v>
      </c>
      <c r="B433" s="252" t="s">
        <v>169</v>
      </c>
      <c r="C433" s="251" t="s">
        <v>170</v>
      </c>
    </row>
    <row r="434" spans="1:3" ht="15" x14ac:dyDescent="0.2">
      <c r="A434" s="251">
        <v>15698</v>
      </c>
      <c r="B434" s="252" t="s">
        <v>169</v>
      </c>
      <c r="C434" s="251" t="s">
        <v>170</v>
      </c>
    </row>
    <row r="435" spans="1:3" ht="15" x14ac:dyDescent="0.2">
      <c r="A435" s="251">
        <v>15701</v>
      </c>
      <c r="B435" s="252" t="s">
        <v>169</v>
      </c>
      <c r="C435" s="251" t="s">
        <v>170</v>
      </c>
    </row>
    <row r="436" spans="1:3" ht="15" x14ac:dyDescent="0.2">
      <c r="A436" s="251">
        <v>15705</v>
      </c>
      <c r="B436" s="252" t="s">
        <v>169</v>
      </c>
      <c r="C436" s="251" t="s">
        <v>170</v>
      </c>
    </row>
    <row r="437" spans="1:3" ht="15" x14ac:dyDescent="0.2">
      <c r="A437" s="251">
        <v>15710</v>
      </c>
      <c r="B437" s="252" t="s">
        <v>169</v>
      </c>
      <c r="C437" s="251" t="s">
        <v>170</v>
      </c>
    </row>
    <row r="438" spans="1:3" ht="15" x14ac:dyDescent="0.2">
      <c r="A438" s="251">
        <v>15711</v>
      </c>
      <c r="B438" s="252" t="s">
        <v>173</v>
      </c>
      <c r="C438" s="251" t="s">
        <v>174</v>
      </c>
    </row>
    <row r="439" spans="1:3" ht="15" x14ac:dyDescent="0.2">
      <c r="A439" s="251">
        <v>15712</v>
      </c>
      <c r="B439" s="252" t="s">
        <v>169</v>
      </c>
      <c r="C439" s="251" t="s">
        <v>170</v>
      </c>
    </row>
    <row r="440" spans="1:3" ht="15" x14ac:dyDescent="0.2">
      <c r="A440" s="251">
        <v>15713</v>
      </c>
      <c r="B440" s="252" t="s">
        <v>169</v>
      </c>
      <c r="C440" s="251" t="s">
        <v>170</v>
      </c>
    </row>
    <row r="441" spans="1:3" ht="15" x14ac:dyDescent="0.2">
      <c r="A441" s="251">
        <v>15714</v>
      </c>
      <c r="B441" s="252" t="s">
        <v>169</v>
      </c>
      <c r="C441" s="251" t="s">
        <v>170</v>
      </c>
    </row>
    <row r="442" spans="1:3" ht="15" x14ac:dyDescent="0.2">
      <c r="A442" s="251">
        <v>15715</v>
      </c>
      <c r="B442" s="252" t="s">
        <v>173</v>
      </c>
      <c r="C442" s="251" t="s">
        <v>174</v>
      </c>
    </row>
    <row r="443" spans="1:3" ht="15" x14ac:dyDescent="0.2">
      <c r="A443" s="251">
        <v>15716</v>
      </c>
      <c r="B443" s="252" t="s">
        <v>169</v>
      </c>
      <c r="C443" s="251" t="s">
        <v>170</v>
      </c>
    </row>
    <row r="444" spans="1:3" ht="15" x14ac:dyDescent="0.2">
      <c r="A444" s="251">
        <v>15717</v>
      </c>
      <c r="B444" s="252" t="s">
        <v>169</v>
      </c>
      <c r="C444" s="251" t="s">
        <v>170</v>
      </c>
    </row>
    <row r="445" spans="1:3" ht="15" x14ac:dyDescent="0.2">
      <c r="A445" s="251">
        <v>15720</v>
      </c>
      <c r="B445" s="252" t="s">
        <v>169</v>
      </c>
      <c r="C445" s="251" t="s">
        <v>170</v>
      </c>
    </row>
    <row r="446" spans="1:3" ht="15" x14ac:dyDescent="0.2">
      <c r="A446" s="251">
        <v>15721</v>
      </c>
      <c r="B446" s="252" t="s">
        <v>175</v>
      </c>
      <c r="C446" s="251" t="s">
        <v>176</v>
      </c>
    </row>
    <row r="447" spans="1:3" ht="15" x14ac:dyDescent="0.2">
      <c r="A447" s="251">
        <v>15722</v>
      </c>
      <c r="B447" s="252" t="s">
        <v>169</v>
      </c>
      <c r="C447" s="251" t="s">
        <v>170</v>
      </c>
    </row>
    <row r="448" spans="1:3" ht="15" x14ac:dyDescent="0.2">
      <c r="A448" s="251">
        <v>15723</v>
      </c>
      <c r="B448" s="252" t="s">
        <v>169</v>
      </c>
      <c r="C448" s="251" t="s">
        <v>170</v>
      </c>
    </row>
    <row r="449" spans="1:3" ht="15" x14ac:dyDescent="0.2">
      <c r="A449" s="251">
        <v>15724</v>
      </c>
      <c r="B449" s="252" t="s">
        <v>169</v>
      </c>
      <c r="C449" s="251" t="s">
        <v>170</v>
      </c>
    </row>
    <row r="450" spans="1:3" ht="15" x14ac:dyDescent="0.2">
      <c r="A450" s="251">
        <v>15725</v>
      </c>
      <c r="B450" s="252" t="s">
        <v>169</v>
      </c>
      <c r="C450" s="251" t="s">
        <v>170</v>
      </c>
    </row>
    <row r="451" spans="1:3" ht="15" x14ac:dyDescent="0.2">
      <c r="A451" s="251">
        <v>15727</v>
      </c>
      <c r="B451" s="252" t="s">
        <v>169</v>
      </c>
      <c r="C451" s="251" t="s">
        <v>170</v>
      </c>
    </row>
    <row r="452" spans="1:3" ht="15" x14ac:dyDescent="0.2">
      <c r="A452" s="251">
        <v>15728</v>
      </c>
      <c r="B452" s="252" t="s">
        <v>169</v>
      </c>
      <c r="C452" s="251" t="s">
        <v>170</v>
      </c>
    </row>
    <row r="453" spans="1:3" ht="15" x14ac:dyDescent="0.2">
      <c r="A453" s="251">
        <v>15729</v>
      </c>
      <c r="B453" s="252" t="s">
        <v>169</v>
      </c>
      <c r="C453" s="251" t="s">
        <v>170</v>
      </c>
    </row>
    <row r="454" spans="1:3" ht="15" x14ac:dyDescent="0.2">
      <c r="A454" s="251">
        <v>15730</v>
      </c>
      <c r="B454" s="252" t="s">
        <v>173</v>
      </c>
      <c r="C454" s="251" t="s">
        <v>174</v>
      </c>
    </row>
    <row r="455" spans="1:3" ht="15" x14ac:dyDescent="0.2">
      <c r="A455" s="251">
        <v>15731</v>
      </c>
      <c r="B455" s="252" t="s">
        <v>169</v>
      </c>
      <c r="C455" s="251" t="s">
        <v>170</v>
      </c>
    </row>
    <row r="456" spans="1:3" ht="15" x14ac:dyDescent="0.2">
      <c r="A456" s="251">
        <v>15732</v>
      </c>
      <c r="B456" s="252" t="s">
        <v>169</v>
      </c>
      <c r="C456" s="251" t="s">
        <v>170</v>
      </c>
    </row>
    <row r="457" spans="1:3" ht="15" x14ac:dyDescent="0.2">
      <c r="A457" s="251">
        <v>15733</v>
      </c>
      <c r="B457" s="252" t="s">
        <v>173</v>
      </c>
      <c r="C457" s="251" t="s">
        <v>174</v>
      </c>
    </row>
    <row r="458" spans="1:3" ht="15" x14ac:dyDescent="0.2">
      <c r="A458" s="251">
        <v>15734</v>
      </c>
      <c r="B458" s="252" t="s">
        <v>169</v>
      </c>
      <c r="C458" s="251" t="s">
        <v>170</v>
      </c>
    </row>
    <row r="459" spans="1:3" ht="15" x14ac:dyDescent="0.2">
      <c r="A459" s="251">
        <v>15736</v>
      </c>
      <c r="B459" s="252" t="s">
        <v>169</v>
      </c>
      <c r="C459" s="251" t="s">
        <v>170</v>
      </c>
    </row>
    <row r="460" spans="1:3" ht="15" x14ac:dyDescent="0.2">
      <c r="A460" s="251">
        <v>15737</v>
      </c>
      <c r="B460" s="252" t="s">
        <v>169</v>
      </c>
      <c r="C460" s="251" t="s">
        <v>170</v>
      </c>
    </row>
    <row r="461" spans="1:3" ht="15" x14ac:dyDescent="0.2">
      <c r="A461" s="251">
        <v>15738</v>
      </c>
      <c r="B461" s="252" t="s">
        <v>169</v>
      </c>
      <c r="C461" s="251" t="s">
        <v>170</v>
      </c>
    </row>
    <row r="462" spans="1:3" ht="15" x14ac:dyDescent="0.2">
      <c r="A462" s="251">
        <v>15739</v>
      </c>
      <c r="B462" s="252" t="s">
        <v>169</v>
      </c>
      <c r="C462" s="251" t="s">
        <v>170</v>
      </c>
    </row>
    <row r="463" spans="1:3" ht="15" x14ac:dyDescent="0.2">
      <c r="A463" s="251">
        <v>15740</v>
      </c>
      <c r="B463" s="252" t="s">
        <v>173</v>
      </c>
      <c r="C463" s="251" t="s">
        <v>174</v>
      </c>
    </row>
    <row r="464" spans="1:3" ht="15" x14ac:dyDescent="0.2">
      <c r="A464" s="251">
        <v>15741</v>
      </c>
      <c r="B464" s="252" t="s">
        <v>169</v>
      </c>
      <c r="C464" s="251" t="s">
        <v>170</v>
      </c>
    </row>
    <row r="465" spans="1:3" ht="15" x14ac:dyDescent="0.2">
      <c r="A465" s="251">
        <v>15742</v>
      </c>
      <c r="B465" s="252" t="s">
        <v>169</v>
      </c>
      <c r="C465" s="251" t="s">
        <v>170</v>
      </c>
    </row>
    <row r="466" spans="1:3" ht="15" x14ac:dyDescent="0.2">
      <c r="A466" s="251">
        <v>15744</v>
      </c>
      <c r="B466" s="252" t="s">
        <v>173</v>
      </c>
      <c r="C466" s="251" t="s">
        <v>174</v>
      </c>
    </row>
    <row r="467" spans="1:3" ht="15" x14ac:dyDescent="0.2">
      <c r="A467" s="251">
        <v>15745</v>
      </c>
      <c r="B467" s="252" t="s">
        <v>169</v>
      </c>
      <c r="C467" s="251" t="s">
        <v>170</v>
      </c>
    </row>
    <row r="468" spans="1:3" ht="15" x14ac:dyDescent="0.2">
      <c r="A468" s="251">
        <v>15746</v>
      </c>
      <c r="B468" s="252" t="s">
        <v>169</v>
      </c>
      <c r="C468" s="251" t="s">
        <v>170</v>
      </c>
    </row>
    <row r="469" spans="1:3" ht="15" x14ac:dyDescent="0.2">
      <c r="A469" s="251">
        <v>15747</v>
      </c>
      <c r="B469" s="252" t="s">
        <v>169</v>
      </c>
      <c r="C469" s="251" t="s">
        <v>170</v>
      </c>
    </row>
    <row r="470" spans="1:3" ht="15" x14ac:dyDescent="0.2">
      <c r="A470" s="251">
        <v>15748</v>
      </c>
      <c r="B470" s="252" t="s">
        <v>169</v>
      </c>
      <c r="C470" s="251" t="s">
        <v>170</v>
      </c>
    </row>
    <row r="471" spans="1:3" ht="15" x14ac:dyDescent="0.2">
      <c r="A471" s="251">
        <v>15750</v>
      </c>
      <c r="B471" s="252" t="s">
        <v>169</v>
      </c>
      <c r="C471" s="251" t="s">
        <v>170</v>
      </c>
    </row>
    <row r="472" spans="1:3" ht="15" x14ac:dyDescent="0.2">
      <c r="A472" s="251">
        <v>15752</v>
      </c>
      <c r="B472" s="252" t="s">
        <v>169</v>
      </c>
      <c r="C472" s="251" t="s">
        <v>170</v>
      </c>
    </row>
    <row r="473" spans="1:3" ht="15" x14ac:dyDescent="0.2">
      <c r="A473" s="251">
        <v>15753</v>
      </c>
      <c r="B473" s="252" t="s">
        <v>175</v>
      </c>
      <c r="C473" s="251" t="s">
        <v>176</v>
      </c>
    </row>
    <row r="474" spans="1:3" ht="15" x14ac:dyDescent="0.2">
      <c r="A474" s="251">
        <v>15754</v>
      </c>
      <c r="B474" s="252" t="s">
        <v>169</v>
      </c>
      <c r="C474" s="251" t="s">
        <v>170</v>
      </c>
    </row>
    <row r="475" spans="1:3" ht="15" x14ac:dyDescent="0.2">
      <c r="A475" s="251">
        <v>15756</v>
      </c>
      <c r="B475" s="252" t="s">
        <v>169</v>
      </c>
      <c r="C475" s="251" t="s">
        <v>170</v>
      </c>
    </row>
    <row r="476" spans="1:3" ht="15" x14ac:dyDescent="0.2">
      <c r="A476" s="251">
        <v>15757</v>
      </c>
      <c r="B476" s="252" t="s">
        <v>175</v>
      </c>
      <c r="C476" s="251" t="s">
        <v>176</v>
      </c>
    </row>
    <row r="477" spans="1:3" ht="15" x14ac:dyDescent="0.2">
      <c r="A477" s="251">
        <v>15758</v>
      </c>
      <c r="B477" s="252" t="s">
        <v>169</v>
      </c>
      <c r="C477" s="251" t="s">
        <v>170</v>
      </c>
    </row>
    <row r="478" spans="1:3" ht="15" x14ac:dyDescent="0.2">
      <c r="A478" s="251">
        <v>15759</v>
      </c>
      <c r="B478" s="252" t="s">
        <v>169</v>
      </c>
      <c r="C478" s="251" t="s">
        <v>170</v>
      </c>
    </row>
    <row r="479" spans="1:3" ht="15" x14ac:dyDescent="0.2">
      <c r="A479" s="251">
        <v>15760</v>
      </c>
      <c r="B479" s="252" t="s">
        <v>169</v>
      </c>
      <c r="C479" s="251" t="s">
        <v>170</v>
      </c>
    </row>
    <row r="480" spans="1:3" ht="15" x14ac:dyDescent="0.2">
      <c r="A480" s="251">
        <v>15761</v>
      </c>
      <c r="B480" s="252" t="s">
        <v>169</v>
      </c>
      <c r="C480" s="251" t="s">
        <v>170</v>
      </c>
    </row>
    <row r="481" spans="1:3" ht="15" x14ac:dyDescent="0.2">
      <c r="A481" s="251">
        <v>15762</v>
      </c>
      <c r="B481" s="252" t="s">
        <v>169</v>
      </c>
      <c r="C481" s="251" t="s">
        <v>170</v>
      </c>
    </row>
    <row r="482" spans="1:3" ht="15" x14ac:dyDescent="0.2">
      <c r="A482" s="251">
        <v>15763</v>
      </c>
      <c r="B482" s="252" t="s">
        <v>169</v>
      </c>
      <c r="C482" s="251" t="s">
        <v>170</v>
      </c>
    </row>
    <row r="483" spans="1:3" ht="15" x14ac:dyDescent="0.2">
      <c r="A483" s="251">
        <v>15764</v>
      </c>
      <c r="B483" s="252" t="s">
        <v>173</v>
      </c>
      <c r="C483" s="251" t="s">
        <v>174</v>
      </c>
    </row>
    <row r="484" spans="1:3" ht="15" x14ac:dyDescent="0.2">
      <c r="A484" s="251">
        <v>15765</v>
      </c>
      <c r="B484" s="252" t="s">
        <v>169</v>
      </c>
      <c r="C484" s="251" t="s">
        <v>170</v>
      </c>
    </row>
    <row r="485" spans="1:3" ht="15" x14ac:dyDescent="0.2">
      <c r="A485" s="251">
        <v>15767</v>
      </c>
      <c r="B485" s="252" t="s">
        <v>173</v>
      </c>
      <c r="C485" s="251" t="s">
        <v>174</v>
      </c>
    </row>
    <row r="486" spans="1:3" ht="15" x14ac:dyDescent="0.2">
      <c r="A486" s="251">
        <v>15770</v>
      </c>
      <c r="B486" s="252" t="s">
        <v>173</v>
      </c>
      <c r="C486" s="251" t="s">
        <v>174</v>
      </c>
    </row>
    <row r="487" spans="1:3" ht="15" x14ac:dyDescent="0.2">
      <c r="A487" s="251">
        <v>15771</v>
      </c>
      <c r="B487" s="252" t="s">
        <v>169</v>
      </c>
      <c r="C487" s="251" t="s">
        <v>170</v>
      </c>
    </row>
    <row r="488" spans="1:3" ht="15" x14ac:dyDescent="0.2">
      <c r="A488" s="251">
        <v>15772</v>
      </c>
      <c r="B488" s="252" t="s">
        <v>169</v>
      </c>
      <c r="C488" s="251" t="s">
        <v>170</v>
      </c>
    </row>
    <row r="489" spans="1:3" ht="15" x14ac:dyDescent="0.2">
      <c r="A489" s="251">
        <v>15773</v>
      </c>
      <c r="B489" s="252" t="s">
        <v>169</v>
      </c>
      <c r="C489" s="251" t="s">
        <v>170</v>
      </c>
    </row>
    <row r="490" spans="1:3" ht="15" x14ac:dyDescent="0.2">
      <c r="A490" s="251">
        <v>15774</v>
      </c>
      <c r="B490" s="252" t="s">
        <v>169</v>
      </c>
      <c r="C490" s="251" t="s">
        <v>170</v>
      </c>
    </row>
    <row r="491" spans="1:3" ht="15" x14ac:dyDescent="0.2">
      <c r="A491" s="251">
        <v>15775</v>
      </c>
      <c r="B491" s="252" t="s">
        <v>169</v>
      </c>
      <c r="C491" s="251" t="s">
        <v>170</v>
      </c>
    </row>
    <row r="492" spans="1:3" ht="15" x14ac:dyDescent="0.2">
      <c r="A492" s="251">
        <v>15776</v>
      </c>
      <c r="B492" s="252" t="s">
        <v>173</v>
      </c>
      <c r="C492" s="251" t="s">
        <v>174</v>
      </c>
    </row>
    <row r="493" spans="1:3" ht="15" x14ac:dyDescent="0.2">
      <c r="A493" s="251">
        <v>15777</v>
      </c>
      <c r="B493" s="252" t="s">
        <v>169</v>
      </c>
      <c r="C493" s="251" t="s">
        <v>170</v>
      </c>
    </row>
    <row r="494" spans="1:3" ht="15" x14ac:dyDescent="0.2">
      <c r="A494" s="251">
        <v>15778</v>
      </c>
      <c r="B494" s="252" t="s">
        <v>173</v>
      </c>
      <c r="C494" s="251" t="s">
        <v>174</v>
      </c>
    </row>
    <row r="495" spans="1:3" ht="15" x14ac:dyDescent="0.2">
      <c r="A495" s="251">
        <v>15779</v>
      </c>
      <c r="B495" s="252" t="s">
        <v>169</v>
      </c>
      <c r="C495" s="251" t="s">
        <v>170</v>
      </c>
    </row>
    <row r="496" spans="1:3" ht="15" x14ac:dyDescent="0.2">
      <c r="A496" s="251">
        <v>15780</v>
      </c>
      <c r="B496" s="252" t="s">
        <v>173</v>
      </c>
      <c r="C496" s="251" t="s">
        <v>174</v>
      </c>
    </row>
    <row r="497" spans="1:3" ht="15" x14ac:dyDescent="0.2">
      <c r="A497" s="251">
        <v>15781</v>
      </c>
      <c r="B497" s="252" t="s">
        <v>173</v>
      </c>
      <c r="C497" s="251" t="s">
        <v>174</v>
      </c>
    </row>
    <row r="498" spans="1:3" ht="15" x14ac:dyDescent="0.2">
      <c r="A498" s="251">
        <v>15783</v>
      </c>
      <c r="B498" s="252" t="s">
        <v>169</v>
      </c>
      <c r="C498" s="251" t="s">
        <v>170</v>
      </c>
    </row>
    <row r="499" spans="1:3" ht="15" x14ac:dyDescent="0.2">
      <c r="A499" s="251">
        <v>15784</v>
      </c>
      <c r="B499" s="252" t="s">
        <v>173</v>
      </c>
      <c r="C499" s="251" t="s">
        <v>174</v>
      </c>
    </row>
    <row r="500" spans="1:3" ht="15" x14ac:dyDescent="0.2">
      <c r="A500" s="251">
        <v>15801</v>
      </c>
      <c r="B500" s="252" t="s">
        <v>175</v>
      </c>
      <c r="C500" s="251" t="s">
        <v>176</v>
      </c>
    </row>
    <row r="501" spans="1:3" ht="15" x14ac:dyDescent="0.2">
      <c r="A501" s="251">
        <v>15821</v>
      </c>
      <c r="B501" s="252" t="s">
        <v>175</v>
      </c>
      <c r="C501" s="251" t="s">
        <v>176</v>
      </c>
    </row>
    <row r="502" spans="1:3" ht="15" x14ac:dyDescent="0.2">
      <c r="A502" s="251">
        <v>15822</v>
      </c>
      <c r="B502" s="252" t="s">
        <v>175</v>
      </c>
      <c r="C502" s="251" t="s">
        <v>176</v>
      </c>
    </row>
    <row r="503" spans="1:3" ht="15" x14ac:dyDescent="0.2">
      <c r="A503" s="251">
        <v>15823</v>
      </c>
      <c r="B503" s="252" t="s">
        <v>175</v>
      </c>
      <c r="C503" s="251" t="s">
        <v>176</v>
      </c>
    </row>
    <row r="504" spans="1:3" ht="15" x14ac:dyDescent="0.2">
      <c r="A504" s="251">
        <v>15824</v>
      </c>
      <c r="B504" s="252" t="s">
        <v>173</v>
      </c>
      <c r="C504" s="251" t="s">
        <v>174</v>
      </c>
    </row>
    <row r="505" spans="1:3" ht="15" x14ac:dyDescent="0.2">
      <c r="A505" s="251">
        <v>15825</v>
      </c>
      <c r="B505" s="252" t="s">
        <v>173</v>
      </c>
      <c r="C505" s="251" t="s">
        <v>174</v>
      </c>
    </row>
    <row r="506" spans="1:3" ht="15" x14ac:dyDescent="0.2">
      <c r="A506" s="251">
        <v>15827</v>
      </c>
      <c r="B506" s="252" t="s">
        <v>175</v>
      </c>
      <c r="C506" s="251" t="s">
        <v>176</v>
      </c>
    </row>
    <row r="507" spans="1:3" ht="15" x14ac:dyDescent="0.2">
      <c r="A507" s="251">
        <v>15828</v>
      </c>
      <c r="B507" s="252" t="s">
        <v>173</v>
      </c>
      <c r="C507" s="251" t="s">
        <v>174</v>
      </c>
    </row>
    <row r="508" spans="1:3" ht="15" x14ac:dyDescent="0.2">
      <c r="A508" s="251">
        <v>15829</v>
      </c>
      <c r="B508" s="252" t="s">
        <v>173</v>
      </c>
      <c r="C508" s="251" t="s">
        <v>174</v>
      </c>
    </row>
    <row r="509" spans="1:3" ht="15" x14ac:dyDescent="0.2">
      <c r="A509" s="251">
        <v>15831</v>
      </c>
      <c r="B509" s="252" t="s">
        <v>175</v>
      </c>
      <c r="C509" s="251" t="s">
        <v>176</v>
      </c>
    </row>
    <row r="510" spans="1:3" ht="15" x14ac:dyDescent="0.2">
      <c r="A510" s="251">
        <v>15832</v>
      </c>
      <c r="B510" s="252" t="s">
        <v>175</v>
      </c>
      <c r="C510" s="251" t="s">
        <v>176</v>
      </c>
    </row>
    <row r="511" spans="1:3" ht="15" x14ac:dyDescent="0.2">
      <c r="A511" s="251">
        <v>15834</v>
      </c>
      <c r="B511" s="252" t="s">
        <v>175</v>
      </c>
      <c r="C511" s="251" t="s">
        <v>176</v>
      </c>
    </row>
    <row r="512" spans="1:3" ht="15" x14ac:dyDescent="0.2">
      <c r="A512" s="251">
        <v>15840</v>
      </c>
      <c r="B512" s="252" t="s">
        <v>173</v>
      </c>
      <c r="C512" s="251" t="s">
        <v>174</v>
      </c>
    </row>
    <row r="513" spans="1:3" ht="15" x14ac:dyDescent="0.2">
      <c r="A513" s="251">
        <v>15841</v>
      </c>
      <c r="B513" s="252" t="s">
        <v>175</v>
      </c>
      <c r="C513" s="251" t="s">
        <v>176</v>
      </c>
    </row>
    <row r="514" spans="1:3" ht="15" x14ac:dyDescent="0.2">
      <c r="A514" s="251">
        <v>15845</v>
      </c>
      <c r="B514" s="252" t="s">
        <v>175</v>
      </c>
      <c r="C514" s="251" t="s">
        <v>176</v>
      </c>
    </row>
    <row r="515" spans="1:3" ht="15" x14ac:dyDescent="0.2">
      <c r="A515" s="251">
        <v>15846</v>
      </c>
      <c r="B515" s="252" t="s">
        <v>175</v>
      </c>
      <c r="C515" s="251" t="s">
        <v>176</v>
      </c>
    </row>
    <row r="516" spans="1:3" ht="15" x14ac:dyDescent="0.2">
      <c r="A516" s="251">
        <v>15847</v>
      </c>
      <c r="B516" s="252" t="s">
        <v>173</v>
      </c>
      <c r="C516" s="251" t="s">
        <v>174</v>
      </c>
    </row>
    <row r="517" spans="1:3" ht="15" x14ac:dyDescent="0.2">
      <c r="A517" s="251">
        <v>15848</v>
      </c>
      <c r="B517" s="252" t="s">
        <v>175</v>
      </c>
      <c r="C517" s="251" t="s">
        <v>176</v>
      </c>
    </row>
    <row r="518" spans="1:3" ht="15" x14ac:dyDescent="0.2">
      <c r="A518" s="251">
        <v>15849</v>
      </c>
      <c r="B518" s="252" t="s">
        <v>175</v>
      </c>
      <c r="C518" s="251" t="s">
        <v>176</v>
      </c>
    </row>
    <row r="519" spans="1:3" ht="15" x14ac:dyDescent="0.2">
      <c r="A519" s="251">
        <v>15851</v>
      </c>
      <c r="B519" s="252" t="s">
        <v>173</v>
      </c>
      <c r="C519" s="251" t="s">
        <v>174</v>
      </c>
    </row>
    <row r="520" spans="1:3" ht="15" x14ac:dyDescent="0.2">
      <c r="A520" s="251">
        <v>15853</v>
      </c>
      <c r="B520" s="252" t="s">
        <v>175</v>
      </c>
      <c r="C520" s="251" t="s">
        <v>176</v>
      </c>
    </row>
    <row r="521" spans="1:3" ht="15" x14ac:dyDescent="0.2">
      <c r="A521" s="251">
        <v>15856</v>
      </c>
      <c r="B521" s="252" t="s">
        <v>175</v>
      </c>
      <c r="C521" s="251" t="s">
        <v>176</v>
      </c>
    </row>
    <row r="522" spans="1:3" ht="15" x14ac:dyDescent="0.2">
      <c r="A522" s="251">
        <v>15857</v>
      </c>
      <c r="B522" s="252" t="s">
        <v>175</v>
      </c>
      <c r="C522" s="251" t="s">
        <v>176</v>
      </c>
    </row>
    <row r="523" spans="1:3" ht="15" x14ac:dyDescent="0.2">
      <c r="A523" s="251">
        <v>15860</v>
      </c>
      <c r="B523" s="252" t="s">
        <v>173</v>
      </c>
      <c r="C523" s="251" t="s">
        <v>174</v>
      </c>
    </row>
    <row r="524" spans="1:3" ht="15" x14ac:dyDescent="0.2">
      <c r="A524" s="251">
        <v>15861</v>
      </c>
      <c r="B524" s="252" t="s">
        <v>175</v>
      </c>
      <c r="C524" s="251" t="s">
        <v>176</v>
      </c>
    </row>
    <row r="525" spans="1:3" ht="15" x14ac:dyDescent="0.2">
      <c r="A525" s="251">
        <v>15863</v>
      </c>
      <c r="B525" s="252" t="s">
        <v>173</v>
      </c>
      <c r="C525" s="251" t="s">
        <v>174</v>
      </c>
    </row>
    <row r="526" spans="1:3" ht="15" x14ac:dyDescent="0.2">
      <c r="A526" s="251">
        <v>15864</v>
      </c>
      <c r="B526" s="252" t="s">
        <v>173</v>
      </c>
      <c r="C526" s="251" t="s">
        <v>174</v>
      </c>
    </row>
    <row r="527" spans="1:3" ht="15" x14ac:dyDescent="0.2">
      <c r="A527" s="251">
        <v>15865</v>
      </c>
      <c r="B527" s="252" t="s">
        <v>173</v>
      </c>
      <c r="C527" s="251" t="s">
        <v>174</v>
      </c>
    </row>
    <row r="528" spans="1:3" ht="15" x14ac:dyDescent="0.2">
      <c r="A528" s="251">
        <v>15866</v>
      </c>
      <c r="B528" s="252" t="s">
        <v>175</v>
      </c>
      <c r="C528" s="251" t="s">
        <v>176</v>
      </c>
    </row>
    <row r="529" spans="1:3" ht="15" x14ac:dyDescent="0.2">
      <c r="A529" s="251">
        <v>15868</v>
      </c>
      <c r="B529" s="252" t="s">
        <v>175</v>
      </c>
      <c r="C529" s="251" t="s">
        <v>176</v>
      </c>
    </row>
    <row r="530" spans="1:3" ht="15" x14ac:dyDescent="0.2">
      <c r="A530" s="251">
        <v>15870</v>
      </c>
      <c r="B530" s="252" t="s">
        <v>175</v>
      </c>
      <c r="C530" s="251" t="s">
        <v>176</v>
      </c>
    </row>
    <row r="531" spans="1:3" ht="15" x14ac:dyDescent="0.2">
      <c r="A531" s="251">
        <v>15901</v>
      </c>
      <c r="B531" s="252" t="s">
        <v>169</v>
      </c>
      <c r="C531" s="251" t="s">
        <v>170</v>
      </c>
    </row>
    <row r="532" spans="1:3" ht="15" x14ac:dyDescent="0.2">
      <c r="A532" s="251">
        <v>15902</v>
      </c>
      <c r="B532" s="252" t="s">
        <v>169</v>
      </c>
      <c r="C532" s="251" t="s">
        <v>170</v>
      </c>
    </row>
    <row r="533" spans="1:3" ht="15" x14ac:dyDescent="0.2">
      <c r="A533" s="251">
        <v>15904</v>
      </c>
      <c r="B533" s="252" t="s">
        <v>169</v>
      </c>
      <c r="C533" s="251" t="s">
        <v>170</v>
      </c>
    </row>
    <row r="534" spans="1:3" ht="15" x14ac:dyDescent="0.2">
      <c r="A534" s="251">
        <v>15905</v>
      </c>
      <c r="B534" s="252" t="s">
        <v>169</v>
      </c>
      <c r="C534" s="251" t="s">
        <v>170</v>
      </c>
    </row>
    <row r="535" spans="1:3" ht="15" x14ac:dyDescent="0.2">
      <c r="A535" s="251">
        <v>15906</v>
      </c>
      <c r="B535" s="252" t="s">
        <v>169</v>
      </c>
      <c r="C535" s="251" t="s">
        <v>170</v>
      </c>
    </row>
    <row r="536" spans="1:3" ht="15" x14ac:dyDescent="0.2">
      <c r="A536" s="251">
        <v>15907</v>
      </c>
      <c r="B536" s="252" t="s">
        <v>169</v>
      </c>
      <c r="C536" s="251" t="s">
        <v>170</v>
      </c>
    </row>
    <row r="537" spans="1:3" ht="15" x14ac:dyDescent="0.2">
      <c r="A537" s="251">
        <v>15909</v>
      </c>
      <c r="B537" s="252" t="s">
        <v>169</v>
      </c>
      <c r="C537" s="251" t="s">
        <v>170</v>
      </c>
    </row>
    <row r="538" spans="1:3" ht="15" x14ac:dyDescent="0.2">
      <c r="A538" s="251">
        <v>15915</v>
      </c>
      <c r="B538" s="252" t="s">
        <v>169</v>
      </c>
      <c r="C538" s="251" t="s">
        <v>170</v>
      </c>
    </row>
    <row r="539" spans="1:3" ht="15" x14ac:dyDescent="0.2">
      <c r="A539" s="251">
        <v>15920</v>
      </c>
      <c r="B539" s="252" t="s">
        <v>169</v>
      </c>
      <c r="C539" s="251" t="s">
        <v>170</v>
      </c>
    </row>
    <row r="540" spans="1:3" ht="15" x14ac:dyDescent="0.2">
      <c r="A540" s="251">
        <v>15921</v>
      </c>
      <c r="B540" s="252" t="s">
        <v>169</v>
      </c>
      <c r="C540" s="251" t="s">
        <v>170</v>
      </c>
    </row>
    <row r="541" spans="1:3" ht="15" x14ac:dyDescent="0.2">
      <c r="A541" s="251">
        <v>15922</v>
      </c>
      <c r="B541" s="252" t="s">
        <v>169</v>
      </c>
      <c r="C541" s="251" t="s">
        <v>170</v>
      </c>
    </row>
    <row r="542" spans="1:3" ht="15" x14ac:dyDescent="0.2">
      <c r="A542" s="251">
        <v>15923</v>
      </c>
      <c r="B542" s="252" t="s">
        <v>169</v>
      </c>
      <c r="C542" s="251" t="s">
        <v>170</v>
      </c>
    </row>
    <row r="543" spans="1:3" ht="15" x14ac:dyDescent="0.2">
      <c r="A543" s="251">
        <v>15924</v>
      </c>
      <c r="B543" s="252" t="s">
        <v>169</v>
      </c>
      <c r="C543" s="251" t="s">
        <v>170</v>
      </c>
    </row>
    <row r="544" spans="1:3" ht="15" x14ac:dyDescent="0.2">
      <c r="A544" s="251">
        <v>15925</v>
      </c>
      <c r="B544" s="252" t="s">
        <v>169</v>
      </c>
      <c r="C544" s="251" t="s">
        <v>170</v>
      </c>
    </row>
    <row r="545" spans="1:3" ht="15" x14ac:dyDescent="0.2">
      <c r="A545" s="251">
        <v>15926</v>
      </c>
      <c r="B545" s="252" t="s">
        <v>169</v>
      </c>
      <c r="C545" s="251" t="s">
        <v>170</v>
      </c>
    </row>
    <row r="546" spans="1:3" ht="15" x14ac:dyDescent="0.2">
      <c r="A546" s="251">
        <v>15927</v>
      </c>
      <c r="B546" s="252" t="s">
        <v>169</v>
      </c>
      <c r="C546" s="251" t="s">
        <v>170</v>
      </c>
    </row>
    <row r="547" spans="1:3" ht="15" x14ac:dyDescent="0.2">
      <c r="A547" s="251">
        <v>15928</v>
      </c>
      <c r="B547" s="252" t="s">
        <v>169</v>
      </c>
      <c r="C547" s="251" t="s">
        <v>170</v>
      </c>
    </row>
    <row r="548" spans="1:3" ht="15" x14ac:dyDescent="0.2">
      <c r="A548" s="251">
        <v>15929</v>
      </c>
      <c r="B548" s="252" t="s">
        <v>169</v>
      </c>
      <c r="C548" s="251" t="s">
        <v>170</v>
      </c>
    </row>
    <row r="549" spans="1:3" ht="15" x14ac:dyDescent="0.2">
      <c r="A549" s="251">
        <v>15930</v>
      </c>
      <c r="B549" s="252" t="s">
        <v>169</v>
      </c>
      <c r="C549" s="251" t="s">
        <v>170</v>
      </c>
    </row>
    <row r="550" spans="1:3" ht="15" x14ac:dyDescent="0.2">
      <c r="A550" s="251">
        <v>15931</v>
      </c>
      <c r="B550" s="252" t="s">
        <v>169</v>
      </c>
      <c r="C550" s="251" t="s">
        <v>170</v>
      </c>
    </row>
    <row r="551" spans="1:3" ht="15" x14ac:dyDescent="0.2">
      <c r="A551" s="251">
        <v>15934</v>
      </c>
      <c r="B551" s="252" t="s">
        <v>169</v>
      </c>
      <c r="C551" s="251" t="s">
        <v>170</v>
      </c>
    </row>
    <row r="552" spans="1:3" ht="15" x14ac:dyDescent="0.2">
      <c r="A552" s="251">
        <v>15935</v>
      </c>
      <c r="B552" s="252" t="s">
        <v>169</v>
      </c>
      <c r="C552" s="251" t="s">
        <v>170</v>
      </c>
    </row>
    <row r="553" spans="1:3" ht="15" x14ac:dyDescent="0.2">
      <c r="A553" s="251">
        <v>15936</v>
      </c>
      <c r="B553" s="252" t="s">
        <v>169</v>
      </c>
      <c r="C553" s="251" t="s">
        <v>170</v>
      </c>
    </row>
    <row r="554" spans="1:3" ht="15" x14ac:dyDescent="0.2">
      <c r="A554" s="251">
        <v>15937</v>
      </c>
      <c r="B554" s="252" t="s">
        <v>169</v>
      </c>
      <c r="C554" s="251" t="s">
        <v>170</v>
      </c>
    </row>
    <row r="555" spans="1:3" ht="15" x14ac:dyDescent="0.2">
      <c r="A555" s="251">
        <v>15938</v>
      </c>
      <c r="B555" s="252" t="s">
        <v>169</v>
      </c>
      <c r="C555" s="251" t="s">
        <v>170</v>
      </c>
    </row>
    <row r="556" spans="1:3" ht="15" x14ac:dyDescent="0.2">
      <c r="A556" s="251">
        <v>15940</v>
      </c>
      <c r="B556" s="252" t="s">
        <v>169</v>
      </c>
      <c r="C556" s="251" t="s">
        <v>170</v>
      </c>
    </row>
    <row r="557" spans="1:3" ht="15" x14ac:dyDescent="0.2">
      <c r="A557" s="251">
        <v>15942</v>
      </c>
      <c r="B557" s="252" t="s">
        <v>169</v>
      </c>
      <c r="C557" s="251" t="s">
        <v>170</v>
      </c>
    </row>
    <row r="558" spans="1:3" ht="15" x14ac:dyDescent="0.2">
      <c r="A558" s="251">
        <v>15943</v>
      </c>
      <c r="B558" s="252" t="s">
        <v>169</v>
      </c>
      <c r="C558" s="251" t="s">
        <v>170</v>
      </c>
    </row>
    <row r="559" spans="1:3" ht="15" x14ac:dyDescent="0.2">
      <c r="A559" s="251">
        <v>15944</v>
      </c>
      <c r="B559" s="252" t="s">
        <v>169</v>
      </c>
      <c r="C559" s="251" t="s">
        <v>170</v>
      </c>
    </row>
    <row r="560" spans="1:3" ht="15" x14ac:dyDescent="0.2">
      <c r="A560" s="251">
        <v>15945</v>
      </c>
      <c r="B560" s="252" t="s">
        <v>169</v>
      </c>
      <c r="C560" s="251" t="s">
        <v>170</v>
      </c>
    </row>
    <row r="561" spans="1:3" ht="15" x14ac:dyDescent="0.2">
      <c r="A561" s="251">
        <v>15946</v>
      </c>
      <c r="B561" s="252" t="s">
        <v>169</v>
      </c>
      <c r="C561" s="251" t="s">
        <v>170</v>
      </c>
    </row>
    <row r="562" spans="1:3" ht="15" x14ac:dyDescent="0.2">
      <c r="A562" s="251">
        <v>15948</v>
      </c>
      <c r="B562" s="252" t="s">
        <v>169</v>
      </c>
      <c r="C562" s="251" t="s">
        <v>170</v>
      </c>
    </row>
    <row r="563" spans="1:3" ht="15" x14ac:dyDescent="0.2">
      <c r="A563" s="251">
        <v>15949</v>
      </c>
      <c r="B563" s="252" t="s">
        <v>169</v>
      </c>
      <c r="C563" s="251" t="s">
        <v>170</v>
      </c>
    </row>
    <row r="564" spans="1:3" ht="15" x14ac:dyDescent="0.2">
      <c r="A564" s="251">
        <v>15951</v>
      </c>
      <c r="B564" s="252" t="s">
        <v>169</v>
      </c>
      <c r="C564" s="251" t="s">
        <v>170</v>
      </c>
    </row>
    <row r="565" spans="1:3" ht="15" x14ac:dyDescent="0.2">
      <c r="A565" s="251">
        <v>15952</v>
      </c>
      <c r="B565" s="252" t="s">
        <v>169</v>
      </c>
      <c r="C565" s="251" t="s">
        <v>170</v>
      </c>
    </row>
    <row r="566" spans="1:3" ht="15" x14ac:dyDescent="0.2">
      <c r="A566" s="251">
        <v>15953</v>
      </c>
      <c r="B566" s="252" t="s">
        <v>169</v>
      </c>
      <c r="C566" s="251" t="s">
        <v>170</v>
      </c>
    </row>
    <row r="567" spans="1:3" ht="15" x14ac:dyDescent="0.2">
      <c r="A567" s="251">
        <v>15954</v>
      </c>
      <c r="B567" s="252" t="s">
        <v>169</v>
      </c>
      <c r="C567" s="251" t="s">
        <v>170</v>
      </c>
    </row>
    <row r="568" spans="1:3" ht="15" x14ac:dyDescent="0.2">
      <c r="A568" s="251">
        <v>15955</v>
      </c>
      <c r="B568" s="252" t="s">
        <v>169</v>
      </c>
      <c r="C568" s="251" t="s">
        <v>170</v>
      </c>
    </row>
    <row r="569" spans="1:3" ht="15" x14ac:dyDescent="0.2">
      <c r="A569" s="251">
        <v>15956</v>
      </c>
      <c r="B569" s="252" t="s">
        <v>169</v>
      </c>
      <c r="C569" s="251" t="s">
        <v>170</v>
      </c>
    </row>
    <row r="570" spans="1:3" ht="15" x14ac:dyDescent="0.2">
      <c r="A570" s="251">
        <v>15957</v>
      </c>
      <c r="B570" s="252" t="s">
        <v>169</v>
      </c>
      <c r="C570" s="251" t="s">
        <v>170</v>
      </c>
    </row>
    <row r="571" spans="1:3" ht="15" x14ac:dyDescent="0.2">
      <c r="A571" s="251">
        <v>15958</v>
      </c>
      <c r="B571" s="252" t="s">
        <v>169</v>
      </c>
      <c r="C571" s="251" t="s">
        <v>170</v>
      </c>
    </row>
    <row r="572" spans="1:3" ht="15" x14ac:dyDescent="0.2">
      <c r="A572" s="251">
        <v>15959</v>
      </c>
      <c r="B572" s="252" t="s">
        <v>169</v>
      </c>
      <c r="C572" s="251" t="s">
        <v>170</v>
      </c>
    </row>
    <row r="573" spans="1:3" ht="15" x14ac:dyDescent="0.2">
      <c r="A573" s="251">
        <v>15960</v>
      </c>
      <c r="B573" s="252" t="s">
        <v>169</v>
      </c>
      <c r="C573" s="251" t="s">
        <v>170</v>
      </c>
    </row>
    <row r="574" spans="1:3" ht="15" x14ac:dyDescent="0.2">
      <c r="A574" s="251">
        <v>15961</v>
      </c>
      <c r="B574" s="252" t="s">
        <v>169</v>
      </c>
      <c r="C574" s="251" t="s">
        <v>170</v>
      </c>
    </row>
    <row r="575" spans="1:3" ht="15" x14ac:dyDescent="0.2">
      <c r="A575" s="251">
        <v>15962</v>
      </c>
      <c r="B575" s="252" t="s">
        <v>169</v>
      </c>
      <c r="C575" s="251" t="s">
        <v>170</v>
      </c>
    </row>
    <row r="576" spans="1:3" ht="15" x14ac:dyDescent="0.2">
      <c r="A576" s="251">
        <v>15963</v>
      </c>
      <c r="B576" s="252" t="s">
        <v>169</v>
      </c>
      <c r="C576" s="251" t="s">
        <v>170</v>
      </c>
    </row>
    <row r="577" spans="1:3" ht="15" x14ac:dyDescent="0.2">
      <c r="A577" s="251">
        <v>16001</v>
      </c>
      <c r="B577" s="252" t="s">
        <v>169</v>
      </c>
      <c r="C577" s="251" t="s">
        <v>170</v>
      </c>
    </row>
    <row r="578" spans="1:3" ht="15" x14ac:dyDescent="0.2">
      <c r="A578" s="251">
        <v>16002</v>
      </c>
      <c r="B578" s="252" t="s">
        <v>169</v>
      </c>
      <c r="C578" s="251" t="s">
        <v>170</v>
      </c>
    </row>
    <row r="579" spans="1:3" ht="15" x14ac:dyDescent="0.2">
      <c r="A579" s="251">
        <v>16003</v>
      </c>
      <c r="B579" s="252" t="s">
        <v>169</v>
      </c>
      <c r="C579" s="251" t="s">
        <v>170</v>
      </c>
    </row>
    <row r="580" spans="1:3" ht="15" x14ac:dyDescent="0.2">
      <c r="A580" s="251">
        <v>16016</v>
      </c>
      <c r="B580" s="252" t="s">
        <v>169</v>
      </c>
      <c r="C580" s="251" t="s">
        <v>170</v>
      </c>
    </row>
    <row r="581" spans="1:3" ht="15" x14ac:dyDescent="0.2">
      <c r="A581" s="251">
        <v>16017</v>
      </c>
      <c r="B581" s="252" t="s">
        <v>169</v>
      </c>
      <c r="C581" s="251" t="s">
        <v>170</v>
      </c>
    </row>
    <row r="582" spans="1:3" ht="15" x14ac:dyDescent="0.2">
      <c r="A582" s="251">
        <v>16018</v>
      </c>
      <c r="B582" s="252" t="s">
        <v>169</v>
      </c>
      <c r="C582" s="251" t="s">
        <v>170</v>
      </c>
    </row>
    <row r="583" spans="1:3" ht="15" x14ac:dyDescent="0.2">
      <c r="A583" s="251">
        <v>16020</v>
      </c>
      <c r="B583" s="252" t="s">
        <v>169</v>
      </c>
      <c r="C583" s="251" t="s">
        <v>170</v>
      </c>
    </row>
    <row r="584" spans="1:3" ht="15" x14ac:dyDescent="0.2">
      <c r="A584" s="251">
        <v>16021</v>
      </c>
      <c r="B584" s="252" t="s">
        <v>169</v>
      </c>
      <c r="C584" s="251" t="s">
        <v>170</v>
      </c>
    </row>
    <row r="585" spans="1:3" ht="15" x14ac:dyDescent="0.2">
      <c r="A585" s="251">
        <v>16022</v>
      </c>
      <c r="B585" s="252" t="s">
        <v>169</v>
      </c>
      <c r="C585" s="251" t="s">
        <v>170</v>
      </c>
    </row>
    <row r="586" spans="1:3" ht="15" x14ac:dyDescent="0.2">
      <c r="A586" s="251">
        <v>16023</v>
      </c>
      <c r="B586" s="252" t="s">
        <v>169</v>
      </c>
      <c r="C586" s="251" t="s">
        <v>170</v>
      </c>
    </row>
    <row r="587" spans="1:3" ht="15" x14ac:dyDescent="0.2">
      <c r="A587" s="251">
        <v>16024</v>
      </c>
      <c r="B587" s="252" t="s">
        <v>169</v>
      </c>
      <c r="C587" s="251" t="s">
        <v>170</v>
      </c>
    </row>
    <row r="588" spans="1:3" ht="15" x14ac:dyDescent="0.2">
      <c r="A588" s="251">
        <v>16025</v>
      </c>
      <c r="B588" s="252" t="s">
        <v>169</v>
      </c>
      <c r="C588" s="251" t="s">
        <v>170</v>
      </c>
    </row>
    <row r="589" spans="1:3" ht="15" x14ac:dyDescent="0.2">
      <c r="A589" s="251">
        <v>16027</v>
      </c>
      <c r="B589" s="252" t="s">
        <v>169</v>
      </c>
      <c r="C589" s="251" t="s">
        <v>170</v>
      </c>
    </row>
    <row r="590" spans="1:3" ht="15" x14ac:dyDescent="0.2">
      <c r="A590" s="251">
        <v>16028</v>
      </c>
      <c r="B590" s="252" t="s">
        <v>169</v>
      </c>
      <c r="C590" s="251" t="s">
        <v>170</v>
      </c>
    </row>
    <row r="591" spans="1:3" ht="15" x14ac:dyDescent="0.2">
      <c r="A591" s="251">
        <v>16029</v>
      </c>
      <c r="B591" s="252" t="s">
        <v>169</v>
      </c>
      <c r="C591" s="251" t="s">
        <v>170</v>
      </c>
    </row>
    <row r="592" spans="1:3" ht="15" x14ac:dyDescent="0.2">
      <c r="A592" s="251">
        <v>16030</v>
      </c>
      <c r="B592" s="252" t="s">
        <v>169</v>
      </c>
      <c r="C592" s="251" t="s">
        <v>170</v>
      </c>
    </row>
    <row r="593" spans="1:3" ht="15" x14ac:dyDescent="0.2">
      <c r="A593" s="251">
        <v>16033</v>
      </c>
      <c r="B593" s="252" t="s">
        <v>169</v>
      </c>
      <c r="C593" s="251" t="s">
        <v>170</v>
      </c>
    </row>
    <row r="594" spans="1:3" ht="15" x14ac:dyDescent="0.2">
      <c r="A594" s="251">
        <v>16034</v>
      </c>
      <c r="B594" s="252" t="s">
        <v>169</v>
      </c>
      <c r="C594" s="251" t="s">
        <v>170</v>
      </c>
    </row>
    <row r="595" spans="1:3" ht="15" x14ac:dyDescent="0.2">
      <c r="A595" s="251">
        <v>16035</v>
      </c>
      <c r="B595" s="252" t="s">
        <v>169</v>
      </c>
      <c r="C595" s="251" t="s">
        <v>170</v>
      </c>
    </row>
    <row r="596" spans="1:3" ht="15" x14ac:dyDescent="0.2">
      <c r="A596" s="251">
        <v>16036</v>
      </c>
      <c r="B596" s="252" t="s">
        <v>173</v>
      </c>
      <c r="C596" s="251" t="s">
        <v>174</v>
      </c>
    </row>
    <row r="597" spans="1:3" ht="15" x14ac:dyDescent="0.2">
      <c r="A597" s="251">
        <v>16037</v>
      </c>
      <c r="B597" s="252" t="s">
        <v>169</v>
      </c>
      <c r="C597" s="251" t="s">
        <v>170</v>
      </c>
    </row>
    <row r="598" spans="1:3" ht="15" x14ac:dyDescent="0.2">
      <c r="A598" s="251">
        <v>16038</v>
      </c>
      <c r="B598" s="252" t="s">
        <v>169</v>
      </c>
      <c r="C598" s="251" t="s">
        <v>170</v>
      </c>
    </row>
    <row r="599" spans="1:3" ht="15" x14ac:dyDescent="0.2">
      <c r="A599" s="251">
        <v>16039</v>
      </c>
      <c r="B599" s="252" t="s">
        <v>169</v>
      </c>
      <c r="C599" s="251" t="s">
        <v>170</v>
      </c>
    </row>
    <row r="600" spans="1:3" ht="15" x14ac:dyDescent="0.2">
      <c r="A600" s="251">
        <v>16040</v>
      </c>
      <c r="B600" s="252" t="s">
        <v>169</v>
      </c>
      <c r="C600" s="251" t="s">
        <v>170</v>
      </c>
    </row>
    <row r="601" spans="1:3" ht="15" x14ac:dyDescent="0.2">
      <c r="A601" s="251">
        <v>16041</v>
      </c>
      <c r="B601" s="252" t="s">
        <v>169</v>
      </c>
      <c r="C601" s="251" t="s">
        <v>170</v>
      </c>
    </row>
    <row r="602" spans="1:3" ht="15" x14ac:dyDescent="0.2">
      <c r="A602" s="251">
        <v>16045</v>
      </c>
      <c r="B602" s="252" t="s">
        <v>169</v>
      </c>
      <c r="C602" s="251" t="s">
        <v>170</v>
      </c>
    </row>
    <row r="603" spans="1:3" ht="15" x14ac:dyDescent="0.2">
      <c r="A603" s="251">
        <v>16046</v>
      </c>
      <c r="B603" s="252" t="s">
        <v>169</v>
      </c>
      <c r="C603" s="251" t="s">
        <v>170</v>
      </c>
    </row>
    <row r="604" spans="1:3" ht="15" x14ac:dyDescent="0.2">
      <c r="A604" s="251">
        <v>16048</v>
      </c>
      <c r="B604" s="252" t="s">
        <v>169</v>
      </c>
      <c r="C604" s="251" t="s">
        <v>170</v>
      </c>
    </row>
    <row r="605" spans="1:3" ht="15" x14ac:dyDescent="0.2">
      <c r="A605" s="251">
        <v>16049</v>
      </c>
      <c r="B605" s="252" t="s">
        <v>169</v>
      </c>
      <c r="C605" s="251" t="s">
        <v>170</v>
      </c>
    </row>
    <row r="606" spans="1:3" ht="15" x14ac:dyDescent="0.2">
      <c r="A606" s="251">
        <v>16050</v>
      </c>
      <c r="B606" s="252" t="s">
        <v>169</v>
      </c>
      <c r="C606" s="251" t="s">
        <v>170</v>
      </c>
    </row>
    <row r="607" spans="1:3" ht="15" x14ac:dyDescent="0.2">
      <c r="A607" s="251">
        <v>16051</v>
      </c>
      <c r="B607" s="252" t="s">
        <v>169</v>
      </c>
      <c r="C607" s="251" t="s">
        <v>170</v>
      </c>
    </row>
    <row r="608" spans="1:3" ht="15" x14ac:dyDescent="0.2">
      <c r="A608" s="251">
        <v>16052</v>
      </c>
      <c r="B608" s="252" t="s">
        <v>169</v>
      </c>
      <c r="C608" s="251" t="s">
        <v>170</v>
      </c>
    </row>
    <row r="609" spans="1:3" ht="15" x14ac:dyDescent="0.2">
      <c r="A609" s="251">
        <v>16053</v>
      </c>
      <c r="B609" s="252" t="s">
        <v>169</v>
      </c>
      <c r="C609" s="251" t="s">
        <v>170</v>
      </c>
    </row>
    <row r="610" spans="1:3" ht="15" x14ac:dyDescent="0.2">
      <c r="A610" s="251">
        <v>16054</v>
      </c>
      <c r="B610" s="252" t="s">
        <v>173</v>
      </c>
      <c r="C610" s="251" t="s">
        <v>174</v>
      </c>
    </row>
    <row r="611" spans="1:3" ht="15" x14ac:dyDescent="0.2">
      <c r="A611" s="251">
        <v>16055</v>
      </c>
      <c r="B611" s="252" t="s">
        <v>169</v>
      </c>
      <c r="C611" s="251" t="s">
        <v>170</v>
      </c>
    </row>
    <row r="612" spans="1:3" ht="15" x14ac:dyDescent="0.2">
      <c r="A612" s="251">
        <v>16056</v>
      </c>
      <c r="B612" s="252" t="s">
        <v>169</v>
      </c>
      <c r="C612" s="251" t="s">
        <v>170</v>
      </c>
    </row>
    <row r="613" spans="1:3" ht="15" x14ac:dyDescent="0.2">
      <c r="A613" s="251">
        <v>16057</v>
      </c>
      <c r="B613" s="252" t="s">
        <v>169</v>
      </c>
      <c r="C613" s="251" t="s">
        <v>170</v>
      </c>
    </row>
    <row r="614" spans="1:3" ht="15" x14ac:dyDescent="0.2">
      <c r="A614" s="251">
        <v>16058</v>
      </c>
      <c r="B614" s="252" t="s">
        <v>169</v>
      </c>
      <c r="C614" s="251" t="s">
        <v>170</v>
      </c>
    </row>
    <row r="615" spans="1:3" ht="15" x14ac:dyDescent="0.2">
      <c r="A615" s="251">
        <v>16059</v>
      </c>
      <c r="B615" s="252" t="s">
        <v>169</v>
      </c>
      <c r="C615" s="251" t="s">
        <v>170</v>
      </c>
    </row>
    <row r="616" spans="1:3" ht="15" x14ac:dyDescent="0.2">
      <c r="A616" s="251">
        <v>16061</v>
      </c>
      <c r="B616" s="252" t="s">
        <v>169</v>
      </c>
      <c r="C616" s="251" t="s">
        <v>170</v>
      </c>
    </row>
    <row r="617" spans="1:3" ht="15" x14ac:dyDescent="0.2">
      <c r="A617" s="251">
        <v>16063</v>
      </c>
      <c r="B617" s="252" t="s">
        <v>169</v>
      </c>
      <c r="C617" s="251" t="s">
        <v>170</v>
      </c>
    </row>
    <row r="618" spans="1:3" ht="15" x14ac:dyDescent="0.2">
      <c r="A618" s="251">
        <v>16066</v>
      </c>
      <c r="B618" s="252" t="s">
        <v>169</v>
      </c>
      <c r="C618" s="251" t="s">
        <v>170</v>
      </c>
    </row>
    <row r="619" spans="1:3" ht="15" x14ac:dyDescent="0.2">
      <c r="A619" s="251">
        <v>16101</v>
      </c>
      <c r="B619" s="252" t="s">
        <v>169</v>
      </c>
      <c r="C619" s="251" t="s">
        <v>170</v>
      </c>
    </row>
    <row r="620" spans="1:3" ht="15" x14ac:dyDescent="0.2">
      <c r="A620" s="251">
        <v>16102</v>
      </c>
      <c r="B620" s="252" t="s">
        <v>169</v>
      </c>
      <c r="C620" s="251" t="s">
        <v>170</v>
      </c>
    </row>
    <row r="621" spans="1:3" ht="15" x14ac:dyDescent="0.2">
      <c r="A621" s="251">
        <v>16103</v>
      </c>
      <c r="B621" s="252" t="s">
        <v>169</v>
      </c>
      <c r="C621" s="251" t="s">
        <v>170</v>
      </c>
    </row>
    <row r="622" spans="1:3" ht="15" x14ac:dyDescent="0.2">
      <c r="A622" s="251">
        <v>16105</v>
      </c>
      <c r="B622" s="252" t="s">
        <v>169</v>
      </c>
      <c r="C622" s="251" t="s">
        <v>170</v>
      </c>
    </row>
    <row r="623" spans="1:3" ht="15" x14ac:dyDescent="0.2">
      <c r="A623" s="251">
        <v>16107</v>
      </c>
      <c r="B623" s="252" t="s">
        <v>169</v>
      </c>
      <c r="C623" s="251" t="s">
        <v>170</v>
      </c>
    </row>
    <row r="624" spans="1:3" ht="15" x14ac:dyDescent="0.2">
      <c r="A624" s="251">
        <v>16108</v>
      </c>
      <c r="B624" s="252" t="s">
        <v>169</v>
      </c>
      <c r="C624" s="251" t="s">
        <v>170</v>
      </c>
    </row>
    <row r="625" spans="1:3" ht="15" x14ac:dyDescent="0.2">
      <c r="A625" s="251">
        <v>16110</v>
      </c>
      <c r="B625" s="252" t="s">
        <v>173</v>
      </c>
      <c r="C625" s="251" t="s">
        <v>174</v>
      </c>
    </row>
    <row r="626" spans="1:3" ht="15" x14ac:dyDescent="0.2">
      <c r="A626" s="251">
        <v>16111</v>
      </c>
      <c r="B626" s="252" t="s">
        <v>173</v>
      </c>
      <c r="C626" s="251" t="s">
        <v>174</v>
      </c>
    </row>
    <row r="627" spans="1:3" ht="15" x14ac:dyDescent="0.2">
      <c r="A627" s="251">
        <v>16112</v>
      </c>
      <c r="B627" s="252" t="s">
        <v>169</v>
      </c>
      <c r="C627" s="251" t="s">
        <v>170</v>
      </c>
    </row>
    <row r="628" spans="1:3" ht="15" x14ac:dyDescent="0.2">
      <c r="A628" s="251">
        <v>16113</v>
      </c>
      <c r="B628" s="252" t="s">
        <v>173</v>
      </c>
      <c r="C628" s="251" t="s">
        <v>174</v>
      </c>
    </row>
    <row r="629" spans="1:3" ht="15" x14ac:dyDescent="0.2">
      <c r="A629" s="251">
        <v>16114</v>
      </c>
      <c r="B629" s="252" t="s">
        <v>173</v>
      </c>
      <c r="C629" s="251" t="s">
        <v>174</v>
      </c>
    </row>
    <row r="630" spans="1:3" ht="15" x14ac:dyDescent="0.2">
      <c r="A630" s="251">
        <v>16115</v>
      </c>
      <c r="B630" s="252" t="s">
        <v>169</v>
      </c>
      <c r="C630" s="251" t="s">
        <v>170</v>
      </c>
    </row>
    <row r="631" spans="1:3" ht="15" x14ac:dyDescent="0.2">
      <c r="A631" s="251">
        <v>16116</v>
      </c>
      <c r="B631" s="252" t="s">
        <v>169</v>
      </c>
      <c r="C631" s="251" t="s">
        <v>170</v>
      </c>
    </row>
    <row r="632" spans="1:3" ht="15" x14ac:dyDescent="0.2">
      <c r="A632" s="251">
        <v>16117</v>
      </c>
      <c r="B632" s="252" t="s">
        <v>169</v>
      </c>
      <c r="C632" s="251" t="s">
        <v>170</v>
      </c>
    </row>
    <row r="633" spans="1:3" ht="15" x14ac:dyDescent="0.2">
      <c r="A633" s="251">
        <v>16120</v>
      </c>
      <c r="B633" s="252" t="s">
        <v>169</v>
      </c>
      <c r="C633" s="251" t="s">
        <v>170</v>
      </c>
    </row>
    <row r="634" spans="1:3" ht="15" x14ac:dyDescent="0.2">
      <c r="A634" s="251">
        <v>16121</v>
      </c>
      <c r="B634" s="252" t="s">
        <v>173</v>
      </c>
      <c r="C634" s="251" t="s">
        <v>174</v>
      </c>
    </row>
    <row r="635" spans="1:3" ht="15" x14ac:dyDescent="0.2">
      <c r="A635" s="251">
        <v>16123</v>
      </c>
      <c r="B635" s="252" t="s">
        <v>169</v>
      </c>
      <c r="C635" s="251" t="s">
        <v>170</v>
      </c>
    </row>
    <row r="636" spans="1:3" ht="15" x14ac:dyDescent="0.2">
      <c r="A636" s="251">
        <v>16124</v>
      </c>
      <c r="B636" s="252" t="s">
        <v>173</v>
      </c>
      <c r="C636" s="251" t="s">
        <v>174</v>
      </c>
    </row>
    <row r="637" spans="1:3" ht="15" x14ac:dyDescent="0.2">
      <c r="A637" s="251">
        <v>16125</v>
      </c>
      <c r="B637" s="252" t="s">
        <v>173</v>
      </c>
      <c r="C637" s="251" t="s">
        <v>174</v>
      </c>
    </row>
    <row r="638" spans="1:3" ht="15" x14ac:dyDescent="0.2">
      <c r="A638" s="251">
        <v>16127</v>
      </c>
      <c r="B638" s="252" t="s">
        <v>173</v>
      </c>
      <c r="C638" s="251" t="s">
        <v>174</v>
      </c>
    </row>
    <row r="639" spans="1:3" ht="15" x14ac:dyDescent="0.2">
      <c r="A639" s="251">
        <v>16130</v>
      </c>
      <c r="B639" s="252" t="s">
        <v>173</v>
      </c>
      <c r="C639" s="251" t="s">
        <v>174</v>
      </c>
    </row>
    <row r="640" spans="1:3" ht="15" x14ac:dyDescent="0.2">
      <c r="A640" s="251">
        <v>16131</v>
      </c>
      <c r="B640" s="252" t="s">
        <v>173</v>
      </c>
      <c r="C640" s="251" t="s">
        <v>174</v>
      </c>
    </row>
    <row r="641" spans="1:3" ht="15" x14ac:dyDescent="0.2">
      <c r="A641" s="251">
        <v>16132</v>
      </c>
      <c r="B641" s="252" t="s">
        <v>169</v>
      </c>
      <c r="C641" s="251" t="s">
        <v>170</v>
      </c>
    </row>
    <row r="642" spans="1:3" ht="15" x14ac:dyDescent="0.2">
      <c r="A642" s="251">
        <v>16133</v>
      </c>
      <c r="B642" s="252" t="s">
        <v>173</v>
      </c>
      <c r="C642" s="251" t="s">
        <v>174</v>
      </c>
    </row>
    <row r="643" spans="1:3" ht="15" x14ac:dyDescent="0.2">
      <c r="A643" s="251">
        <v>16134</v>
      </c>
      <c r="B643" s="252" t="s">
        <v>173</v>
      </c>
      <c r="C643" s="251" t="s">
        <v>174</v>
      </c>
    </row>
    <row r="644" spans="1:3" ht="15" x14ac:dyDescent="0.2">
      <c r="A644" s="251">
        <v>16136</v>
      </c>
      <c r="B644" s="252" t="s">
        <v>169</v>
      </c>
      <c r="C644" s="251" t="s">
        <v>170</v>
      </c>
    </row>
    <row r="645" spans="1:3" ht="15" x14ac:dyDescent="0.2">
      <c r="A645" s="251">
        <v>16137</v>
      </c>
      <c r="B645" s="252" t="s">
        <v>173</v>
      </c>
      <c r="C645" s="251" t="s">
        <v>174</v>
      </c>
    </row>
    <row r="646" spans="1:3" ht="15" x14ac:dyDescent="0.2">
      <c r="A646" s="251">
        <v>16140</v>
      </c>
      <c r="B646" s="252" t="s">
        <v>169</v>
      </c>
      <c r="C646" s="251" t="s">
        <v>170</v>
      </c>
    </row>
    <row r="647" spans="1:3" ht="15" x14ac:dyDescent="0.2">
      <c r="A647" s="251">
        <v>16141</v>
      </c>
      <c r="B647" s="252" t="s">
        <v>169</v>
      </c>
      <c r="C647" s="251" t="s">
        <v>170</v>
      </c>
    </row>
    <row r="648" spans="1:3" ht="15" x14ac:dyDescent="0.2">
      <c r="A648" s="251">
        <v>16142</v>
      </c>
      <c r="B648" s="252" t="s">
        <v>169</v>
      </c>
      <c r="C648" s="251" t="s">
        <v>170</v>
      </c>
    </row>
    <row r="649" spans="1:3" ht="15" x14ac:dyDescent="0.2">
      <c r="A649" s="251">
        <v>16143</v>
      </c>
      <c r="B649" s="252" t="s">
        <v>169</v>
      </c>
      <c r="C649" s="251" t="s">
        <v>170</v>
      </c>
    </row>
    <row r="650" spans="1:3" ht="15" x14ac:dyDescent="0.2">
      <c r="A650" s="251">
        <v>16145</v>
      </c>
      <c r="B650" s="252" t="s">
        <v>173</v>
      </c>
      <c r="C650" s="251" t="s">
        <v>174</v>
      </c>
    </row>
    <row r="651" spans="1:3" ht="15" x14ac:dyDescent="0.2">
      <c r="A651" s="251">
        <v>16146</v>
      </c>
      <c r="B651" s="252" t="s">
        <v>173</v>
      </c>
      <c r="C651" s="251" t="s">
        <v>174</v>
      </c>
    </row>
    <row r="652" spans="1:3" ht="15" x14ac:dyDescent="0.2">
      <c r="A652" s="251">
        <v>16148</v>
      </c>
      <c r="B652" s="252" t="s">
        <v>173</v>
      </c>
      <c r="C652" s="251" t="s">
        <v>174</v>
      </c>
    </row>
    <row r="653" spans="1:3" ht="15" x14ac:dyDescent="0.2">
      <c r="A653" s="251">
        <v>16150</v>
      </c>
      <c r="B653" s="252" t="s">
        <v>173</v>
      </c>
      <c r="C653" s="251" t="s">
        <v>174</v>
      </c>
    </row>
    <row r="654" spans="1:3" ht="15" x14ac:dyDescent="0.2">
      <c r="A654" s="251">
        <v>16151</v>
      </c>
      <c r="B654" s="252" t="s">
        <v>173</v>
      </c>
      <c r="C654" s="251" t="s">
        <v>174</v>
      </c>
    </row>
    <row r="655" spans="1:3" ht="15" x14ac:dyDescent="0.2">
      <c r="A655" s="251">
        <v>16153</v>
      </c>
      <c r="B655" s="252" t="s">
        <v>173</v>
      </c>
      <c r="C655" s="251" t="s">
        <v>174</v>
      </c>
    </row>
    <row r="656" spans="1:3" ht="15" x14ac:dyDescent="0.2">
      <c r="A656" s="251">
        <v>16154</v>
      </c>
      <c r="B656" s="252" t="s">
        <v>173</v>
      </c>
      <c r="C656" s="251" t="s">
        <v>174</v>
      </c>
    </row>
    <row r="657" spans="1:3" ht="15" x14ac:dyDescent="0.2">
      <c r="A657" s="251">
        <v>16155</v>
      </c>
      <c r="B657" s="252" t="s">
        <v>169</v>
      </c>
      <c r="C657" s="251" t="s">
        <v>170</v>
      </c>
    </row>
    <row r="658" spans="1:3" ht="15" x14ac:dyDescent="0.2">
      <c r="A658" s="251">
        <v>16156</v>
      </c>
      <c r="B658" s="252" t="s">
        <v>169</v>
      </c>
      <c r="C658" s="251" t="s">
        <v>170</v>
      </c>
    </row>
    <row r="659" spans="1:3" ht="15" x14ac:dyDescent="0.2">
      <c r="A659" s="251">
        <v>16157</v>
      </c>
      <c r="B659" s="252" t="s">
        <v>169</v>
      </c>
      <c r="C659" s="251" t="s">
        <v>170</v>
      </c>
    </row>
    <row r="660" spans="1:3" ht="15" x14ac:dyDescent="0.2">
      <c r="A660" s="251">
        <v>16159</v>
      </c>
      <c r="B660" s="252" t="s">
        <v>173</v>
      </c>
      <c r="C660" s="251" t="s">
        <v>174</v>
      </c>
    </row>
    <row r="661" spans="1:3" ht="15" x14ac:dyDescent="0.2">
      <c r="A661" s="251">
        <v>16160</v>
      </c>
      <c r="B661" s="252" t="s">
        <v>169</v>
      </c>
      <c r="C661" s="251" t="s">
        <v>170</v>
      </c>
    </row>
    <row r="662" spans="1:3" ht="15" x14ac:dyDescent="0.2">
      <c r="A662" s="251">
        <v>16161</v>
      </c>
      <c r="B662" s="252" t="s">
        <v>173</v>
      </c>
      <c r="C662" s="251" t="s">
        <v>174</v>
      </c>
    </row>
    <row r="663" spans="1:3" ht="15" x14ac:dyDescent="0.2">
      <c r="A663" s="251">
        <v>16172</v>
      </c>
      <c r="B663" s="252" t="s">
        <v>169</v>
      </c>
      <c r="C663" s="251" t="s">
        <v>170</v>
      </c>
    </row>
    <row r="664" spans="1:3" ht="15" x14ac:dyDescent="0.2">
      <c r="A664" s="251">
        <v>16201</v>
      </c>
      <c r="B664" s="252" t="s">
        <v>169</v>
      </c>
      <c r="C664" s="251" t="s">
        <v>170</v>
      </c>
    </row>
    <row r="665" spans="1:3" ht="15" x14ac:dyDescent="0.2">
      <c r="A665" s="251">
        <v>16210</v>
      </c>
      <c r="B665" s="252" t="s">
        <v>169</v>
      </c>
      <c r="C665" s="251" t="s">
        <v>170</v>
      </c>
    </row>
    <row r="666" spans="1:3" ht="15" x14ac:dyDescent="0.2">
      <c r="A666" s="251">
        <v>16211</v>
      </c>
      <c r="B666" s="252" t="s">
        <v>169</v>
      </c>
      <c r="C666" s="251" t="s">
        <v>170</v>
      </c>
    </row>
    <row r="667" spans="1:3" ht="15" x14ac:dyDescent="0.2">
      <c r="A667" s="251">
        <v>16212</v>
      </c>
      <c r="B667" s="252" t="s">
        <v>169</v>
      </c>
      <c r="C667" s="251" t="s">
        <v>170</v>
      </c>
    </row>
    <row r="668" spans="1:3" ht="15" x14ac:dyDescent="0.2">
      <c r="A668" s="251">
        <v>16213</v>
      </c>
      <c r="B668" s="252" t="s">
        <v>173</v>
      </c>
      <c r="C668" s="251" t="s">
        <v>174</v>
      </c>
    </row>
    <row r="669" spans="1:3" ht="15" x14ac:dyDescent="0.2">
      <c r="A669" s="251">
        <v>16214</v>
      </c>
      <c r="B669" s="252" t="s">
        <v>173</v>
      </c>
      <c r="C669" s="251" t="s">
        <v>174</v>
      </c>
    </row>
    <row r="670" spans="1:3" ht="15" x14ac:dyDescent="0.2">
      <c r="A670" s="251">
        <v>16215</v>
      </c>
      <c r="B670" s="252" t="s">
        <v>169</v>
      </c>
      <c r="C670" s="251" t="s">
        <v>170</v>
      </c>
    </row>
    <row r="671" spans="1:3" ht="15" x14ac:dyDescent="0.2">
      <c r="A671" s="251">
        <v>16217</v>
      </c>
      <c r="B671" s="252" t="s">
        <v>173</v>
      </c>
      <c r="C671" s="251" t="s">
        <v>174</v>
      </c>
    </row>
    <row r="672" spans="1:3" ht="15" x14ac:dyDescent="0.2">
      <c r="A672" s="251">
        <v>16218</v>
      </c>
      <c r="B672" s="252" t="s">
        <v>169</v>
      </c>
      <c r="C672" s="251" t="s">
        <v>170</v>
      </c>
    </row>
    <row r="673" spans="1:3" ht="15" x14ac:dyDescent="0.2">
      <c r="A673" s="251">
        <v>16220</v>
      </c>
      <c r="B673" s="252" t="s">
        <v>173</v>
      </c>
      <c r="C673" s="251" t="s">
        <v>174</v>
      </c>
    </row>
    <row r="674" spans="1:3" ht="15" x14ac:dyDescent="0.2">
      <c r="A674" s="251">
        <v>16221</v>
      </c>
      <c r="B674" s="252" t="s">
        <v>173</v>
      </c>
      <c r="C674" s="251" t="s">
        <v>174</v>
      </c>
    </row>
    <row r="675" spans="1:3" ht="15" x14ac:dyDescent="0.2">
      <c r="A675" s="251">
        <v>16222</v>
      </c>
      <c r="B675" s="252" t="s">
        <v>169</v>
      </c>
      <c r="C675" s="251" t="s">
        <v>170</v>
      </c>
    </row>
    <row r="676" spans="1:3" ht="15" x14ac:dyDescent="0.2">
      <c r="A676" s="251">
        <v>16223</v>
      </c>
      <c r="B676" s="252" t="s">
        <v>169</v>
      </c>
      <c r="C676" s="251" t="s">
        <v>170</v>
      </c>
    </row>
    <row r="677" spans="1:3" ht="15" x14ac:dyDescent="0.2">
      <c r="A677" s="251">
        <v>16224</v>
      </c>
      <c r="B677" s="252" t="s">
        <v>173</v>
      </c>
      <c r="C677" s="251" t="s">
        <v>174</v>
      </c>
    </row>
    <row r="678" spans="1:3" ht="15" x14ac:dyDescent="0.2">
      <c r="A678" s="251">
        <v>16225</v>
      </c>
      <c r="B678" s="252" t="s">
        <v>173</v>
      </c>
      <c r="C678" s="251" t="s">
        <v>174</v>
      </c>
    </row>
    <row r="679" spans="1:3" ht="15" x14ac:dyDescent="0.2">
      <c r="A679" s="251">
        <v>16226</v>
      </c>
      <c r="B679" s="252" t="s">
        <v>169</v>
      </c>
      <c r="C679" s="251" t="s">
        <v>170</v>
      </c>
    </row>
    <row r="680" spans="1:3" ht="15" x14ac:dyDescent="0.2">
      <c r="A680" s="251">
        <v>16228</v>
      </c>
      <c r="B680" s="252" t="s">
        <v>169</v>
      </c>
      <c r="C680" s="251" t="s">
        <v>170</v>
      </c>
    </row>
    <row r="681" spans="1:3" ht="15" x14ac:dyDescent="0.2">
      <c r="A681" s="251">
        <v>16229</v>
      </c>
      <c r="B681" s="252" t="s">
        <v>169</v>
      </c>
      <c r="C681" s="251" t="s">
        <v>170</v>
      </c>
    </row>
    <row r="682" spans="1:3" ht="15" x14ac:dyDescent="0.2">
      <c r="A682" s="251">
        <v>16230</v>
      </c>
      <c r="B682" s="252" t="s">
        <v>173</v>
      </c>
      <c r="C682" s="251" t="s">
        <v>174</v>
      </c>
    </row>
    <row r="683" spans="1:3" ht="15" x14ac:dyDescent="0.2">
      <c r="A683" s="251">
        <v>16232</v>
      </c>
      <c r="B683" s="252" t="s">
        <v>173</v>
      </c>
      <c r="C683" s="251" t="s">
        <v>174</v>
      </c>
    </row>
    <row r="684" spans="1:3" ht="15" x14ac:dyDescent="0.2">
      <c r="A684" s="251">
        <v>16233</v>
      </c>
      <c r="B684" s="252" t="s">
        <v>173</v>
      </c>
      <c r="C684" s="251" t="s">
        <v>174</v>
      </c>
    </row>
    <row r="685" spans="1:3" ht="15" x14ac:dyDescent="0.2">
      <c r="A685" s="251">
        <v>16234</v>
      </c>
      <c r="B685" s="252" t="s">
        <v>173</v>
      </c>
      <c r="C685" s="251" t="s">
        <v>174</v>
      </c>
    </row>
    <row r="686" spans="1:3" ht="15" x14ac:dyDescent="0.2">
      <c r="A686" s="251">
        <v>16235</v>
      </c>
      <c r="B686" s="252" t="s">
        <v>173</v>
      </c>
      <c r="C686" s="251" t="s">
        <v>174</v>
      </c>
    </row>
    <row r="687" spans="1:3" ht="15" x14ac:dyDescent="0.2">
      <c r="A687" s="251">
        <v>16236</v>
      </c>
      <c r="B687" s="252" t="s">
        <v>169</v>
      </c>
      <c r="C687" s="251" t="s">
        <v>170</v>
      </c>
    </row>
    <row r="688" spans="1:3" ht="15" x14ac:dyDescent="0.2">
      <c r="A688" s="251">
        <v>16238</v>
      </c>
      <c r="B688" s="252" t="s">
        <v>169</v>
      </c>
      <c r="C688" s="251" t="s">
        <v>170</v>
      </c>
    </row>
    <row r="689" spans="1:3" ht="15" x14ac:dyDescent="0.2">
      <c r="A689" s="251">
        <v>16239</v>
      </c>
      <c r="B689" s="252" t="s">
        <v>173</v>
      </c>
      <c r="C689" s="251" t="s">
        <v>174</v>
      </c>
    </row>
    <row r="690" spans="1:3" ht="15" x14ac:dyDescent="0.2">
      <c r="A690" s="251">
        <v>16240</v>
      </c>
      <c r="B690" s="252" t="s">
        <v>173</v>
      </c>
      <c r="C690" s="251" t="s">
        <v>174</v>
      </c>
    </row>
    <row r="691" spans="1:3" ht="15" x14ac:dyDescent="0.2">
      <c r="A691" s="251">
        <v>16242</v>
      </c>
      <c r="B691" s="252" t="s">
        <v>173</v>
      </c>
      <c r="C691" s="251" t="s">
        <v>174</v>
      </c>
    </row>
    <row r="692" spans="1:3" ht="15" x14ac:dyDescent="0.2">
      <c r="A692" s="251">
        <v>16244</v>
      </c>
      <c r="B692" s="252" t="s">
        <v>169</v>
      </c>
      <c r="C692" s="251" t="s">
        <v>170</v>
      </c>
    </row>
    <row r="693" spans="1:3" ht="15" x14ac:dyDescent="0.2">
      <c r="A693" s="251">
        <v>16245</v>
      </c>
      <c r="B693" s="252" t="s">
        <v>169</v>
      </c>
      <c r="C693" s="251" t="s">
        <v>170</v>
      </c>
    </row>
    <row r="694" spans="1:3" ht="15" x14ac:dyDescent="0.2">
      <c r="A694" s="251">
        <v>16246</v>
      </c>
      <c r="B694" s="252" t="s">
        <v>169</v>
      </c>
      <c r="C694" s="251" t="s">
        <v>170</v>
      </c>
    </row>
    <row r="695" spans="1:3" ht="15" x14ac:dyDescent="0.2">
      <c r="A695" s="251">
        <v>16248</v>
      </c>
      <c r="B695" s="252" t="s">
        <v>173</v>
      </c>
      <c r="C695" s="251" t="s">
        <v>174</v>
      </c>
    </row>
    <row r="696" spans="1:3" ht="15" x14ac:dyDescent="0.2">
      <c r="A696" s="251">
        <v>16249</v>
      </c>
      <c r="B696" s="252" t="s">
        <v>169</v>
      </c>
      <c r="C696" s="251" t="s">
        <v>170</v>
      </c>
    </row>
    <row r="697" spans="1:3" ht="15" x14ac:dyDescent="0.2">
      <c r="A697" s="251">
        <v>16250</v>
      </c>
      <c r="B697" s="252" t="s">
        <v>169</v>
      </c>
      <c r="C697" s="251" t="s">
        <v>170</v>
      </c>
    </row>
    <row r="698" spans="1:3" ht="15" x14ac:dyDescent="0.2">
      <c r="A698" s="251">
        <v>16253</v>
      </c>
      <c r="B698" s="252" t="s">
        <v>169</v>
      </c>
      <c r="C698" s="251" t="s">
        <v>170</v>
      </c>
    </row>
    <row r="699" spans="1:3" ht="15" x14ac:dyDescent="0.2">
      <c r="A699" s="251">
        <v>16254</v>
      </c>
      <c r="B699" s="252" t="s">
        <v>173</v>
      </c>
      <c r="C699" s="251" t="s">
        <v>174</v>
      </c>
    </row>
    <row r="700" spans="1:3" ht="15" x14ac:dyDescent="0.2">
      <c r="A700" s="251">
        <v>16255</v>
      </c>
      <c r="B700" s="252" t="s">
        <v>173</v>
      </c>
      <c r="C700" s="251" t="s">
        <v>174</v>
      </c>
    </row>
    <row r="701" spans="1:3" ht="15" x14ac:dyDescent="0.2">
      <c r="A701" s="251">
        <v>16256</v>
      </c>
      <c r="B701" s="252" t="s">
        <v>169</v>
      </c>
      <c r="C701" s="251" t="s">
        <v>170</v>
      </c>
    </row>
    <row r="702" spans="1:3" ht="15" x14ac:dyDescent="0.2">
      <c r="A702" s="251">
        <v>16257</v>
      </c>
      <c r="B702" s="252" t="s">
        <v>173</v>
      </c>
      <c r="C702" s="251" t="s">
        <v>174</v>
      </c>
    </row>
    <row r="703" spans="1:3" ht="15" x14ac:dyDescent="0.2">
      <c r="A703" s="251">
        <v>16258</v>
      </c>
      <c r="B703" s="252" t="s">
        <v>173</v>
      </c>
      <c r="C703" s="251" t="s">
        <v>174</v>
      </c>
    </row>
    <row r="704" spans="1:3" ht="15" x14ac:dyDescent="0.2">
      <c r="A704" s="251">
        <v>16259</v>
      </c>
      <c r="B704" s="252" t="s">
        <v>169</v>
      </c>
      <c r="C704" s="251" t="s">
        <v>170</v>
      </c>
    </row>
    <row r="705" spans="1:3" ht="15" x14ac:dyDescent="0.2">
      <c r="A705" s="251">
        <v>16260</v>
      </c>
      <c r="B705" s="252" t="s">
        <v>173</v>
      </c>
      <c r="C705" s="251" t="s">
        <v>174</v>
      </c>
    </row>
    <row r="706" spans="1:3" ht="15" x14ac:dyDescent="0.2">
      <c r="A706" s="251">
        <v>16261</v>
      </c>
      <c r="B706" s="252" t="s">
        <v>169</v>
      </c>
      <c r="C706" s="251" t="s">
        <v>170</v>
      </c>
    </row>
    <row r="707" spans="1:3" ht="15" x14ac:dyDescent="0.2">
      <c r="A707" s="251">
        <v>16262</v>
      </c>
      <c r="B707" s="252" t="s">
        <v>169</v>
      </c>
      <c r="C707" s="251" t="s">
        <v>170</v>
      </c>
    </row>
    <row r="708" spans="1:3" ht="15" x14ac:dyDescent="0.2">
      <c r="A708" s="251">
        <v>16263</v>
      </c>
      <c r="B708" s="252" t="s">
        <v>169</v>
      </c>
      <c r="C708" s="251" t="s">
        <v>170</v>
      </c>
    </row>
    <row r="709" spans="1:3" ht="15" x14ac:dyDescent="0.2">
      <c r="A709" s="251">
        <v>16301</v>
      </c>
      <c r="B709" s="252" t="s">
        <v>173</v>
      </c>
      <c r="C709" s="251" t="s">
        <v>174</v>
      </c>
    </row>
    <row r="710" spans="1:3" ht="15" x14ac:dyDescent="0.2">
      <c r="A710" s="251">
        <v>16311</v>
      </c>
      <c r="B710" s="252" t="s">
        <v>173</v>
      </c>
      <c r="C710" s="251" t="s">
        <v>174</v>
      </c>
    </row>
    <row r="711" spans="1:3" ht="15" x14ac:dyDescent="0.2">
      <c r="A711" s="251">
        <v>16312</v>
      </c>
      <c r="B711" s="252" t="s">
        <v>173</v>
      </c>
      <c r="C711" s="251" t="s">
        <v>174</v>
      </c>
    </row>
    <row r="712" spans="1:3" ht="15" x14ac:dyDescent="0.2">
      <c r="A712" s="251">
        <v>16313</v>
      </c>
      <c r="B712" s="252" t="s">
        <v>173</v>
      </c>
      <c r="C712" s="251" t="s">
        <v>174</v>
      </c>
    </row>
    <row r="713" spans="1:3" ht="15" x14ac:dyDescent="0.2">
      <c r="A713" s="251">
        <v>16314</v>
      </c>
      <c r="B713" s="252" t="s">
        <v>173</v>
      </c>
      <c r="C713" s="251" t="s">
        <v>174</v>
      </c>
    </row>
    <row r="714" spans="1:3" ht="15" x14ac:dyDescent="0.2">
      <c r="A714" s="251">
        <v>16316</v>
      </c>
      <c r="B714" s="252" t="s">
        <v>173</v>
      </c>
      <c r="C714" s="251" t="s">
        <v>174</v>
      </c>
    </row>
    <row r="715" spans="1:3" ht="15" x14ac:dyDescent="0.2">
      <c r="A715" s="251">
        <v>16317</v>
      </c>
      <c r="B715" s="252" t="s">
        <v>173</v>
      </c>
      <c r="C715" s="251" t="s">
        <v>174</v>
      </c>
    </row>
    <row r="716" spans="1:3" ht="15" x14ac:dyDescent="0.2">
      <c r="A716" s="251">
        <v>16319</v>
      </c>
      <c r="B716" s="252" t="s">
        <v>173</v>
      </c>
      <c r="C716" s="251" t="s">
        <v>174</v>
      </c>
    </row>
    <row r="717" spans="1:3" ht="15" x14ac:dyDescent="0.2">
      <c r="A717" s="251">
        <v>16321</v>
      </c>
      <c r="B717" s="252" t="s">
        <v>173</v>
      </c>
      <c r="C717" s="251" t="s">
        <v>174</v>
      </c>
    </row>
    <row r="718" spans="1:3" ht="15" x14ac:dyDescent="0.2">
      <c r="A718" s="251">
        <v>16322</v>
      </c>
      <c r="B718" s="252" t="s">
        <v>173</v>
      </c>
      <c r="C718" s="251" t="s">
        <v>174</v>
      </c>
    </row>
    <row r="719" spans="1:3" ht="15" x14ac:dyDescent="0.2">
      <c r="A719" s="251">
        <v>16323</v>
      </c>
      <c r="B719" s="252" t="s">
        <v>173</v>
      </c>
      <c r="C719" s="251" t="s">
        <v>174</v>
      </c>
    </row>
    <row r="720" spans="1:3" ht="15" x14ac:dyDescent="0.2">
      <c r="A720" s="251">
        <v>16326</v>
      </c>
      <c r="B720" s="252" t="s">
        <v>173</v>
      </c>
      <c r="C720" s="251" t="s">
        <v>174</v>
      </c>
    </row>
    <row r="721" spans="1:3" ht="15" x14ac:dyDescent="0.2">
      <c r="A721" s="251">
        <v>16327</v>
      </c>
      <c r="B721" s="252" t="s">
        <v>173</v>
      </c>
      <c r="C721" s="251" t="s">
        <v>174</v>
      </c>
    </row>
    <row r="722" spans="1:3" ht="15" x14ac:dyDescent="0.2">
      <c r="A722" s="251">
        <v>16328</v>
      </c>
      <c r="B722" s="252" t="s">
        <v>173</v>
      </c>
      <c r="C722" s="251" t="s">
        <v>174</v>
      </c>
    </row>
    <row r="723" spans="1:3" ht="15" x14ac:dyDescent="0.2">
      <c r="A723" s="251">
        <v>16329</v>
      </c>
      <c r="B723" s="252" t="s">
        <v>173</v>
      </c>
      <c r="C723" s="251" t="s">
        <v>174</v>
      </c>
    </row>
    <row r="724" spans="1:3" ht="15" x14ac:dyDescent="0.2">
      <c r="A724" s="251">
        <v>16331</v>
      </c>
      <c r="B724" s="252" t="s">
        <v>173</v>
      </c>
      <c r="C724" s="251" t="s">
        <v>174</v>
      </c>
    </row>
    <row r="725" spans="1:3" ht="15" x14ac:dyDescent="0.2">
      <c r="A725" s="251">
        <v>16332</v>
      </c>
      <c r="B725" s="252" t="s">
        <v>173</v>
      </c>
      <c r="C725" s="251" t="s">
        <v>174</v>
      </c>
    </row>
    <row r="726" spans="1:3" ht="15" x14ac:dyDescent="0.2">
      <c r="A726" s="251">
        <v>16333</v>
      </c>
      <c r="B726" s="252" t="s">
        <v>175</v>
      </c>
      <c r="C726" s="251" t="s">
        <v>176</v>
      </c>
    </row>
    <row r="727" spans="1:3" ht="15" x14ac:dyDescent="0.2">
      <c r="A727" s="251">
        <v>16334</v>
      </c>
      <c r="B727" s="252" t="s">
        <v>173</v>
      </c>
      <c r="C727" s="251" t="s">
        <v>174</v>
      </c>
    </row>
    <row r="728" spans="1:3" ht="15" x14ac:dyDescent="0.2">
      <c r="A728" s="251">
        <v>16335</v>
      </c>
      <c r="B728" s="252" t="s">
        <v>173</v>
      </c>
      <c r="C728" s="251" t="s">
        <v>174</v>
      </c>
    </row>
    <row r="729" spans="1:3" ht="15" x14ac:dyDescent="0.2">
      <c r="A729" s="251">
        <v>16340</v>
      </c>
      <c r="B729" s="252" t="s">
        <v>173</v>
      </c>
      <c r="C729" s="251" t="s">
        <v>174</v>
      </c>
    </row>
    <row r="730" spans="1:3" ht="15" x14ac:dyDescent="0.2">
      <c r="A730" s="251">
        <v>16341</v>
      </c>
      <c r="B730" s="252" t="s">
        <v>173</v>
      </c>
      <c r="C730" s="251" t="s">
        <v>174</v>
      </c>
    </row>
    <row r="731" spans="1:3" ht="15" x14ac:dyDescent="0.2">
      <c r="A731" s="251">
        <v>16342</v>
      </c>
      <c r="B731" s="252" t="s">
        <v>173</v>
      </c>
      <c r="C731" s="251" t="s">
        <v>174</v>
      </c>
    </row>
    <row r="732" spans="1:3" ht="15" x14ac:dyDescent="0.2">
      <c r="A732" s="251">
        <v>16343</v>
      </c>
      <c r="B732" s="252" t="s">
        <v>173</v>
      </c>
      <c r="C732" s="251" t="s">
        <v>174</v>
      </c>
    </row>
    <row r="733" spans="1:3" ht="15" x14ac:dyDescent="0.2">
      <c r="A733" s="251">
        <v>16344</v>
      </c>
      <c r="B733" s="252" t="s">
        <v>173</v>
      </c>
      <c r="C733" s="251" t="s">
        <v>174</v>
      </c>
    </row>
    <row r="734" spans="1:3" ht="15" x14ac:dyDescent="0.2">
      <c r="A734" s="251">
        <v>16345</v>
      </c>
      <c r="B734" s="252" t="s">
        <v>173</v>
      </c>
      <c r="C734" s="251" t="s">
        <v>174</v>
      </c>
    </row>
    <row r="735" spans="1:3" ht="15" x14ac:dyDescent="0.2">
      <c r="A735" s="251">
        <v>16346</v>
      </c>
      <c r="B735" s="252" t="s">
        <v>173</v>
      </c>
      <c r="C735" s="251" t="s">
        <v>174</v>
      </c>
    </row>
    <row r="736" spans="1:3" ht="15" x14ac:dyDescent="0.2">
      <c r="A736" s="251">
        <v>16347</v>
      </c>
      <c r="B736" s="252" t="s">
        <v>173</v>
      </c>
      <c r="C736" s="251" t="s">
        <v>174</v>
      </c>
    </row>
    <row r="737" spans="1:3" ht="15" x14ac:dyDescent="0.2">
      <c r="A737" s="251">
        <v>16350</v>
      </c>
      <c r="B737" s="252" t="s">
        <v>173</v>
      </c>
      <c r="C737" s="251" t="s">
        <v>174</v>
      </c>
    </row>
    <row r="738" spans="1:3" ht="15" x14ac:dyDescent="0.2">
      <c r="A738" s="251">
        <v>16351</v>
      </c>
      <c r="B738" s="252" t="s">
        <v>173</v>
      </c>
      <c r="C738" s="251" t="s">
        <v>174</v>
      </c>
    </row>
    <row r="739" spans="1:3" ht="15" x14ac:dyDescent="0.2">
      <c r="A739" s="251">
        <v>16352</v>
      </c>
      <c r="B739" s="252" t="s">
        <v>173</v>
      </c>
      <c r="C739" s="251" t="s">
        <v>174</v>
      </c>
    </row>
    <row r="740" spans="1:3" ht="15" x14ac:dyDescent="0.2">
      <c r="A740" s="251">
        <v>16353</v>
      </c>
      <c r="B740" s="252" t="s">
        <v>173</v>
      </c>
      <c r="C740" s="251" t="s">
        <v>174</v>
      </c>
    </row>
    <row r="741" spans="1:3" ht="15" x14ac:dyDescent="0.2">
      <c r="A741" s="251">
        <v>16354</v>
      </c>
      <c r="B741" s="252" t="s">
        <v>173</v>
      </c>
      <c r="C741" s="251" t="s">
        <v>174</v>
      </c>
    </row>
    <row r="742" spans="1:3" ht="15" x14ac:dyDescent="0.2">
      <c r="A742" s="251">
        <v>16360</v>
      </c>
      <c r="B742" s="252" t="s">
        <v>173</v>
      </c>
      <c r="C742" s="251" t="s">
        <v>174</v>
      </c>
    </row>
    <row r="743" spans="1:3" ht="15" x14ac:dyDescent="0.2">
      <c r="A743" s="251">
        <v>16361</v>
      </c>
      <c r="B743" s="252" t="s">
        <v>173</v>
      </c>
      <c r="C743" s="251" t="s">
        <v>174</v>
      </c>
    </row>
    <row r="744" spans="1:3" ht="15" x14ac:dyDescent="0.2">
      <c r="A744" s="251">
        <v>16362</v>
      </c>
      <c r="B744" s="252" t="s">
        <v>173</v>
      </c>
      <c r="C744" s="251" t="s">
        <v>174</v>
      </c>
    </row>
    <row r="745" spans="1:3" ht="15" x14ac:dyDescent="0.2">
      <c r="A745" s="251">
        <v>16364</v>
      </c>
      <c r="B745" s="252" t="s">
        <v>173</v>
      </c>
      <c r="C745" s="251" t="s">
        <v>174</v>
      </c>
    </row>
    <row r="746" spans="1:3" ht="15" x14ac:dyDescent="0.2">
      <c r="A746" s="251">
        <v>16365</v>
      </c>
      <c r="B746" s="252" t="s">
        <v>173</v>
      </c>
      <c r="C746" s="251" t="s">
        <v>174</v>
      </c>
    </row>
    <row r="747" spans="1:3" ht="15" x14ac:dyDescent="0.2">
      <c r="A747" s="251">
        <v>16366</v>
      </c>
      <c r="B747" s="252" t="s">
        <v>173</v>
      </c>
      <c r="C747" s="251" t="s">
        <v>174</v>
      </c>
    </row>
    <row r="748" spans="1:3" ht="15" x14ac:dyDescent="0.2">
      <c r="A748" s="251">
        <v>16367</v>
      </c>
      <c r="B748" s="252" t="s">
        <v>173</v>
      </c>
      <c r="C748" s="251" t="s">
        <v>174</v>
      </c>
    </row>
    <row r="749" spans="1:3" ht="15" x14ac:dyDescent="0.2">
      <c r="A749" s="251">
        <v>16368</v>
      </c>
      <c r="B749" s="252" t="s">
        <v>173</v>
      </c>
      <c r="C749" s="251" t="s">
        <v>174</v>
      </c>
    </row>
    <row r="750" spans="1:3" ht="15" x14ac:dyDescent="0.2">
      <c r="A750" s="251">
        <v>16369</v>
      </c>
      <c r="B750" s="252" t="s">
        <v>173</v>
      </c>
      <c r="C750" s="251" t="s">
        <v>174</v>
      </c>
    </row>
    <row r="751" spans="1:3" ht="15" x14ac:dyDescent="0.2">
      <c r="A751" s="251">
        <v>16370</v>
      </c>
      <c r="B751" s="252" t="s">
        <v>173</v>
      </c>
      <c r="C751" s="251" t="s">
        <v>174</v>
      </c>
    </row>
    <row r="752" spans="1:3" ht="15" x14ac:dyDescent="0.2">
      <c r="A752" s="251">
        <v>16371</v>
      </c>
      <c r="B752" s="252" t="s">
        <v>173</v>
      </c>
      <c r="C752" s="251" t="s">
        <v>174</v>
      </c>
    </row>
    <row r="753" spans="1:3" ht="15" x14ac:dyDescent="0.2">
      <c r="A753" s="251">
        <v>16372</v>
      </c>
      <c r="B753" s="252" t="s">
        <v>173</v>
      </c>
      <c r="C753" s="251" t="s">
        <v>174</v>
      </c>
    </row>
    <row r="754" spans="1:3" ht="15" x14ac:dyDescent="0.2">
      <c r="A754" s="251">
        <v>16373</v>
      </c>
      <c r="B754" s="252" t="s">
        <v>173</v>
      </c>
      <c r="C754" s="251" t="s">
        <v>174</v>
      </c>
    </row>
    <row r="755" spans="1:3" ht="15" x14ac:dyDescent="0.2">
      <c r="A755" s="251">
        <v>16374</v>
      </c>
      <c r="B755" s="252" t="s">
        <v>173</v>
      </c>
      <c r="C755" s="251" t="s">
        <v>174</v>
      </c>
    </row>
    <row r="756" spans="1:3" ht="15" x14ac:dyDescent="0.2">
      <c r="A756" s="251">
        <v>16375</v>
      </c>
      <c r="B756" s="252" t="s">
        <v>173</v>
      </c>
      <c r="C756" s="251" t="s">
        <v>174</v>
      </c>
    </row>
    <row r="757" spans="1:3" ht="15" x14ac:dyDescent="0.2">
      <c r="A757" s="251">
        <v>16388</v>
      </c>
      <c r="B757" s="252" t="s">
        <v>173</v>
      </c>
      <c r="C757" s="251" t="s">
        <v>174</v>
      </c>
    </row>
    <row r="758" spans="1:3" ht="15" x14ac:dyDescent="0.2">
      <c r="A758" s="251">
        <v>16401</v>
      </c>
      <c r="B758" s="252" t="s">
        <v>173</v>
      </c>
      <c r="C758" s="251" t="s">
        <v>174</v>
      </c>
    </row>
    <row r="759" spans="1:3" ht="15" x14ac:dyDescent="0.2">
      <c r="A759" s="251">
        <v>16402</v>
      </c>
      <c r="B759" s="252" t="s">
        <v>173</v>
      </c>
      <c r="C759" s="251" t="s">
        <v>174</v>
      </c>
    </row>
    <row r="760" spans="1:3" ht="15" x14ac:dyDescent="0.2">
      <c r="A760" s="251">
        <v>16403</v>
      </c>
      <c r="B760" s="252" t="s">
        <v>173</v>
      </c>
      <c r="C760" s="251" t="s">
        <v>174</v>
      </c>
    </row>
    <row r="761" spans="1:3" ht="15" x14ac:dyDescent="0.2">
      <c r="A761" s="251">
        <v>16404</v>
      </c>
      <c r="B761" s="252" t="s">
        <v>173</v>
      </c>
      <c r="C761" s="251" t="s">
        <v>174</v>
      </c>
    </row>
    <row r="762" spans="1:3" ht="15" x14ac:dyDescent="0.2">
      <c r="A762" s="251">
        <v>16405</v>
      </c>
      <c r="B762" s="252" t="s">
        <v>173</v>
      </c>
      <c r="C762" s="251" t="s">
        <v>174</v>
      </c>
    </row>
    <row r="763" spans="1:3" ht="15" x14ac:dyDescent="0.2">
      <c r="A763" s="251">
        <v>16406</v>
      </c>
      <c r="B763" s="252" t="s">
        <v>173</v>
      </c>
      <c r="C763" s="251" t="s">
        <v>174</v>
      </c>
    </row>
    <row r="764" spans="1:3" ht="15" x14ac:dyDescent="0.2">
      <c r="A764" s="251">
        <v>16407</v>
      </c>
      <c r="B764" s="252" t="s">
        <v>173</v>
      </c>
      <c r="C764" s="251" t="s">
        <v>174</v>
      </c>
    </row>
    <row r="765" spans="1:3" ht="15" x14ac:dyDescent="0.2">
      <c r="A765" s="251">
        <v>16410</v>
      </c>
      <c r="B765" s="252" t="s">
        <v>173</v>
      </c>
      <c r="C765" s="251" t="s">
        <v>174</v>
      </c>
    </row>
    <row r="766" spans="1:3" ht="15" x14ac:dyDescent="0.2">
      <c r="A766" s="251">
        <v>16411</v>
      </c>
      <c r="B766" s="252" t="s">
        <v>173</v>
      </c>
      <c r="C766" s="251" t="s">
        <v>174</v>
      </c>
    </row>
    <row r="767" spans="1:3" ht="15" x14ac:dyDescent="0.2">
      <c r="A767" s="251">
        <v>16412</v>
      </c>
      <c r="B767" s="252" t="s">
        <v>173</v>
      </c>
      <c r="C767" s="251" t="s">
        <v>174</v>
      </c>
    </row>
    <row r="768" spans="1:3" ht="15" x14ac:dyDescent="0.2">
      <c r="A768" s="251">
        <v>16413</v>
      </c>
      <c r="B768" s="252" t="s">
        <v>173</v>
      </c>
      <c r="C768" s="251" t="s">
        <v>174</v>
      </c>
    </row>
    <row r="769" spans="1:3" ht="15" x14ac:dyDescent="0.2">
      <c r="A769" s="251">
        <v>16415</v>
      </c>
      <c r="B769" s="252" t="s">
        <v>173</v>
      </c>
      <c r="C769" s="251" t="s">
        <v>174</v>
      </c>
    </row>
    <row r="770" spans="1:3" ht="15" x14ac:dyDescent="0.2">
      <c r="A770" s="251">
        <v>16416</v>
      </c>
      <c r="B770" s="252" t="s">
        <v>173</v>
      </c>
      <c r="C770" s="251" t="s">
        <v>174</v>
      </c>
    </row>
    <row r="771" spans="1:3" ht="15" x14ac:dyDescent="0.2">
      <c r="A771" s="251">
        <v>16417</v>
      </c>
      <c r="B771" s="252" t="s">
        <v>173</v>
      </c>
      <c r="C771" s="251" t="s">
        <v>174</v>
      </c>
    </row>
    <row r="772" spans="1:3" ht="15" x14ac:dyDescent="0.2">
      <c r="A772" s="251">
        <v>16420</v>
      </c>
      <c r="B772" s="252" t="s">
        <v>173</v>
      </c>
      <c r="C772" s="251" t="s">
        <v>174</v>
      </c>
    </row>
    <row r="773" spans="1:3" ht="15" x14ac:dyDescent="0.2">
      <c r="A773" s="251">
        <v>16421</v>
      </c>
      <c r="B773" s="252" t="s">
        <v>173</v>
      </c>
      <c r="C773" s="251" t="s">
        <v>174</v>
      </c>
    </row>
    <row r="774" spans="1:3" ht="15" x14ac:dyDescent="0.2">
      <c r="A774" s="251">
        <v>16422</v>
      </c>
      <c r="B774" s="252" t="s">
        <v>173</v>
      </c>
      <c r="C774" s="251" t="s">
        <v>174</v>
      </c>
    </row>
    <row r="775" spans="1:3" ht="15" x14ac:dyDescent="0.2">
      <c r="A775" s="251">
        <v>16423</v>
      </c>
      <c r="B775" s="252" t="s">
        <v>173</v>
      </c>
      <c r="C775" s="251" t="s">
        <v>174</v>
      </c>
    </row>
    <row r="776" spans="1:3" ht="15" x14ac:dyDescent="0.2">
      <c r="A776" s="251">
        <v>16424</v>
      </c>
      <c r="B776" s="252" t="s">
        <v>173</v>
      </c>
      <c r="C776" s="251" t="s">
        <v>174</v>
      </c>
    </row>
    <row r="777" spans="1:3" ht="15" x14ac:dyDescent="0.2">
      <c r="A777" s="251">
        <v>16426</v>
      </c>
      <c r="B777" s="252" t="s">
        <v>173</v>
      </c>
      <c r="C777" s="251" t="s">
        <v>174</v>
      </c>
    </row>
    <row r="778" spans="1:3" ht="15" x14ac:dyDescent="0.2">
      <c r="A778" s="251">
        <v>16427</v>
      </c>
      <c r="B778" s="252" t="s">
        <v>173</v>
      </c>
      <c r="C778" s="251" t="s">
        <v>174</v>
      </c>
    </row>
    <row r="779" spans="1:3" ht="15" x14ac:dyDescent="0.2">
      <c r="A779" s="251">
        <v>16428</v>
      </c>
      <c r="B779" s="252" t="s">
        <v>173</v>
      </c>
      <c r="C779" s="251" t="s">
        <v>174</v>
      </c>
    </row>
    <row r="780" spans="1:3" ht="15" x14ac:dyDescent="0.2">
      <c r="A780" s="251">
        <v>16430</v>
      </c>
      <c r="B780" s="252" t="s">
        <v>173</v>
      </c>
      <c r="C780" s="251" t="s">
        <v>174</v>
      </c>
    </row>
    <row r="781" spans="1:3" ht="15" x14ac:dyDescent="0.2">
      <c r="A781" s="251">
        <v>16432</v>
      </c>
      <c r="B781" s="252" t="s">
        <v>173</v>
      </c>
      <c r="C781" s="251" t="s">
        <v>174</v>
      </c>
    </row>
    <row r="782" spans="1:3" ht="15" x14ac:dyDescent="0.2">
      <c r="A782" s="251">
        <v>16433</v>
      </c>
      <c r="B782" s="252" t="s">
        <v>173</v>
      </c>
      <c r="C782" s="251" t="s">
        <v>174</v>
      </c>
    </row>
    <row r="783" spans="1:3" ht="15" x14ac:dyDescent="0.2">
      <c r="A783" s="251">
        <v>16434</v>
      </c>
      <c r="B783" s="252" t="s">
        <v>173</v>
      </c>
      <c r="C783" s="251" t="s">
        <v>174</v>
      </c>
    </row>
    <row r="784" spans="1:3" ht="15" x14ac:dyDescent="0.2">
      <c r="A784" s="251">
        <v>16435</v>
      </c>
      <c r="B784" s="252" t="s">
        <v>173</v>
      </c>
      <c r="C784" s="251" t="s">
        <v>174</v>
      </c>
    </row>
    <row r="785" spans="1:3" ht="15" x14ac:dyDescent="0.2">
      <c r="A785" s="251">
        <v>16436</v>
      </c>
      <c r="B785" s="252" t="s">
        <v>173</v>
      </c>
      <c r="C785" s="251" t="s">
        <v>174</v>
      </c>
    </row>
    <row r="786" spans="1:3" ht="15" x14ac:dyDescent="0.2">
      <c r="A786" s="251">
        <v>16438</v>
      </c>
      <c r="B786" s="252" t="s">
        <v>173</v>
      </c>
      <c r="C786" s="251" t="s">
        <v>174</v>
      </c>
    </row>
    <row r="787" spans="1:3" ht="15" x14ac:dyDescent="0.2">
      <c r="A787" s="251">
        <v>16440</v>
      </c>
      <c r="B787" s="252" t="s">
        <v>173</v>
      </c>
      <c r="C787" s="251" t="s">
        <v>174</v>
      </c>
    </row>
    <row r="788" spans="1:3" ht="15" x14ac:dyDescent="0.2">
      <c r="A788" s="251">
        <v>16441</v>
      </c>
      <c r="B788" s="252" t="s">
        <v>173</v>
      </c>
      <c r="C788" s="251" t="s">
        <v>174</v>
      </c>
    </row>
    <row r="789" spans="1:3" ht="15" x14ac:dyDescent="0.2">
      <c r="A789" s="251">
        <v>16442</v>
      </c>
      <c r="B789" s="252" t="s">
        <v>173</v>
      </c>
      <c r="C789" s="251" t="s">
        <v>174</v>
      </c>
    </row>
    <row r="790" spans="1:3" ht="15" x14ac:dyDescent="0.2">
      <c r="A790" s="251">
        <v>16443</v>
      </c>
      <c r="B790" s="252" t="s">
        <v>173</v>
      </c>
      <c r="C790" s="251" t="s">
        <v>174</v>
      </c>
    </row>
    <row r="791" spans="1:3" ht="15" x14ac:dyDescent="0.2">
      <c r="A791" s="251">
        <v>16444</v>
      </c>
      <c r="B791" s="252" t="s">
        <v>173</v>
      </c>
      <c r="C791" s="251" t="s">
        <v>174</v>
      </c>
    </row>
    <row r="792" spans="1:3" ht="15" x14ac:dyDescent="0.2">
      <c r="A792" s="251">
        <v>16475</v>
      </c>
      <c r="B792" s="252" t="s">
        <v>173</v>
      </c>
      <c r="C792" s="251" t="s">
        <v>174</v>
      </c>
    </row>
    <row r="793" spans="1:3" ht="15" x14ac:dyDescent="0.2">
      <c r="A793" s="251">
        <v>16501</v>
      </c>
      <c r="B793" s="252" t="s">
        <v>173</v>
      </c>
      <c r="C793" s="251" t="s">
        <v>174</v>
      </c>
    </row>
    <row r="794" spans="1:3" ht="15" x14ac:dyDescent="0.2">
      <c r="A794" s="251">
        <v>16502</v>
      </c>
      <c r="B794" s="252" t="s">
        <v>173</v>
      </c>
      <c r="C794" s="251" t="s">
        <v>174</v>
      </c>
    </row>
    <row r="795" spans="1:3" ht="15" x14ac:dyDescent="0.2">
      <c r="A795" s="251">
        <v>16503</v>
      </c>
      <c r="B795" s="252" t="s">
        <v>173</v>
      </c>
      <c r="C795" s="251" t="s">
        <v>174</v>
      </c>
    </row>
    <row r="796" spans="1:3" ht="15" x14ac:dyDescent="0.2">
      <c r="A796" s="251">
        <v>16504</v>
      </c>
      <c r="B796" s="252" t="s">
        <v>173</v>
      </c>
      <c r="C796" s="251" t="s">
        <v>174</v>
      </c>
    </row>
    <row r="797" spans="1:3" ht="15" x14ac:dyDescent="0.2">
      <c r="A797" s="251">
        <v>16505</v>
      </c>
      <c r="B797" s="252" t="s">
        <v>173</v>
      </c>
      <c r="C797" s="251" t="s">
        <v>174</v>
      </c>
    </row>
    <row r="798" spans="1:3" ht="15" x14ac:dyDescent="0.2">
      <c r="A798" s="251">
        <v>16506</v>
      </c>
      <c r="B798" s="252" t="s">
        <v>173</v>
      </c>
      <c r="C798" s="251" t="s">
        <v>174</v>
      </c>
    </row>
    <row r="799" spans="1:3" ht="15" x14ac:dyDescent="0.2">
      <c r="A799" s="251">
        <v>16507</v>
      </c>
      <c r="B799" s="252" t="s">
        <v>173</v>
      </c>
      <c r="C799" s="251" t="s">
        <v>174</v>
      </c>
    </row>
    <row r="800" spans="1:3" ht="15" x14ac:dyDescent="0.2">
      <c r="A800" s="251">
        <v>16508</v>
      </c>
      <c r="B800" s="252" t="s">
        <v>173</v>
      </c>
      <c r="C800" s="251" t="s">
        <v>174</v>
      </c>
    </row>
    <row r="801" spans="1:3" ht="15" x14ac:dyDescent="0.2">
      <c r="A801" s="251">
        <v>16509</v>
      </c>
      <c r="B801" s="252" t="s">
        <v>173</v>
      </c>
      <c r="C801" s="251" t="s">
        <v>174</v>
      </c>
    </row>
    <row r="802" spans="1:3" ht="15" x14ac:dyDescent="0.2">
      <c r="A802" s="251">
        <v>16510</v>
      </c>
      <c r="B802" s="252" t="s">
        <v>173</v>
      </c>
      <c r="C802" s="251" t="s">
        <v>174</v>
      </c>
    </row>
    <row r="803" spans="1:3" ht="15" x14ac:dyDescent="0.2">
      <c r="A803" s="251">
        <v>16511</v>
      </c>
      <c r="B803" s="252" t="s">
        <v>173</v>
      </c>
      <c r="C803" s="251" t="s">
        <v>174</v>
      </c>
    </row>
    <row r="804" spans="1:3" ht="15" x14ac:dyDescent="0.2">
      <c r="A804" s="251">
        <v>16512</v>
      </c>
      <c r="B804" s="252" t="s">
        <v>173</v>
      </c>
      <c r="C804" s="251" t="s">
        <v>174</v>
      </c>
    </row>
    <row r="805" spans="1:3" ht="15" x14ac:dyDescent="0.2">
      <c r="A805" s="251">
        <v>16514</v>
      </c>
      <c r="B805" s="252" t="s">
        <v>173</v>
      </c>
      <c r="C805" s="251" t="s">
        <v>174</v>
      </c>
    </row>
    <row r="806" spans="1:3" ht="15" x14ac:dyDescent="0.2">
      <c r="A806" s="251">
        <v>16515</v>
      </c>
      <c r="B806" s="252" t="s">
        <v>173</v>
      </c>
      <c r="C806" s="251" t="s">
        <v>174</v>
      </c>
    </row>
    <row r="807" spans="1:3" ht="15" x14ac:dyDescent="0.2">
      <c r="A807" s="251">
        <v>16522</v>
      </c>
      <c r="B807" s="252" t="s">
        <v>173</v>
      </c>
      <c r="C807" s="251" t="s">
        <v>174</v>
      </c>
    </row>
    <row r="808" spans="1:3" ht="15" x14ac:dyDescent="0.2">
      <c r="A808" s="251">
        <v>16530</v>
      </c>
      <c r="B808" s="252" t="s">
        <v>173</v>
      </c>
      <c r="C808" s="251" t="s">
        <v>174</v>
      </c>
    </row>
    <row r="809" spans="1:3" ht="15" x14ac:dyDescent="0.2">
      <c r="A809" s="251">
        <v>16531</v>
      </c>
      <c r="B809" s="252" t="s">
        <v>173</v>
      </c>
      <c r="C809" s="251" t="s">
        <v>174</v>
      </c>
    </row>
    <row r="810" spans="1:3" ht="15" x14ac:dyDescent="0.2">
      <c r="A810" s="251">
        <v>16532</v>
      </c>
      <c r="B810" s="252" t="s">
        <v>173</v>
      </c>
      <c r="C810" s="251" t="s">
        <v>174</v>
      </c>
    </row>
    <row r="811" spans="1:3" ht="15" x14ac:dyDescent="0.2">
      <c r="A811" s="251">
        <v>16533</v>
      </c>
      <c r="B811" s="252" t="s">
        <v>173</v>
      </c>
      <c r="C811" s="251" t="s">
        <v>174</v>
      </c>
    </row>
    <row r="812" spans="1:3" ht="15" x14ac:dyDescent="0.2">
      <c r="A812" s="251">
        <v>16534</v>
      </c>
      <c r="B812" s="252" t="s">
        <v>173</v>
      </c>
      <c r="C812" s="251" t="s">
        <v>174</v>
      </c>
    </row>
    <row r="813" spans="1:3" ht="15" x14ac:dyDescent="0.2">
      <c r="A813" s="251">
        <v>16538</v>
      </c>
      <c r="B813" s="252" t="s">
        <v>173</v>
      </c>
      <c r="C813" s="251" t="s">
        <v>174</v>
      </c>
    </row>
    <row r="814" spans="1:3" ht="15" x14ac:dyDescent="0.2">
      <c r="A814" s="251">
        <v>16541</v>
      </c>
      <c r="B814" s="252" t="s">
        <v>173</v>
      </c>
      <c r="C814" s="251" t="s">
        <v>174</v>
      </c>
    </row>
    <row r="815" spans="1:3" ht="15" x14ac:dyDescent="0.2">
      <c r="A815" s="251">
        <v>16544</v>
      </c>
      <c r="B815" s="252" t="s">
        <v>173</v>
      </c>
      <c r="C815" s="251" t="s">
        <v>174</v>
      </c>
    </row>
    <row r="816" spans="1:3" ht="15" x14ac:dyDescent="0.2">
      <c r="A816" s="251">
        <v>16546</v>
      </c>
      <c r="B816" s="252" t="s">
        <v>173</v>
      </c>
      <c r="C816" s="251" t="s">
        <v>174</v>
      </c>
    </row>
    <row r="817" spans="1:3" ht="15" x14ac:dyDescent="0.2">
      <c r="A817" s="251">
        <v>16550</v>
      </c>
      <c r="B817" s="252" t="s">
        <v>173</v>
      </c>
      <c r="C817" s="251" t="s">
        <v>174</v>
      </c>
    </row>
    <row r="818" spans="1:3" ht="15" x14ac:dyDescent="0.2">
      <c r="A818" s="251">
        <v>16553</v>
      </c>
      <c r="B818" s="252" t="s">
        <v>173</v>
      </c>
      <c r="C818" s="251" t="s">
        <v>174</v>
      </c>
    </row>
    <row r="819" spans="1:3" ht="15" x14ac:dyDescent="0.2">
      <c r="A819" s="251">
        <v>16554</v>
      </c>
      <c r="B819" s="252" t="s">
        <v>173</v>
      </c>
      <c r="C819" s="251" t="s">
        <v>174</v>
      </c>
    </row>
    <row r="820" spans="1:3" ht="15" x14ac:dyDescent="0.2">
      <c r="A820" s="251">
        <v>16563</v>
      </c>
      <c r="B820" s="252" t="s">
        <v>173</v>
      </c>
      <c r="C820" s="251" t="s">
        <v>174</v>
      </c>
    </row>
    <row r="821" spans="1:3" ht="15" x14ac:dyDescent="0.2">
      <c r="A821" s="251">
        <v>16565</v>
      </c>
      <c r="B821" s="252" t="s">
        <v>173</v>
      </c>
      <c r="C821" s="251" t="s">
        <v>174</v>
      </c>
    </row>
    <row r="822" spans="1:3" ht="15" x14ac:dyDescent="0.2">
      <c r="A822" s="251">
        <v>16601</v>
      </c>
      <c r="B822" s="252" t="s">
        <v>169</v>
      </c>
      <c r="C822" s="251" t="s">
        <v>170</v>
      </c>
    </row>
    <row r="823" spans="1:3" ht="15" x14ac:dyDescent="0.2">
      <c r="A823" s="251">
        <v>16602</v>
      </c>
      <c r="B823" s="252" t="s">
        <v>169</v>
      </c>
      <c r="C823" s="251" t="s">
        <v>170</v>
      </c>
    </row>
    <row r="824" spans="1:3" ht="15" x14ac:dyDescent="0.2">
      <c r="A824" s="251">
        <v>16603</v>
      </c>
      <c r="B824" s="252" t="s">
        <v>169</v>
      </c>
      <c r="C824" s="251" t="s">
        <v>170</v>
      </c>
    </row>
    <row r="825" spans="1:3" ht="15" x14ac:dyDescent="0.2">
      <c r="A825" s="251">
        <v>16611</v>
      </c>
      <c r="B825" s="252" t="s">
        <v>177</v>
      </c>
      <c r="C825" s="251" t="s">
        <v>178</v>
      </c>
    </row>
    <row r="826" spans="1:3" ht="15" x14ac:dyDescent="0.2">
      <c r="A826" s="251">
        <v>16613</v>
      </c>
      <c r="B826" s="252" t="s">
        <v>169</v>
      </c>
      <c r="C826" s="251" t="s">
        <v>170</v>
      </c>
    </row>
    <row r="827" spans="1:3" ht="15" x14ac:dyDescent="0.2">
      <c r="A827" s="251">
        <v>16616</v>
      </c>
      <c r="B827" s="252" t="s">
        <v>175</v>
      </c>
      <c r="C827" s="251" t="s">
        <v>176</v>
      </c>
    </row>
    <row r="828" spans="1:3" ht="15" x14ac:dyDescent="0.2">
      <c r="A828" s="251">
        <v>16617</v>
      </c>
      <c r="B828" s="252" t="s">
        <v>169</v>
      </c>
      <c r="C828" s="251" t="s">
        <v>170</v>
      </c>
    </row>
    <row r="829" spans="1:3" ht="15" x14ac:dyDescent="0.2">
      <c r="A829" s="251">
        <v>16619</v>
      </c>
      <c r="B829" s="252" t="s">
        <v>169</v>
      </c>
      <c r="C829" s="251" t="s">
        <v>170</v>
      </c>
    </row>
    <row r="830" spans="1:3" ht="15" x14ac:dyDescent="0.2">
      <c r="A830" s="251">
        <v>16620</v>
      </c>
      <c r="B830" s="252" t="s">
        <v>175</v>
      </c>
      <c r="C830" s="251" t="s">
        <v>176</v>
      </c>
    </row>
    <row r="831" spans="1:3" ht="15" x14ac:dyDescent="0.2">
      <c r="A831" s="251">
        <v>16621</v>
      </c>
      <c r="B831" s="252" t="s">
        <v>177</v>
      </c>
      <c r="C831" s="251" t="s">
        <v>178</v>
      </c>
    </row>
    <row r="832" spans="1:3" ht="15" x14ac:dyDescent="0.2">
      <c r="A832" s="251">
        <v>16622</v>
      </c>
      <c r="B832" s="252" t="s">
        <v>177</v>
      </c>
      <c r="C832" s="251" t="s">
        <v>178</v>
      </c>
    </row>
    <row r="833" spans="1:3" ht="15" x14ac:dyDescent="0.2">
      <c r="A833" s="251">
        <v>16623</v>
      </c>
      <c r="B833" s="252" t="s">
        <v>177</v>
      </c>
      <c r="C833" s="251" t="s">
        <v>178</v>
      </c>
    </row>
    <row r="834" spans="1:3" ht="15" x14ac:dyDescent="0.2">
      <c r="A834" s="251">
        <v>16624</v>
      </c>
      <c r="B834" s="252" t="s">
        <v>169</v>
      </c>
      <c r="C834" s="251" t="s">
        <v>170</v>
      </c>
    </row>
    <row r="835" spans="1:3" ht="15" x14ac:dyDescent="0.2">
      <c r="A835" s="251">
        <v>16625</v>
      </c>
      <c r="B835" s="252" t="s">
        <v>169</v>
      </c>
      <c r="C835" s="251" t="s">
        <v>170</v>
      </c>
    </row>
    <row r="836" spans="1:3" ht="15" x14ac:dyDescent="0.2">
      <c r="A836" s="251">
        <v>16627</v>
      </c>
      <c r="B836" s="252" t="s">
        <v>175</v>
      </c>
      <c r="C836" s="251" t="s">
        <v>176</v>
      </c>
    </row>
    <row r="837" spans="1:3" ht="15" x14ac:dyDescent="0.2">
      <c r="A837" s="251">
        <v>16629</v>
      </c>
      <c r="B837" s="252" t="s">
        <v>169</v>
      </c>
      <c r="C837" s="251" t="s">
        <v>170</v>
      </c>
    </row>
    <row r="838" spans="1:3" ht="15" x14ac:dyDescent="0.2">
      <c r="A838" s="251">
        <v>16630</v>
      </c>
      <c r="B838" s="252" t="s">
        <v>169</v>
      </c>
      <c r="C838" s="251" t="s">
        <v>170</v>
      </c>
    </row>
    <row r="839" spans="1:3" ht="15" x14ac:dyDescent="0.2">
      <c r="A839" s="251">
        <v>16631</v>
      </c>
      <c r="B839" s="252" t="s">
        <v>169</v>
      </c>
      <c r="C839" s="251" t="s">
        <v>170</v>
      </c>
    </row>
    <row r="840" spans="1:3" ht="15" x14ac:dyDescent="0.2">
      <c r="A840" s="251">
        <v>16633</v>
      </c>
      <c r="B840" s="252" t="s">
        <v>169</v>
      </c>
      <c r="C840" s="251" t="s">
        <v>170</v>
      </c>
    </row>
    <row r="841" spans="1:3" ht="15" x14ac:dyDescent="0.2">
      <c r="A841" s="251">
        <v>16634</v>
      </c>
      <c r="B841" s="252" t="s">
        <v>177</v>
      </c>
      <c r="C841" s="251" t="s">
        <v>178</v>
      </c>
    </row>
    <row r="842" spans="1:3" ht="15" x14ac:dyDescent="0.2">
      <c r="A842" s="251">
        <v>16635</v>
      </c>
      <c r="B842" s="252" t="s">
        <v>169</v>
      </c>
      <c r="C842" s="251" t="s">
        <v>170</v>
      </c>
    </row>
    <row r="843" spans="1:3" ht="15" x14ac:dyDescent="0.2">
      <c r="A843" s="251">
        <v>16636</v>
      </c>
      <c r="B843" s="252" t="s">
        <v>169</v>
      </c>
      <c r="C843" s="251" t="s">
        <v>170</v>
      </c>
    </row>
    <row r="844" spans="1:3" ht="15" x14ac:dyDescent="0.2">
      <c r="A844" s="251">
        <v>16637</v>
      </c>
      <c r="B844" s="252" t="s">
        <v>169</v>
      </c>
      <c r="C844" s="251" t="s">
        <v>170</v>
      </c>
    </row>
    <row r="845" spans="1:3" ht="15" x14ac:dyDescent="0.2">
      <c r="A845" s="251">
        <v>16638</v>
      </c>
      <c r="B845" s="252" t="s">
        <v>177</v>
      </c>
      <c r="C845" s="251" t="s">
        <v>178</v>
      </c>
    </row>
    <row r="846" spans="1:3" ht="15" x14ac:dyDescent="0.2">
      <c r="A846" s="251">
        <v>16639</v>
      </c>
      <c r="B846" s="252" t="s">
        <v>169</v>
      </c>
      <c r="C846" s="251" t="s">
        <v>170</v>
      </c>
    </row>
    <row r="847" spans="1:3" ht="15" x14ac:dyDescent="0.2">
      <c r="A847" s="251">
        <v>16640</v>
      </c>
      <c r="B847" s="252" t="s">
        <v>169</v>
      </c>
      <c r="C847" s="251" t="s">
        <v>170</v>
      </c>
    </row>
    <row r="848" spans="1:3" ht="15" x14ac:dyDescent="0.2">
      <c r="A848" s="251">
        <v>16641</v>
      </c>
      <c r="B848" s="252" t="s">
        <v>169</v>
      </c>
      <c r="C848" s="251" t="s">
        <v>170</v>
      </c>
    </row>
    <row r="849" spans="1:3" ht="15" x14ac:dyDescent="0.2">
      <c r="A849" s="251">
        <v>16644</v>
      </c>
      <c r="B849" s="252" t="s">
        <v>169</v>
      </c>
      <c r="C849" s="251" t="s">
        <v>170</v>
      </c>
    </row>
    <row r="850" spans="1:3" ht="15" x14ac:dyDescent="0.2">
      <c r="A850" s="251">
        <v>16645</v>
      </c>
      <c r="B850" s="252" t="s">
        <v>175</v>
      </c>
      <c r="C850" s="251" t="s">
        <v>176</v>
      </c>
    </row>
    <row r="851" spans="1:3" ht="15" x14ac:dyDescent="0.2">
      <c r="A851" s="251">
        <v>16646</v>
      </c>
      <c r="B851" s="252" t="s">
        <v>169</v>
      </c>
      <c r="C851" s="251" t="s">
        <v>170</v>
      </c>
    </row>
    <row r="852" spans="1:3" ht="15" x14ac:dyDescent="0.2">
      <c r="A852" s="251">
        <v>16647</v>
      </c>
      <c r="B852" s="252" t="s">
        <v>177</v>
      </c>
      <c r="C852" s="251" t="s">
        <v>178</v>
      </c>
    </row>
    <row r="853" spans="1:3" ht="15" x14ac:dyDescent="0.2">
      <c r="A853" s="251">
        <v>16648</v>
      </c>
      <c r="B853" s="252" t="s">
        <v>169</v>
      </c>
      <c r="C853" s="251" t="s">
        <v>170</v>
      </c>
    </row>
    <row r="854" spans="1:3" ht="15" x14ac:dyDescent="0.2">
      <c r="A854" s="251">
        <v>16650</v>
      </c>
      <c r="B854" s="252" t="s">
        <v>169</v>
      </c>
      <c r="C854" s="251" t="s">
        <v>170</v>
      </c>
    </row>
    <row r="855" spans="1:3" ht="15" x14ac:dyDescent="0.2">
      <c r="A855" s="251">
        <v>16651</v>
      </c>
      <c r="B855" s="252" t="s">
        <v>175</v>
      </c>
      <c r="C855" s="251" t="s">
        <v>176</v>
      </c>
    </row>
    <row r="856" spans="1:3" ht="15" x14ac:dyDescent="0.2">
      <c r="A856" s="251">
        <v>16652</v>
      </c>
      <c r="B856" s="252" t="s">
        <v>177</v>
      </c>
      <c r="C856" s="251" t="s">
        <v>178</v>
      </c>
    </row>
    <row r="857" spans="1:3" ht="15" x14ac:dyDescent="0.2">
      <c r="A857" s="251">
        <v>16654</v>
      </c>
      <c r="B857" s="252" t="s">
        <v>177</v>
      </c>
      <c r="C857" s="251" t="s">
        <v>178</v>
      </c>
    </row>
    <row r="858" spans="1:3" ht="15" x14ac:dyDescent="0.2">
      <c r="A858" s="251">
        <v>16655</v>
      </c>
      <c r="B858" s="252" t="s">
        <v>169</v>
      </c>
      <c r="C858" s="251" t="s">
        <v>170</v>
      </c>
    </row>
    <row r="859" spans="1:3" ht="15" x14ac:dyDescent="0.2">
      <c r="A859" s="251">
        <v>16656</v>
      </c>
      <c r="B859" s="252" t="s">
        <v>175</v>
      </c>
      <c r="C859" s="251" t="s">
        <v>176</v>
      </c>
    </row>
    <row r="860" spans="1:3" ht="15" x14ac:dyDescent="0.2">
      <c r="A860" s="251">
        <v>16657</v>
      </c>
      <c r="B860" s="252" t="s">
        <v>177</v>
      </c>
      <c r="C860" s="251" t="s">
        <v>178</v>
      </c>
    </row>
    <row r="861" spans="1:3" ht="15" x14ac:dyDescent="0.2">
      <c r="A861" s="251">
        <v>16659</v>
      </c>
      <c r="B861" s="252" t="s">
        <v>169</v>
      </c>
      <c r="C861" s="251" t="s">
        <v>170</v>
      </c>
    </row>
    <row r="862" spans="1:3" ht="15" x14ac:dyDescent="0.2">
      <c r="A862" s="251">
        <v>16660</v>
      </c>
      <c r="B862" s="252" t="s">
        <v>169</v>
      </c>
      <c r="C862" s="251" t="s">
        <v>170</v>
      </c>
    </row>
    <row r="863" spans="1:3" ht="15" x14ac:dyDescent="0.2">
      <c r="A863" s="251">
        <v>16661</v>
      </c>
      <c r="B863" s="252" t="s">
        <v>175</v>
      </c>
      <c r="C863" s="251" t="s">
        <v>176</v>
      </c>
    </row>
    <row r="864" spans="1:3" ht="15" x14ac:dyDescent="0.2">
      <c r="A864" s="251">
        <v>16662</v>
      </c>
      <c r="B864" s="252" t="s">
        <v>169</v>
      </c>
      <c r="C864" s="251" t="s">
        <v>170</v>
      </c>
    </row>
    <row r="865" spans="1:3" ht="15" x14ac:dyDescent="0.2">
      <c r="A865" s="251">
        <v>16663</v>
      </c>
      <c r="B865" s="252" t="s">
        <v>175</v>
      </c>
      <c r="C865" s="251" t="s">
        <v>176</v>
      </c>
    </row>
    <row r="866" spans="1:3" ht="15" x14ac:dyDescent="0.2">
      <c r="A866" s="251">
        <v>16664</v>
      </c>
      <c r="B866" s="252" t="s">
        <v>169</v>
      </c>
      <c r="C866" s="251" t="s">
        <v>170</v>
      </c>
    </row>
    <row r="867" spans="1:3" ht="15" x14ac:dyDescent="0.2">
      <c r="A867" s="251">
        <v>16665</v>
      </c>
      <c r="B867" s="252" t="s">
        <v>169</v>
      </c>
      <c r="C867" s="251" t="s">
        <v>170</v>
      </c>
    </row>
    <row r="868" spans="1:3" ht="15" x14ac:dyDescent="0.2">
      <c r="A868" s="251">
        <v>16666</v>
      </c>
      <c r="B868" s="252" t="s">
        <v>175</v>
      </c>
      <c r="C868" s="251" t="s">
        <v>176</v>
      </c>
    </row>
    <row r="869" spans="1:3" ht="15" x14ac:dyDescent="0.2">
      <c r="A869" s="251">
        <v>16667</v>
      </c>
      <c r="B869" s="252" t="s">
        <v>169</v>
      </c>
      <c r="C869" s="251" t="s">
        <v>170</v>
      </c>
    </row>
    <row r="870" spans="1:3" ht="15" x14ac:dyDescent="0.2">
      <c r="A870" s="251">
        <v>16668</v>
      </c>
      <c r="B870" s="252" t="s">
        <v>169</v>
      </c>
      <c r="C870" s="251" t="s">
        <v>170</v>
      </c>
    </row>
    <row r="871" spans="1:3" ht="15" x14ac:dyDescent="0.2">
      <c r="A871" s="251">
        <v>16669</v>
      </c>
      <c r="B871" s="252" t="s">
        <v>177</v>
      </c>
      <c r="C871" s="251" t="s">
        <v>178</v>
      </c>
    </row>
    <row r="872" spans="1:3" ht="15" x14ac:dyDescent="0.2">
      <c r="A872" s="251">
        <v>16670</v>
      </c>
      <c r="B872" s="252" t="s">
        <v>169</v>
      </c>
      <c r="C872" s="251" t="s">
        <v>170</v>
      </c>
    </row>
    <row r="873" spans="1:3" ht="15" x14ac:dyDescent="0.2">
      <c r="A873" s="251">
        <v>16671</v>
      </c>
      <c r="B873" s="252" t="s">
        <v>175</v>
      </c>
      <c r="C873" s="251" t="s">
        <v>176</v>
      </c>
    </row>
    <row r="874" spans="1:3" ht="15" x14ac:dyDescent="0.2">
      <c r="A874" s="251">
        <v>16672</v>
      </c>
      <c r="B874" s="252" t="s">
        <v>169</v>
      </c>
      <c r="C874" s="251" t="s">
        <v>170</v>
      </c>
    </row>
    <row r="875" spans="1:3" ht="15" x14ac:dyDescent="0.2">
      <c r="A875" s="251">
        <v>16673</v>
      </c>
      <c r="B875" s="252" t="s">
        <v>169</v>
      </c>
      <c r="C875" s="251" t="s">
        <v>170</v>
      </c>
    </row>
    <row r="876" spans="1:3" ht="15" x14ac:dyDescent="0.2">
      <c r="A876" s="251">
        <v>16674</v>
      </c>
      <c r="B876" s="252" t="s">
        <v>177</v>
      </c>
      <c r="C876" s="251" t="s">
        <v>178</v>
      </c>
    </row>
    <row r="877" spans="1:3" ht="15" x14ac:dyDescent="0.2">
      <c r="A877" s="251">
        <v>16675</v>
      </c>
      <c r="B877" s="252" t="s">
        <v>169</v>
      </c>
      <c r="C877" s="251" t="s">
        <v>170</v>
      </c>
    </row>
    <row r="878" spans="1:3" ht="15" x14ac:dyDescent="0.2">
      <c r="A878" s="251">
        <v>16677</v>
      </c>
      <c r="B878" s="252" t="s">
        <v>177</v>
      </c>
      <c r="C878" s="251" t="s">
        <v>178</v>
      </c>
    </row>
    <row r="879" spans="1:3" ht="15" x14ac:dyDescent="0.2">
      <c r="A879" s="251">
        <v>16678</v>
      </c>
      <c r="B879" s="252" t="s">
        <v>169</v>
      </c>
      <c r="C879" s="251" t="s">
        <v>170</v>
      </c>
    </row>
    <row r="880" spans="1:3" ht="15" x14ac:dyDescent="0.2">
      <c r="A880" s="251">
        <v>16679</v>
      </c>
      <c r="B880" s="252" t="s">
        <v>169</v>
      </c>
      <c r="C880" s="251" t="s">
        <v>170</v>
      </c>
    </row>
    <row r="881" spans="1:3" ht="15" x14ac:dyDescent="0.2">
      <c r="A881" s="251">
        <v>16680</v>
      </c>
      <c r="B881" s="252" t="s">
        <v>175</v>
      </c>
      <c r="C881" s="251" t="s">
        <v>176</v>
      </c>
    </row>
    <row r="882" spans="1:3" ht="15" x14ac:dyDescent="0.2">
      <c r="A882" s="251">
        <v>16681</v>
      </c>
      <c r="B882" s="252" t="s">
        <v>175</v>
      </c>
      <c r="C882" s="251" t="s">
        <v>176</v>
      </c>
    </row>
    <row r="883" spans="1:3" ht="15" x14ac:dyDescent="0.2">
      <c r="A883" s="251">
        <v>16682</v>
      </c>
      <c r="B883" s="252" t="s">
        <v>169</v>
      </c>
      <c r="C883" s="251" t="s">
        <v>170</v>
      </c>
    </row>
    <row r="884" spans="1:3" ht="15" x14ac:dyDescent="0.2">
      <c r="A884" s="251">
        <v>16683</v>
      </c>
      <c r="B884" s="252" t="s">
        <v>177</v>
      </c>
      <c r="C884" s="251" t="s">
        <v>178</v>
      </c>
    </row>
    <row r="885" spans="1:3" ht="15" x14ac:dyDescent="0.2">
      <c r="A885" s="251">
        <v>16684</v>
      </c>
      <c r="B885" s="252" t="s">
        <v>175</v>
      </c>
      <c r="C885" s="251" t="s">
        <v>176</v>
      </c>
    </row>
    <row r="886" spans="1:3" ht="15" x14ac:dyDescent="0.2">
      <c r="A886" s="251">
        <v>16685</v>
      </c>
      <c r="B886" s="252" t="s">
        <v>177</v>
      </c>
      <c r="C886" s="251" t="s">
        <v>178</v>
      </c>
    </row>
    <row r="887" spans="1:3" ht="15" x14ac:dyDescent="0.2">
      <c r="A887" s="251">
        <v>16686</v>
      </c>
      <c r="B887" s="252" t="s">
        <v>169</v>
      </c>
      <c r="C887" s="251" t="s">
        <v>170</v>
      </c>
    </row>
    <row r="888" spans="1:3" ht="15" x14ac:dyDescent="0.2">
      <c r="A888" s="251">
        <v>16689</v>
      </c>
      <c r="B888" s="252" t="s">
        <v>171</v>
      </c>
      <c r="C888" s="251" t="s">
        <v>172</v>
      </c>
    </row>
    <row r="889" spans="1:3" ht="15" x14ac:dyDescent="0.2">
      <c r="A889" s="251">
        <v>16691</v>
      </c>
      <c r="B889" s="252" t="s">
        <v>171</v>
      </c>
      <c r="C889" s="251" t="s">
        <v>172</v>
      </c>
    </row>
    <row r="890" spans="1:3" ht="15" x14ac:dyDescent="0.2">
      <c r="A890" s="251">
        <v>16692</v>
      </c>
      <c r="B890" s="252" t="s">
        <v>175</v>
      </c>
      <c r="C890" s="251" t="s">
        <v>176</v>
      </c>
    </row>
    <row r="891" spans="1:3" ht="15" x14ac:dyDescent="0.2">
      <c r="A891" s="251">
        <v>16693</v>
      </c>
      <c r="B891" s="252" t="s">
        <v>169</v>
      </c>
      <c r="C891" s="251" t="s">
        <v>170</v>
      </c>
    </row>
    <row r="892" spans="1:3" ht="15" x14ac:dyDescent="0.2">
      <c r="A892" s="251">
        <v>16694</v>
      </c>
      <c r="B892" s="252" t="s">
        <v>177</v>
      </c>
      <c r="C892" s="251" t="s">
        <v>178</v>
      </c>
    </row>
    <row r="893" spans="1:3" ht="15" x14ac:dyDescent="0.2">
      <c r="A893" s="251">
        <v>16695</v>
      </c>
      <c r="B893" s="252" t="s">
        <v>169</v>
      </c>
      <c r="C893" s="251" t="s">
        <v>170</v>
      </c>
    </row>
    <row r="894" spans="1:3" ht="15" x14ac:dyDescent="0.2">
      <c r="A894" s="251">
        <v>16698</v>
      </c>
      <c r="B894" s="252" t="s">
        <v>175</v>
      </c>
      <c r="C894" s="251" t="s">
        <v>176</v>
      </c>
    </row>
    <row r="895" spans="1:3" ht="15" x14ac:dyDescent="0.2">
      <c r="A895" s="251">
        <v>16699</v>
      </c>
      <c r="B895" s="252" t="s">
        <v>169</v>
      </c>
      <c r="C895" s="251" t="s">
        <v>170</v>
      </c>
    </row>
    <row r="896" spans="1:3" ht="15" x14ac:dyDescent="0.2">
      <c r="A896" s="251">
        <v>16701</v>
      </c>
      <c r="B896" s="252" t="s">
        <v>175</v>
      </c>
      <c r="C896" s="251" t="s">
        <v>176</v>
      </c>
    </row>
    <row r="897" spans="1:3" ht="15" x14ac:dyDescent="0.2">
      <c r="A897" s="251">
        <v>16720</v>
      </c>
      <c r="B897" s="252" t="s">
        <v>175</v>
      </c>
      <c r="C897" s="251" t="s">
        <v>176</v>
      </c>
    </row>
    <row r="898" spans="1:3" ht="15" x14ac:dyDescent="0.2">
      <c r="A898" s="251">
        <v>16724</v>
      </c>
      <c r="B898" s="252" t="s">
        <v>175</v>
      </c>
      <c r="C898" s="251" t="s">
        <v>176</v>
      </c>
    </row>
    <row r="899" spans="1:3" ht="15" x14ac:dyDescent="0.2">
      <c r="A899" s="251">
        <v>16725</v>
      </c>
      <c r="B899" s="252" t="s">
        <v>175</v>
      </c>
      <c r="C899" s="251" t="s">
        <v>176</v>
      </c>
    </row>
    <row r="900" spans="1:3" ht="15" x14ac:dyDescent="0.2">
      <c r="A900" s="251">
        <v>16726</v>
      </c>
      <c r="B900" s="252" t="s">
        <v>175</v>
      </c>
      <c r="C900" s="251" t="s">
        <v>176</v>
      </c>
    </row>
    <row r="901" spans="1:3" ht="15" x14ac:dyDescent="0.2">
      <c r="A901" s="251">
        <v>16727</v>
      </c>
      <c r="B901" s="252" t="s">
        <v>175</v>
      </c>
      <c r="C901" s="251" t="s">
        <v>176</v>
      </c>
    </row>
    <row r="902" spans="1:3" ht="15" x14ac:dyDescent="0.2">
      <c r="A902" s="251">
        <v>16728</v>
      </c>
      <c r="B902" s="252" t="s">
        <v>175</v>
      </c>
      <c r="C902" s="251" t="s">
        <v>176</v>
      </c>
    </row>
    <row r="903" spans="1:3" ht="15" x14ac:dyDescent="0.2">
      <c r="A903" s="251">
        <v>16729</v>
      </c>
      <c r="B903" s="252" t="s">
        <v>175</v>
      </c>
      <c r="C903" s="251" t="s">
        <v>176</v>
      </c>
    </row>
    <row r="904" spans="1:3" ht="15" x14ac:dyDescent="0.2">
      <c r="A904" s="251">
        <v>16730</v>
      </c>
      <c r="B904" s="252" t="s">
        <v>175</v>
      </c>
      <c r="C904" s="251" t="s">
        <v>176</v>
      </c>
    </row>
    <row r="905" spans="1:3" ht="15" x14ac:dyDescent="0.2">
      <c r="A905" s="251">
        <v>16731</v>
      </c>
      <c r="B905" s="252" t="s">
        <v>175</v>
      </c>
      <c r="C905" s="251" t="s">
        <v>176</v>
      </c>
    </row>
    <row r="906" spans="1:3" ht="15" x14ac:dyDescent="0.2">
      <c r="A906" s="251">
        <v>16732</v>
      </c>
      <c r="B906" s="252" t="s">
        <v>175</v>
      </c>
      <c r="C906" s="251" t="s">
        <v>176</v>
      </c>
    </row>
    <row r="907" spans="1:3" ht="15" x14ac:dyDescent="0.2">
      <c r="A907" s="251">
        <v>16733</v>
      </c>
      <c r="B907" s="252" t="s">
        <v>175</v>
      </c>
      <c r="C907" s="251" t="s">
        <v>176</v>
      </c>
    </row>
    <row r="908" spans="1:3" ht="15" x14ac:dyDescent="0.2">
      <c r="A908" s="251">
        <v>16734</v>
      </c>
      <c r="B908" s="252" t="s">
        <v>175</v>
      </c>
      <c r="C908" s="251" t="s">
        <v>176</v>
      </c>
    </row>
    <row r="909" spans="1:3" ht="15" x14ac:dyDescent="0.2">
      <c r="A909" s="251">
        <v>16735</v>
      </c>
      <c r="B909" s="252" t="s">
        <v>175</v>
      </c>
      <c r="C909" s="251" t="s">
        <v>176</v>
      </c>
    </row>
    <row r="910" spans="1:3" ht="15" x14ac:dyDescent="0.2">
      <c r="A910" s="251">
        <v>16738</v>
      </c>
      <c r="B910" s="252" t="s">
        <v>175</v>
      </c>
      <c r="C910" s="251" t="s">
        <v>176</v>
      </c>
    </row>
    <row r="911" spans="1:3" ht="15" x14ac:dyDescent="0.2">
      <c r="A911" s="251">
        <v>16740</v>
      </c>
      <c r="B911" s="252" t="s">
        <v>175</v>
      </c>
      <c r="C911" s="251" t="s">
        <v>176</v>
      </c>
    </row>
    <row r="912" spans="1:3" ht="15" x14ac:dyDescent="0.2">
      <c r="A912" s="251">
        <v>16743</v>
      </c>
      <c r="B912" s="252" t="s">
        <v>175</v>
      </c>
      <c r="C912" s="251" t="s">
        <v>176</v>
      </c>
    </row>
    <row r="913" spans="1:3" ht="15" x14ac:dyDescent="0.2">
      <c r="A913" s="251">
        <v>16744</v>
      </c>
      <c r="B913" s="252" t="s">
        <v>175</v>
      </c>
      <c r="C913" s="251" t="s">
        <v>176</v>
      </c>
    </row>
    <row r="914" spans="1:3" ht="15" x14ac:dyDescent="0.2">
      <c r="A914" s="251">
        <v>16745</v>
      </c>
      <c r="B914" s="252" t="s">
        <v>175</v>
      </c>
      <c r="C914" s="251" t="s">
        <v>176</v>
      </c>
    </row>
    <row r="915" spans="1:3" ht="15" x14ac:dyDescent="0.2">
      <c r="A915" s="251">
        <v>16746</v>
      </c>
      <c r="B915" s="252" t="s">
        <v>175</v>
      </c>
      <c r="C915" s="251" t="s">
        <v>176</v>
      </c>
    </row>
    <row r="916" spans="1:3" ht="15" x14ac:dyDescent="0.2">
      <c r="A916" s="251">
        <v>16748</v>
      </c>
      <c r="B916" s="252" t="s">
        <v>175</v>
      </c>
      <c r="C916" s="251" t="s">
        <v>176</v>
      </c>
    </row>
    <row r="917" spans="1:3" ht="15" x14ac:dyDescent="0.2">
      <c r="A917" s="251">
        <v>16749</v>
      </c>
      <c r="B917" s="252" t="s">
        <v>175</v>
      </c>
      <c r="C917" s="251" t="s">
        <v>176</v>
      </c>
    </row>
    <row r="918" spans="1:3" ht="15" x14ac:dyDescent="0.2">
      <c r="A918" s="251">
        <v>16750</v>
      </c>
      <c r="B918" s="252" t="s">
        <v>175</v>
      </c>
      <c r="C918" s="251" t="s">
        <v>176</v>
      </c>
    </row>
    <row r="919" spans="1:3" ht="15" x14ac:dyDescent="0.2">
      <c r="A919" s="251">
        <v>16801</v>
      </c>
      <c r="B919" s="252" t="s">
        <v>177</v>
      </c>
      <c r="C919" s="251" t="s">
        <v>178</v>
      </c>
    </row>
    <row r="920" spans="1:3" ht="15" x14ac:dyDescent="0.2">
      <c r="A920" s="251">
        <v>16802</v>
      </c>
      <c r="B920" s="252" t="s">
        <v>177</v>
      </c>
      <c r="C920" s="251" t="s">
        <v>178</v>
      </c>
    </row>
    <row r="921" spans="1:3" ht="15" x14ac:dyDescent="0.2">
      <c r="A921" s="251">
        <v>16803</v>
      </c>
      <c r="B921" s="252" t="s">
        <v>177</v>
      </c>
      <c r="C921" s="251" t="s">
        <v>178</v>
      </c>
    </row>
    <row r="922" spans="1:3" ht="15" x14ac:dyDescent="0.2">
      <c r="A922" s="251">
        <v>16804</v>
      </c>
      <c r="B922" s="252" t="s">
        <v>177</v>
      </c>
      <c r="C922" s="251" t="s">
        <v>178</v>
      </c>
    </row>
    <row r="923" spans="1:3" ht="15" x14ac:dyDescent="0.2">
      <c r="A923" s="251">
        <v>16805</v>
      </c>
      <c r="B923" s="252" t="s">
        <v>177</v>
      </c>
      <c r="C923" s="251" t="s">
        <v>178</v>
      </c>
    </row>
    <row r="924" spans="1:3" ht="15" x14ac:dyDescent="0.2">
      <c r="A924" s="251">
        <v>16820</v>
      </c>
      <c r="B924" s="252" t="s">
        <v>177</v>
      </c>
      <c r="C924" s="251" t="s">
        <v>178</v>
      </c>
    </row>
    <row r="925" spans="1:3" ht="15" x14ac:dyDescent="0.2">
      <c r="A925" s="251">
        <v>16821</v>
      </c>
      <c r="B925" s="252" t="s">
        <v>175</v>
      </c>
      <c r="C925" s="251" t="s">
        <v>176</v>
      </c>
    </row>
    <row r="926" spans="1:3" ht="15" x14ac:dyDescent="0.2">
      <c r="A926" s="251">
        <v>16822</v>
      </c>
      <c r="B926" s="252" t="s">
        <v>177</v>
      </c>
      <c r="C926" s="251" t="s">
        <v>178</v>
      </c>
    </row>
    <row r="927" spans="1:3" ht="15" x14ac:dyDescent="0.2">
      <c r="A927" s="251">
        <v>16823</v>
      </c>
      <c r="B927" s="252" t="s">
        <v>177</v>
      </c>
      <c r="C927" s="251" t="s">
        <v>178</v>
      </c>
    </row>
    <row r="928" spans="1:3" ht="15" x14ac:dyDescent="0.2">
      <c r="A928" s="251">
        <v>16825</v>
      </c>
      <c r="B928" s="252" t="s">
        <v>175</v>
      </c>
      <c r="C928" s="251" t="s">
        <v>176</v>
      </c>
    </row>
    <row r="929" spans="1:3" ht="15" x14ac:dyDescent="0.2">
      <c r="A929" s="251">
        <v>16826</v>
      </c>
      <c r="B929" s="252" t="s">
        <v>177</v>
      </c>
      <c r="C929" s="251" t="s">
        <v>178</v>
      </c>
    </row>
    <row r="930" spans="1:3" ht="15" x14ac:dyDescent="0.2">
      <c r="A930" s="251">
        <v>16827</v>
      </c>
      <c r="B930" s="252" t="s">
        <v>177</v>
      </c>
      <c r="C930" s="251" t="s">
        <v>178</v>
      </c>
    </row>
    <row r="931" spans="1:3" ht="15" x14ac:dyDescent="0.2">
      <c r="A931" s="251">
        <v>16828</v>
      </c>
      <c r="B931" s="252" t="s">
        <v>177</v>
      </c>
      <c r="C931" s="251" t="s">
        <v>178</v>
      </c>
    </row>
    <row r="932" spans="1:3" ht="15" x14ac:dyDescent="0.2">
      <c r="A932" s="251">
        <v>16829</v>
      </c>
      <c r="B932" s="252" t="s">
        <v>177</v>
      </c>
      <c r="C932" s="251" t="s">
        <v>178</v>
      </c>
    </row>
    <row r="933" spans="1:3" ht="15" x14ac:dyDescent="0.2">
      <c r="A933" s="251">
        <v>16830</v>
      </c>
      <c r="B933" s="252" t="s">
        <v>175</v>
      </c>
      <c r="C933" s="251" t="s">
        <v>176</v>
      </c>
    </row>
    <row r="934" spans="1:3" ht="15" x14ac:dyDescent="0.2">
      <c r="A934" s="251">
        <v>16832</v>
      </c>
      <c r="B934" s="252" t="s">
        <v>177</v>
      </c>
      <c r="C934" s="251" t="s">
        <v>178</v>
      </c>
    </row>
    <row r="935" spans="1:3" ht="15" x14ac:dyDescent="0.2">
      <c r="A935" s="251">
        <v>16833</v>
      </c>
      <c r="B935" s="252" t="s">
        <v>175</v>
      </c>
      <c r="C935" s="251" t="s">
        <v>176</v>
      </c>
    </row>
    <row r="936" spans="1:3" ht="15" x14ac:dyDescent="0.2">
      <c r="A936" s="251">
        <v>16834</v>
      </c>
      <c r="B936" s="252" t="s">
        <v>175</v>
      </c>
      <c r="C936" s="251" t="s">
        <v>176</v>
      </c>
    </row>
    <row r="937" spans="1:3" ht="15" x14ac:dyDescent="0.2">
      <c r="A937" s="251">
        <v>16835</v>
      </c>
      <c r="B937" s="252" t="s">
        <v>177</v>
      </c>
      <c r="C937" s="251" t="s">
        <v>178</v>
      </c>
    </row>
    <row r="938" spans="1:3" ht="15" x14ac:dyDescent="0.2">
      <c r="A938" s="251">
        <v>16836</v>
      </c>
      <c r="B938" s="252" t="s">
        <v>175</v>
      </c>
      <c r="C938" s="251" t="s">
        <v>176</v>
      </c>
    </row>
    <row r="939" spans="1:3" ht="15" x14ac:dyDescent="0.2">
      <c r="A939" s="251">
        <v>16837</v>
      </c>
      <c r="B939" s="252" t="s">
        <v>175</v>
      </c>
      <c r="C939" s="251" t="s">
        <v>176</v>
      </c>
    </row>
    <row r="940" spans="1:3" ht="15" x14ac:dyDescent="0.2">
      <c r="A940" s="251">
        <v>16838</v>
      </c>
      <c r="B940" s="252" t="s">
        <v>175</v>
      </c>
      <c r="C940" s="251" t="s">
        <v>176</v>
      </c>
    </row>
    <row r="941" spans="1:3" ht="15" x14ac:dyDescent="0.2">
      <c r="A941" s="251">
        <v>16839</v>
      </c>
      <c r="B941" s="252" t="s">
        <v>175</v>
      </c>
      <c r="C941" s="251" t="s">
        <v>176</v>
      </c>
    </row>
    <row r="942" spans="1:3" ht="15" x14ac:dyDescent="0.2">
      <c r="A942" s="251">
        <v>16840</v>
      </c>
      <c r="B942" s="252" t="s">
        <v>175</v>
      </c>
      <c r="C942" s="251" t="s">
        <v>176</v>
      </c>
    </row>
    <row r="943" spans="1:3" ht="15" x14ac:dyDescent="0.2">
      <c r="A943" s="251">
        <v>16841</v>
      </c>
      <c r="B943" s="252" t="s">
        <v>177</v>
      </c>
      <c r="C943" s="251" t="s">
        <v>178</v>
      </c>
    </row>
    <row r="944" spans="1:3" ht="15" x14ac:dyDescent="0.2">
      <c r="A944" s="251">
        <v>16843</v>
      </c>
      <c r="B944" s="252" t="s">
        <v>175</v>
      </c>
      <c r="C944" s="251" t="s">
        <v>176</v>
      </c>
    </row>
    <row r="945" spans="1:3" ht="15" x14ac:dyDescent="0.2">
      <c r="A945" s="251">
        <v>16844</v>
      </c>
      <c r="B945" s="252" t="s">
        <v>177</v>
      </c>
      <c r="C945" s="251" t="s">
        <v>178</v>
      </c>
    </row>
    <row r="946" spans="1:3" ht="15" x14ac:dyDescent="0.2">
      <c r="A946" s="251">
        <v>16845</v>
      </c>
      <c r="B946" s="252" t="s">
        <v>175</v>
      </c>
      <c r="C946" s="251" t="s">
        <v>176</v>
      </c>
    </row>
    <row r="947" spans="1:3" ht="15" x14ac:dyDescent="0.2">
      <c r="A947" s="251">
        <v>16847</v>
      </c>
      <c r="B947" s="252" t="s">
        <v>175</v>
      </c>
      <c r="C947" s="251" t="s">
        <v>176</v>
      </c>
    </row>
    <row r="948" spans="1:3" ht="15" x14ac:dyDescent="0.2">
      <c r="A948" s="251">
        <v>16848</v>
      </c>
      <c r="B948" s="252" t="s">
        <v>177</v>
      </c>
      <c r="C948" s="251" t="s">
        <v>178</v>
      </c>
    </row>
    <row r="949" spans="1:3" ht="15" x14ac:dyDescent="0.2">
      <c r="A949" s="251">
        <v>16849</v>
      </c>
      <c r="B949" s="252" t="s">
        <v>175</v>
      </c>
      <c r="C949" s="251" t="s">
        <v>176</v>
      </c>
    </row>
    <row r="950" spans="1:3" ht="15" x14ac:dyDescent="0.2">
      <c r="A950" s="251">
        <v>16850</v>
      </c>
      <c r="B950" s="252" t="s">
        <v>175</v>
      </c>
      <c r="C950" s="251" t="s">
        <v>176</v>
      </c>
    </row>
    <row r="951" spans="1:3" ht="15" x14ac:dyDescent="0.2">
      <c r="A951" s="251">
        <v>16851</v>
      </c>
      <c r="B951" s="252" t="s">
        <v>177</v>
      </c>
      <c r="C951" s="251" t="s">
        <v>178</v>
      </c>
    </row>
    <row r="952" spans="1:3" ht="15" x14ac:dyDescent="0.2">
      <c r="A952" s="251">
        <v>16852</v>
      </c>
      <c r="B952" s="252" t="s">
        <v>177</v>
      </c>
      <c r="C952" s="251" t="s">
        <v>178</v>
      </c>
    </row>
    <row r="953" spans="1:3" ht="15" x14ac:dyDescent="0.2">
      <c r="A953" s="251">
        <v>16853</v>
      </c>
      <c r="B953" s="252" t="s">
        <v>177</v>
      </c>
      <c r="C953" s="251" t="s">
        <v>178</v>
      </c>
    </row>
    <row r="954" spans="1:3" ht="15" x14ac:dyDescent="0.2">
      <c r="A954" s="251">
        <v>16854</v>
      </c>
      <c r="B954" s="252" t="s">
        <v>177</v>
      </c>
      <c r="C954" s="251" t="s">
        <v>178</v>
      </c>
    </row>
    <row r="955" spans="1:3" ht="15" x14ac:dyDescent="0.2">
      <c r="A955" s="251">
        <v>16855</v>
      </c>
      <c r="B955" s="252" t="s">
        <v>175</v>
      </c>
      <c r="C955" s="251" t="s">
        <v>176</v>
      </c>
    </row>
    <row r="956" spans="1:3" ht="15" x14ac:dyDescent="0.2">
      <c r="A956" s="251">
        <v>16856</v>
      </c>
      <c r="B956" s="252" t="s">
        <v>175</v>
      </c>
      <c r="C956" s="251" t="s">
        <v>176</v>
      </c>
    </row>
    <row r="957" spans="1:3" ht="15" x14ac:dyDescent="0.2">
      <c r="A957" s="251">
        <v>16858</v>
      </c>
      <c r="B957" s="252" t="s">
        <v>175</v>
      </c>
      <c r="C957" s="251" t="s">
        <v>176</v>
      </c>
    </row>
    <row r="958" spans="1:3" ht="15" x14ac:dyDescent="0.2">
      <c r="A958" s="251">
        <v>16859</v>
      </c>
      <c r="B958" s="252" t="s">
        <v>177</v>
      </c>
      <c r="C958" s="251" t="s">
        <v>178</v>
      </c>
    </row>
    <row r="959" spans="1:3" ht="15" x14ac:dyDescent="0.2">
      <c r="A959" s="251">
        <v>16860</v>
      </c>
      <c r="B959" s="252" t="s">
        <v>177</v>
      </c>
      <c r="C959" s="251" t="s">
        <v>178</v>
      </c>
    </row>
    <row r="960" spans="1:3" ht="15" x14ac:dyDescent="0.2">
      <c r="A960" s="251">
        <v>16861</v>
      </c>
      <c r="B960" s="252" t="s">
        <v>175</v>
      </c>
      <c r="C960" s="251" t="s">
        <v>176</v>
      </c>
    </row>
    <row r="961" spans="1:3" ht="15" x14ac:dyDescent="0.2">
      <c r="A961" s="251">
        <v>16863</v>
      </c>
      <c r="B961" s="252" t="s">
        <v>175</v>
      </c>
      <c r="C961" s="251" t="s">
        <v>176</v>
      </c>
    </row>
    <row r="962" spans="1:3" ht="15" x14ac:dyDescent="0.2">
      <c r="A962" s="251">
        <v>16864</v>
      </c>
      <c r="B962" s="252" t="s">
        <v>175</v>
      </c>
      <c r="C962" s="251" t="s">
        <v>176</v>
      </c>
    </row>
    <row r="963" spans="1:3" ht="15" x14ac:dyDescent="0.2">
      <c r="A963" s="251">
        <v>16865</v>
      </c>
      <c r="B963" s="252" t="s">
        <v>177</v>
      </c>
      <c r="C963" s="251" t="s">
        <v>178</v>
      </c>
    </row>
    <row r="964" spans="1:3" ht="15" x14ac:dyDescent="0.2">
      <c r="A964" s="251">
        <v>16866</v>
      </c>
      <c r="B964" s="252" t="s">
        <v>177</v>
      </c>
      <c r="C964" s="251" t="s">
        <v>178</v>
      </c>
    </row>
    <row r="965" spans="1:3" ht="15" x14ac:dyDescent="0.2">
      <c r="A965" s="251">
        <v>16868</v>
      </c>
      <c r="B965" s="252" t="s">
        <v>177</v>
      </c>
      <c r="C965" s="251" t="s">
        <v>178</v>
      </c>
    </row>
    <row r="966" spans="1:3" ht="15" x14ac:dyDescent="0.2">
      <c r="A966" s="251">
        <v>16870</v>
      </c>
      <c r="B966" s="252" t="s">
        <v>177</v>
      </c>
      <c r="C966" s="251" t="s">
        <v>178</v>
      </c>
    </row>
    <row r="967" spans="1:3" ht="15" x14ac:dyDescent="0.2">
      <c r="A967" s="251">
        <v>16871</v>
      </c>
      <c r="B967" s="252" t="s">
        <v>177</v>
      </c>
      <c r="C967" s="251" t="s">
        <v>178</v>
      </c>
    </row>
    <row r="968" spans="1:3" ht="15" x14ac:dyDescent="0.2">
      <c r="A968" s="251">
        <v>16872</v>
      </c>
      <c r="B968" s="252" t="s">
        <v>177</v>
      </c>
      <c r="C968" s="251" t="s">
        <v>178</v>
      </c>
    </row>
    <row r="969" spans="1:3" ht="15" x14ac:dyDescent="0.2">
      <c r="A969" s="251">
        <v>16873</v>
      </c>
      <c r="B969" s="252" t="s">
        <v>175</v>
      </c>
      <c r="C969" s="251" t="s">
        <v>176</v>
      </c>
    </row>
    <row r="970" spans="1:3" ht="15" x14ac:dyDescent="0.2">
      <c r="A970" s="251">
        <v>16874</v>
      </c>
      <c r="B970" s="252" t="s">
        <v>177</v>
      </c>
      <c r="C970" s="251" t="s">
        <v>178</v>
      </c>
    </row>
    <row r="971" spans="1:3" ht="15" x14ac:dyDescent="0.2">
      <c r="A971" s="251">
        <v>16875</v>
      </c>
      <c r="B971" s="252" t="s">
        <v>177</v>
      </c>
      <c r="C971" s="251" t="s">
        <v>178</v>
      </c>
    </row>
    <row r="972" spans="1:3" ht="15" x14ac:dyDescent="0.2">
      <c r="A972" s="251">
        <v>16876</v>
      </c>
      <c r="B972" s="252" t="s">
        <v>175</v>
      </c>
      <c r="C972" s="251" t="s">
        <v>176</v>
      </c>
    </row>
    <row r="973" spans="1:3" ht="15" x14ac:dyDescent="0.2">
      <c r="A973" s="251">
        <v>16877</v>
      </c>
      <c r="B973" s="252" t="s">
        <v>177</v>
      </c>
      <c r="C973" s="251" t="s">
        <v>178</v>
      </c>
    </row>
    <row r="974" spans="1:3" ht="15" x14ac:dyDescent="0.2">
      <c r="A974" s="251">
        <v>16878</v>
      </c>
      <c r="B974" s="252" t="s">
        <v>175</v>
      </c>
      <c r="C974" s="251" t="s">
        <v>176</v>
      </c>
    </row>
    <row r="975" spans="1:3" ht="15" x14ac:dyDescent="0.2">
      <c r="A975" s="251">
        <v>16879</v>
      </c>
      <c r="B975" s="252" t="s">
        <v>175</v>
      </c>
      <c r="C975" s="251" t="s">
        <v>176</v>
      </c>
    </row>
    <row r="976" spans="1:3" ht="15" x14ac:dyDescent="0.2">
      <c r="A976" s="251">
        <v>16881</v>
      </c>
      <c r="B976" s="252" t="s">
        <v>175</v>
      </c>
      <c r="C976" s="251" t="s">
        <v>176</v>
      </c>
    </row>
    <row r="977" spans="1:3" ht="15" x14ac:dyDescent="0.2">
      <c r="A977" s="251">
        <v>16882</v>
      </c>
      <c r="B977" s="252" t="s">
        <v>177</v>
      </c>
      <c r="C977" s="251" t="s">
        <v>178</v>
      </c>
    </row>
    <row r="978" spans="1:3" ht="15" x14ac:dyDescent="0.2">
      <c r="A978" s="251">
        <v>16901</v>
      </c>
      <c r="B978" s="252" t="s">
        <v>175</v>
      </c>
      <c r="C978" s="251" t="s">
        <v>176</v>
      </c>
    </row>
    <row r="979" spans="1:3" ht="15" x14ac:dyDescent="0.2">
      <c r="A979" s="251">
        <v>16910</v>
      </c>
      <c r="B979" s="252" t="s">
        <v>179</v>
      </c>
      <c r="C979" s="251" t="s">
        <v>180</v>
      </c>
    </row>
    <row r="980" spans="1:3" ht="15" x14ac:dyDescent="0.2">
      <c r="A980" s="251">
        <v>16911</v>
      </c>
      <c r="B980" s="252" t="s">
        <v>175</v>
      </c>
      <c r="C980" s="251" t="s">
        <v>176</v>
      </c>
    </row>
    <row r="981" spans="1:3" ht="15" x14ac:dyDescent="0.2">
      <c r="A981" s="251">
        <v>16912</v>
      </c>
      <c r="B981" s="252" t="s">
        <v>175</v>
      </c>
      <c r="C981" s="251" t="s">
        <v>176</v>
      </c>
    </row>
    <row r="982" spans="1:3" ht="15" x14ac:dyDescent="0.2">
      <c r="A982" s="251">
        <v>16914</v>
      </c>
      <c r="B982" s="252" t="s">
        <v>179</v>
      </c>
      <c r="C982" s="251" t="s">
        <v>180</v>
      </c>
    </row>
    <row r="983" spans="1:3" ht="15" x14ac:dyDescent="0.2">
      <c r="A983" s="251">
        <v>16915</v>
      </c>
      <c r="B983" s="252" t="s">
        <v>175</v>
      </c>
      <c r="C983" s="251" t="s">
        <v>176</v>
      </c>
    </row>
    <row r="984" spans="1:3" ht="15" x14ac:dyDescent="0.2">
      <c r="A984" s="251">
        <v>16917</v>
      </c>
      <c r="B984" s="252" t="s">
        <v>175</v>
      </c>
      <c r="C984" s="251" t="s">
        <v>176</v>
      </c>
    </row>
    <row r="985" spans="1:3" ht="15" x14ac:dyDescent="0.2">
      <c r="A985" s="251">
        <v>16918</v>
      </c>
      <c r="B985" s="252" t="s">
        <v>175</v>
      </c>
      <c r="C985" s="251" t="s">
        <v>176</v>
      </c>
    </row>
    <row r="986" spans="1:3" ht="15" x14ac:dyDescent="0.2">
      <c r="A986" s="251">
        <v>16920</v>
      </c>
      <c r="B986" s="252" t="s">
        <v>175</v>
      </c>
      <c r="C986" s="251" t="s">
        <v>176</v>
      </c>
    </row>
    <row r="987" spans="1:3" ht="15" x14ac:dyDescent="0.2">
      <c r="A987" s="251">
        <v>16921</v>
      </c>
      <c r="B987" s="252" t="s">
        <v>175</v>
      </c>
      <c r="C987" s="251" t="s">
        <v>176</v>
      </c>
    </row>
    <row r="988" spans="1:3" ht="15" x14ac:dyDescent="0.2">
      <c r="A988" s="251">
        <v>16922</v>
      </c>
      <c r="B988" s="252" t="s">
        <v>175</v>
      </c>
      <c r="C988" s="251" t="s">
        <v>176</v>
      </c>
    </row>
    <row r="989" spans="1:3" ht="15" x14ac:dyDescent="0.2">
      <c r="A989" s="251">
        <v>16923</v>
      </c>
      <c r="B989" s="252" t="s">
        <v>175</v>
      </c>
      <c r="C989" s="251" t="s">
        <v>176</v>
      </c>
    </row>
    <row r="990" spans="1:3" ht="15" x14ac:dyDescent="0.2">
      <c r="A990" s="251">
        <v>16925</v>
      </c>
      <c r="B990" s="252" t="s">
        <v>179</v>
      </c>
      <c r="C990" s="251" t="s">
        <v>180</v>
      </c>
    </row>
    <row r="991" spans="1:3" ht="15" x14ac:dyDescent="0.2">
      <c r="A991" s="251">
        <v>16926</v>
      </c>
      <c r="B991" s="252" t="s">
        <v>179</v>
      </c>
      <c r="C991" s="251" t="s">
        <v>180</v>
      </c>
    </row>
    <row r="992" spans="1:3" ht="15" x14ac:dyDescent="0.2">
      <c r="A992" s="251">
        <v>16927</v>
      </c>
      <c r="B992" s="252" t="s">
        <v>175</v>
      </c>
      <c r="C992" s="251" t="s">
        <v>176</v>
      </c>
    </row>
    <row r="993" spans="1:3" ht="15" x14ac:dyDescent="0.2">
      <c r="A993" s="251">
        <v>16928</v>
      </c>
      <c r="B993" s="252" t="s">
        <v>175</v>
      </c>
      <c r="C993" s="251" t="s">
        <v>176</v>
      </c>
    </row>
    <row r="994" spans="1:3" ht="15" x14ac:dyDescent="0.2">
      <c r="A994" s="251">
        <v>16929</v>
      </c>
      <c r="B994" s="252" t="s">
        <v>175</v>
      </c>
      <c r="C994" s="251" t="s">
        <v>176</v>
      </c>
    </row>
    <row r="995" spans="1:3" ht="15" x14ac:dyDescent="0.2">
      <c r="A995" s="251">
        <v>16930</v>
      </c>
      <c r="B995" s="252" t="s">
        <v>175</v>
      </c>
      <c r="C995" s="251" t="s">
        <v>176</v>
      </c>
    </row>
    <row r="996" spans="1:3" ht="15" x14ac:dyDescent="0.2">
      <c r="A996" s="251">
        <v>16932</v>
      </c>
      <c r="B996" s="252" t="s">
        <v>175</v>
      </c>
      <c r="C996" s="251" t="s">
        <v>176</v>
      </c>
    </row>
    <row r="997" spans="1:3" ht="15" x14ac:dyDescent="0.2">
      <c r="A997" s="251">
        <v>16933</v>
      </c>
      <c r="B997" s="252" t="s">
        <v>175</v>
      </c>
      <c r="C997" s="251" t="s">
        <v>176</v>
      </c>
    </row>
    <row r="998" spans="1:3" ht="15" x14ac:dyDescent="0.2">
      <c r="A998" s="251">
        <v>16935</v>
      </c>
      <c r="B998" s="252" t="s">
        <v>175</v>
      </c>
      <c r="C998" s="251" t="s">
        <v>176</v>
      </c>
    </row>
    <row r="999" spans="1:3" ht="15" x14ac:dyDescent="0.2">
      <c r="A999" s="251">
        <v>16936</v>
      </c>
      <c r="B999" s="252" t="s">
        <v>175</v>
      </c>
      <c r="C999" s="251" t="s">
        <v>176</v>
      </c>
    </row>
    <row r="1000" spans="1:3" ht="15" x14ac:dyDescent="0.2">
      <c r="A1000" s="251">
        <v>16937</v>
      </c>
      <c r="B1000" s="252" t="s">
        <v>175</v>
      </c>
      <c r="C1000" s="251" t="s">
        <v>176</v>
      </c>
    </row>
    <row r="1001" spans="1:3" ht="15" x14ac:dyDescent="0.2">
      <c r="A1001" s="251">
        <v>16938</v>
      </c>
      <c r="B1001" s="252" t="s">
        <v>175</v>
      </c>
      <c r="C1001" s="251" t="s">
        <v>176</v>
      </c>
    </row>
    <row r="1002" spans="1:3" ht="15" x14ac:dyDescent="0.2">
      <c r="A1002" s="251">
        <v>16939</v>
      </c>
      <c r="B1002" s="252" t="s">
        <v>175</v>
      </c>
      <c r="C1002" s="251" t="s">
        <v>176</v>
      </c>
    </row>
    <row r="1003" spans="1:3" ht="15" x14ac:dyDescent="0.2">
      <c r="A1003" s="251">
        <v>16940</v>
      </c>
      <c r="B1003" s="252" t="s">
        <v>175</v>
      </c>
      <c r="C1003" s="251" t="s">
        <v>176</v>
      </c>
    </row>
    <row r="1004" spans="1:3" ht="15" x14ac:dyDescent="0.2">
      <c r="A1004" s="251">
        <v>16941</v>
      </c>
      <c r="B1004" s="252" t="s">
        <v>175</v>
      </c>
      <c r="C1004" s="251" t="s">
        <v>176</v>
      </c>
    </row>
    <row r="1005" spans="1:3" ht="15" x14ac:dyDescent="0.2">
      <c r="A1005" s="251">
        <v>16942</v>
      </c>
      <c r="B1005" s="252" t="s">
        <v>175</v>
      </c>
      <c r="C1005" s="251" t="s">
        <v>176</v>
      </c>
    </row>
    <row r="1006" spans="1:3" ht="15" x14ac:dyDescent="0.2">
      <c r="A1006" s="251">
        <v>16943</v>
      </c>
      <c r="B1006" s="252" t="s">
        <v>175</v>
      </c>
      <c r="C1006" s="251" t="s">
        <v>176</v>
      </c>
    </row>
    <row r="1007" spans="1:3" ht="15" x14ac:dyDescent="0.2">
      <c r="A1007" s="251">
        <v>16945</v>
      </c>
      <c r="B1007" s="252" t="s">
        <v>179</v>
      </c>
      <c r="C1007" s="251" t="s">
        <v>180</v>
      </c>
    </row>
    <row r="1008" spans="1:3" ht="15" x14ac:dyDescent="0.2">
      <c r="A1008" s="251">
        <v>16946</v>
      </c>
      <c r="B1008" s="252" t="s">
        <v>175</v>
      </c>
      <c r="C1008" s="251" t="s">
        <v>176</v>
      </c>
    </row>
    <row r="1009" spans="1:3" ht="15" x14ac:dyDescent="0.2">
      <c r="A1009" s="251">
        <v>16947</v>
      </c>
      <c r="B1009" s="252" t="s">
        <v>179</v>
      </c>
      <c r="C1009" s="251" t="s">
        <v>180</v>
      </c>
    </row>
    <row r="1010" spans="1:3" ht="15" x14ac:dyDescent="0.2">
      <c r="A1010" s="251">
        <v>16948</v>
      </c>
      <c r="B1010" s="252" t="s">
        <v>175</v>
      </c>
      <c r="C1010" s="251" t="s">
        <v>176</v>
      </c>
    </row>
    <row r="1011" spans="1:3" ht="15" x14ac:dyDescent="0.2">
      <c r="A1011" s="251">
        <v>16950</v>
      </c>
      <c r="B1011" s="252" t="s">
        <v>175</v>
      </c>
      <c r="C1011" s="251" t="s">
        <v>176</v>
      </c>
    </row>
    <row r="1012" spans="1:3" ht="15" x14ac:dyDescent="0.2">
      <c r="A1012" s="251">
        <v>17001</v>
      </c>
      <c r="B1012" s="252" t="s">
        <v>171</v>
      </c>
      <c r="C1012" s="251" t="s">
        <v>172</v>
      </c>
    </row>
    <row r="1013" spans="1:3" ht="15" x14ac:dyDescent="0.2">
      <c r="A1013" s="251">
        <v>17002</v>
      </c>
      <c r="B1013" s="252" t="s">
        <v>177</v>
      </c>
      <c r="C1013" s="251" t="s">
        <v>178</v>
      </c>
    </row>
    <row r="1014" spans="1:3" ht="15" x14ac:dyDescent="0.2">
      <c r="A1014" s="251">
        <v>17003</v>
      </c>
      <c r="B1014" s="252" t="s">
        <v>181</v>
      </c>
      <c r="C1014" s="251" t="s">
        <v>182</v>
      </c>
    </row>
    <row r="1015" spans="1:3" ht="15" x14ac:dyDescent="0.2">
      <c r="A1015" s="251">
        <v>17004</v>
      </c>
      <c r="B1015" s="252" t="s">
        <v>177</v>
      </c>
      <c r="C1015" s="251" t="s">
        <v>178</v>
      </c>
    </row>
    <row r="1016" spans="1:3" ht="15" x14ac:dyDescent="0.2">
      <c r="A1016" s="251">
        <v>17005</v>
      </c>
      <c r="B1016" s="252" t="s">
        <v>177</v>
      </c>
      <c r="C1016" s="251" t="s">
        <v>178</v>
      </c>
    </row>
    <row r="1017" spans="1:3" ht="15" x14ac:dyDescent="0.2">
      <c r="A1017" s="251">
        <v>17006</v>
      </c>
      <c r="B1017" s="252" t="s">
        <v>177</v>
      </c>
      <c r="C1017" s="251" t="s">
        <v>178</v>
      </c>
    </row>
    <row r="1018" spans="1:3" ht="15" x14ac:dyDescent="0.2">
      <c r="A1018" s="251">
        <v>17007</v>
      </c>
      <c r="B1018" s="252" t="s">
        <v>171</v>
      </c>
      <c r="C1018" s="251" t="s">
        <v>172</v>
      </c>
    </row>
    <row r="1019" spans="1:3" ht="15" x14ac:dyDescent="0.2">
      <c r="A1019" s="251">
        <v>17008</v>
      </c>
      <c r="B1019" s="252" t="s">
        <v>171</v>
      </c>
      <c r="C1019" s="251" t="s">
        <v>172</v>
      </c>
    </row>
    <row r="1020" spans="1:3" ht="15" x14ac:dyDescent="0.2">
      <c r="A1020" s="251">
        <v>17009</v>
      </c>
      <c r="B1020" s="252" t="s">
        <v>177</v>
      </c>
      <c r="C1020" s="251" t="s">
        <v>178</v>
      </c>
    </row>
    <row r="1021" spans="1:3" ht="15" x14ac:dyDescent="0.2">
      <c r="A1021" s="251">
        <v>17010</v>
      </c>
      <c r="B1021" s="252" t="s">
        <v>181</v>
      </c>
      <c r="C1021" s="251" t="s">
        <v>182</v>
      </c>
    </row>
    <row r="1022" spans="1:3" ht="15" x14ac:dyDescent="0.2">
      <c r="A1022" s="251">
        <v>17011</v>
      </c>
      <c r="B1022" s="252" t="s">
        <v>171</v>
      </c>
      <c r="C1022" s="251" t="s">
        <v>172</v>
      </c>
    </row>
    <row r="1023" spans="1:3" ht="15" x14ac:dyDescent="0.2">
      <c r="A1023" s="251">
        <v>17012</v>
      </c>
      <c r="B1023" s="252" t="s">
        <v>171</v>
      </c>
      <c r="C1023" s="251" t="s">
        <v>172</v>
      </c>
    </row>
    <row r="1024" spans="1:3" ht="15" x14ac:dyDescent="0.2">
      <c r="A1024" s="251">
        <v>17013</v>
      </c>
      <c r="B1024" s="252" t="s">
        <v>171</v>
      </c>
      <c r="C1024" s="251" t="s">
        <v>172</v>
      </c>
    </row>
    <row r="1025" spans="1:3" ht="15" x14ac:dyDescent="0.2">
      <c r="A1025" s="251">
        <v>17014</v>
      </c>
      <c r="B1025" s="252" t="s">
        <v>177</v>
      </c>
      <c r="C1025" s="251" t="s">
        <v>178</v>
      </c>
    </row>
    <row r="1026" spans="1:3" ht="15" x14ac:dyDescent="0.2">
      <c r="A1026" s="251">
        <v>17015</v>
      </c>
      <c r="B1026" s="252" t="s">
        <v>171</v>
      </c>
      <c r="C1026" s="251" t="s">
        <v>172</v>
      </c>
    </row>
    <row r="1027" spans="1:3" ht="15" x14ac:dyDescent="0.2">
      <c r="A1027" s="251">
        <v>17016</v>
      </c>
      <c r="B1027" s="252" t="s">
        <v>181</v>
      </c>
      <c r="C1027" s="251" t="s">
        <v>182</v>
      </c>
    </row>
    <row r="1028" spans="1:3" ht="15" x14ac:dyDescent="0.2">
      <c r="A1028" s="251">
        <v>17017</v>
      </c>
      <c r="B1028" s="252" t="s">
        <v>177</v>
      </c>
      <c r="C1028" s="251" t="s">
        <v>178</v>
      </c>
    </row>
    <row r="1029" spans="1:3" ht="15" x14ac:dyDescent="0.2">
      <c r="A1029" s="251">
        <v>17018</v>
      </c>
      <c r="B1029" s="252" t="s">
        <v>177</v>
      </c>
      <c r="C1029" s="251" t="s">
        <v>178</v>
      </c>
    </row>
    <row r="1030" spans="1:3" ht="15" x14ac:dyDescent="0.2">
      <c r="A1030" s="251">
        <v>17019</v>
      </c>
      <c r="B1030" s="252" t="s">
        <v>171</v>
      </c>
      <c r="C1030" s="251" t="s">
        <v>172</v>
      </c>
    </row>
    <row r="1031" spans="1:3" ht="15" x14ac:dyDescent="0.2">
      <c r="A1031" s="251">
        <v>17020</v>
      </c>
      <c r="B1031" s="252" t="s">
        <v>177</v>
      </c>
      <c r="C1031" s="251" t="s">
        <v>178</v>
      </c>
    </row>
    <row r="1032" spans="1:3" ht="15" x14ac:dyDescent="0.2">
      <c r="A1032" s="251">
        <v>17021</v>
      </c>
      <c r="B1032" s="252" t="s">
        <v>177</v>
      </c>
      <c r="C1032" s="251" t="s">
        <v>178</v>
      </c>
    </row>
    <row r="1033" spans="1:3" ht="15" x14ac:dyDescent="0.2">
      <c r="A1033" s="251">
        <v>17022</v>
      </c>
      <c r="B1033" s="252" t="s">
        <v>181</v>
      </c>
      <c r="C1033" s="251" t="s">
        <v>182</v>
      </c>
    </row>
    <row r="1034" spans="1:3" ht="15" x14ac:dyDescent="0.2">
      <c r="A1034" s="251">
        <v>17023</v>
      </c>
      <c r="B1034" s="252" t="s">
        <v>177</v>
      </c>
      <c r="C1034" s="251" t="s">
        <v>178</v>
      </c>
    </row>
    <row r="1035" spans="1:3" ht="15" x14ac:dyDescent="0.2">
      <c r="A1035" s="251">
        <v>17024</v>
      </c>
      <c r="B1035" s="252" t="s">
        <v>177</v>
      </c>
      <c r="C1035" s="251" t="s">
        <v>178</v>
      </c>
    </row>
    <row r="1036" spans="1:3" ht="15" x14ac:dyDescent="0.2">
      <c r="A1036" s="251">
        <v>17025</v>
      </c>
      <c r="B1036" s="252" t="s">
        <v>171</v>
      </c>
      <c r="C1036" s="251" t="s">
        <v>172</v>
      </c>
    </row>
    <row r="1037" spans="1:3" ht="15" x14ac:dyDescent="0.2">
      <c r="A1037" s="251">
        <v>17026</v>
      </c>
      <c r="B1037" s="252" t="s">
        <v>181</v>
      </c>
      <c r="C1037" s="251" t="s">
        <v>182</v>
      </c>
    </row>
    <row r="1038" spans="1:3" ht="15" x14ac:dyDescent="0.2">
      <c r="A1038" s="251">
        <v>17027</v>
      </c>
      <c r="B1038" s="252" t="s">
        <v>171</v>
      </c>
      <c r="C1038" s="251" t="s">
        <v>172</v>
      </c>
    </row>
    <row r="1039" spans="1:3" ht="15" x14ac:dyDescent="0.2">
      <c r="A1039" s="251">
        <v>17028</v>
      </c>
      <c r="B1039" s="252" t="s">
        <v>177</v>
      </c>
      <c r="C1039" s="251" t="s">
        <v>178</v>
      </c>
    </row>
    <row r="1040" spans="1:3" ht="15" x14ac:dyDescent="0.2">
      <c r="A1040" s="251">
        <v>17029</v>
      </c>
      <c r="B1040" s="252" t="s">
        <v>177</v>
      </c>
      <c r="C1040" s="251" t="s">
        <v>178</v>
      </c>
    </row>
    <row r="1041" spans="1:3" ht="15" x14ac:dyDescent="0.2">
      <c r="A1041" s="251">
        <v>17030</v>
      </c>
      <c r="B1041" s="252" t="s">
        <v>177</v>
      </c>
      <c r="C1041" s="251" t="s">
        <v>178</v>
      </c>
    </row>
    <row r="1042" spans="1:3" ht="15" x14ac:dyDescent="0.2">
      <c r="A1042" s="251">
        <v>17032</v>
      </c>
      <c r="B1042" s="252" t="s">
        <v>177</v>
      </c>
      <c r="C1042" s="251" t="s">
        <v>178</v>
      </c>
    </row>
    <row r="1043" spans="1:3" ht="15" x14ac:dyDescent="0.2">
      <c r="A1043" s="251">
        <v>17033</v>
      </c>
      <c r="B1043" s="252" t="s">
        <v>177</v>
      </c>
      <c r="C1043" s="251" t="s">
        <v>178</v>
      </c>
    </row>
    <row r="1044" spans="1:3" ht="15" x14ac:dyDescent="0.2">
      <c r="A1044" s="251">
        <v>17034</v>
      </c>
      <c r="B1044" s="252" t="s">
        <v>177</v>
      </c>
      <c r="C1044" s="251" t="s">
        <v>178</v>
      </c>
    </row>
    <row r="1045" spans="1:3" ht="15" x14ac:dyDescent="0.2">
      <c r="A1045" s="251">
        <v>17035</v>
      </c>
      <c r="B1045" s="252" t="s">
        <v>177</v>
      </c>
      <c r="C1045" s="251" t="s">
        <v>178</v>
      </c>
    </row>
    <row r="1046" spans="1:3" ht="15" x14ac:dyDescent="0.2">
      <c r="A1046" s="251">
        <v>17036</v>
      </c>
      <c r="B1046" s="252" t="s">
        <v>177</v>
      </c>
      <c r="C1046" s="251" t="s">
        <v>178</v>
      </c>
    </row>
    <row r="1047" spans="1:3" ht="15" x14ac:dyDescent="0.2">
      <c r="A1047" s="251">
        <v>17037</v>
      </c>
      <c r="B1047" s="252" t="s">
        <v>177</v>
      </c>
      <c r="C1047" s="251" t="s">
        <v>178</v>
      </c>
    </row>
    <row r="1048" spans="1:3" ht="15" x14ac:dyDescent="0.2">
      <c r="A1048" s="251">
        <v>17038</v>
      </c>
      <c r="B1048" s="252" t="s">
        <v>181</v>
      </c>
      <c r="C1048" s="251" t="s">
        <v>182</v>
      </c>
    </row>
    <row r="1049" spans="1:3" ht="15" x14ac:dyDescent="0.2">
      <c r="A1049" s="251">
        <v>17039</v>
      </c>
      <c r="B1049" s="252" t="s">
        <v>181</v>
      </c>
      <c r="C1049" s="251" t="s">
        <v>182</v>
      </c>
    </row>
    <row r="1050" spans="1:3" ht="15" x14ac:dyDescent="0.2">
      <c r="A1050" s="251">
        <v>17040</v>
      </c>
      <c r="B1050" s="252" t="s">
        <v>177</v>
      </c>
      <c r="C1050" s="251" t="s">
        <v>178</v>
      </c>
    </row>
    <row r="1051" spans="1:3" ht="15" x14ac:dyDescent="0.2">
      <c r="A1051" s="251">
        <v>17041</v>
      </c>
      <c r="B1051" s="252" t="s">
        <v>181</v>
      </c>
      <c r="C1051" s="251" t="s">
        <v>182</v>
      </c>
    </row>
    <row r="1052" spans="1:3" ht="15" x14ac:dyDescent="0.2">
      <c r="A1052" s="251">
        <v>17042</v>
      </c>
      <c r="B1052" s="252" t="s">
        <v>181</v>
      </c>
      <c r="C1052" s="251" t="s">
        <v>182</v>
      </c>
    </row>
    <row r="1053" spans="1:3" ht="15" x14ac:dyDescent="0.2">
      <c r="A1053" s="251">
        <v>17043</v>
      </c>
      <c r="B1053" s="252" t="s">
        <v>171</v>
      </c>
      <c r="C1053" s="251" t="s">
        <v>172</v>
      </c>
    </row>
    <row r="1054" spans="1:3" ht="15" x14ac:dyDescent="0.2">
      <c r="A1054" s="251">
        <v>17044</v>
      </c>
      <c r="B1054" s="252" t="s">
        <v>177</v>
      </c>
      <c r="C1054" s="251" t="s">
        <v>178</v>
      </c>
    </row>
    <row r="1055" spans="1:3" ht="15" x14ac:dyDescent="0.2">
      <c r="A1055" s="251">
        <v>17045</v>
      </c>
      <c r="B1055" s="252" t="s">
        <v>177</v>
      </c>
      <c r="C1055" s="251" t="s">
        <v>178</v>
      </c>
    </row>
    <row r="1056" spans="1:3" ht="15" x14ac:dyDescent="0.2">
      <c r="A1056" s="251">
        <v>17046</v>
      </c>
      <c r="B1056" s="252" t="s">
        <v>181</v>
      </c>
      <c r="C1056" s="251" t="s">
        <v>182</v>
      </c>
    </row>
    <row r="1057" spans="1:3" ht="15" x14ac:dyDescent="0.2">
      <c r="A1057" s="251">
        <v>17047</v>
      </c>
      <c r="B1057" s="252" t="s">
        <v>177</v>
      </c>
      <c r="C1057" s="251" t="s">
        <v>178</v>
      </c>
    </row>
    <row r="1058" spans="1:3" ht="15" x14ac:dyDescent="0.2">
      <c r="A1058" s="251">
        <v>17048</v>
      </c>
      <c r="B1058" s="252" t="s">
        <v>177</v>
      </c>
      <c r="C1058" s="251" t="s">
        <v>178</v>
      </c>
    </row>
    <row r="1059" spans="1:3" ht="15" x14ac:dyDescent="0.2">
      <c r="A1059" s="251">
        <v>17049</v>
      </c>
      <c r="B1059" s="252" t="s">
        <v>177</v>
      </c>
      <c r="C1059" s="251" t="s">
        <v>178</v>
      </c>
    </row>
    <row r="1060" spans="1:3" ht="15" x14ac:dyDescent="0.2">
      <c r="A1060" s="251">
        <v>17050</v>
      </c>
      <c r="B1060" s="252" t="s">
        <v>171</v>
      </c>
      <c r="C1060" s="251" t="s">
        <v>172</v>
      </c>
    </row>
    <row r="1061" spans="1:3" ht="15" x14ac:dyDescent="0.2">
      <c r="A1061" s="251">
        <v>17051</v>
      </c>
      <c r="B1061" s="252" t="s">
        <v>177</v>
      </c>
      <c r="C1061" s="251" t="s">
        <v>178</v>
      </c>
    </row>
    <row r="1062" spans="1:3" ht="15" x14ac:dyDescent="0.2">
      <c r="A1062" s="251">
        <v>17052</v>
      </c>
      <c r="B1062" s="252" t="s">
        <v>177</v>
      </c>
      <c r="C1062" s="251" t="s">
        <v>178</v>
      </c>
    </row>
    <row r="1063" spans="1:3" ht="15" x14ac:dyDescent="0.2">
      <c r="A1063" s="251">
        <v>17053</v>
      </c>
      <c r="B1063" s="252" t="s">
        <v>177</v>
      </c>
      <c r="C1063" s="251" t="s">
        <v>178</v>
      </c>
    </row>
    <row r="1064" spans="1:3" ht="15" x14ac:dyDescent="0.2">
      <c r="A1064" s="251">
        <v>17054</v>
      </c>
      <c r="B1064" s="252" t="s">
        <v>177</v>
      </c>
      <c r="C1064" s="251" t="s">
        <v>178</v>
      </c>
    </row>
    <row r="1065" spans="1:3" ht="15" x14ac:dyDescent="0.2">
      <c r="A1065" s="251">
        <v>17055</v>
      </c>
      <c r="B1065" s="252" t="s">
        <v>171</v>
      </c>
      <c r="C1065" s="251" t="s">
        <v>172</v>
      </c>
    </row>
    <row r="1066" spans="1:3" ht="15" x14ac:dyDescent="0.2">
      <c r="A1066" s="251">
        <v>17056</v>
      </c>
      <c r="B1066" s="252" t="s">
        <v>177</v>
      </c>
      <c r="C1066" s="251" t="s">
        <v>178</v>
      </c>
    </row>
    <row r="1067" spans="1:3" ht="15" x14ac:dyDescent="0.2">
      <c r="A1067" s="251">
        <v>17057</v>
      </c>
      <c r="B1067" s="252" t="s">
        <v>177</v>
      </c>
      <c r="C1067" s="251" t="s">
        <v>178</v>
      </c>
    </row>
    <row r="1068" spans="1:3" ht="15" x14ac:dyDescent="0.2">
      <c r="A1068" s="251">
        <v>17058</v>
      </c>
      <c r="B1068" s="252" t="s">
        <v>177</v>
      </c>
      <c r="C1068" s="251" t="s">
        <v>178</v>
      </c>
    </row>
    <row r="1069" spans="1:3" ht="15" x14ac:dyDescent="0.2">
      <c r="A1069" s="251">
        <v>17059</v>
      </c>
      <c r="B1069" s="252" t="s">
        <v>177</v>
      </c>
      <c r="C1069" s="251" t="s">
        <v>178</v>
      </c>
    </row>
    <row r="1070" spans="1:3" ht="15" x14ac:dyDescent="0.2">
      <c r="A1070" s="251">
        <v>17060</v>
      </c>
      <c r="B1070" s="252" t="s">
        <v>177</v>
      </c>
      <c r="C1070" s="251" t="s">
        <v>178</v>
      </c>
    </row>
    <row r="1071" spans="1:3" ht="15" x14ac:dyDescent="0.2">
      <c r="A1071" s="251">
        <v>17061</v>
      </c>
      <c r="B1071" s="252" t="s">
        <v>177</v>
      </c>
      <c r="C1071" s="251" t="s">
        <v>178</v>
      </c>
    </row>
    <row r="1072" spans="1:3" ht="15" x14ac:dyDescent="0.2">
      <c r="A1072" s="251">
        <v>17062</v>
      </c>
      <c r="B1072" s="252" t="s">
        <v>177</v>
      </c>
      <c r="C1072" s="251" t="s">
        <v>178</v>
      </c>
    </row>
    <row r="1073" spans="1:3" ht="15" x14ac:dyDescent="0.2">
      <c r="A1073" s="251">
        <v>17063</v>
      </c>
      <c r="B1073" s="252" t="s">
        <v>177</v>
      </c>
      <c r="C1073" s="251" t="s">
        <v>178</v>
      </c>
    </row>
    <row r="1074" spans="1:3" ht="15" x14ac:dyDescent="0.2">
      <c r="A1074" s="251">
        <v>17064</v>
      </c>
      <c r="B1074" s="252" t="s">
        <v>181</v>
      </c>
      <c r="C1074" s="251" t="s">
        <v>182</v>
      </c>
    </row>
    <row r="1075" spans="1:3" ht="15" x14ac:dyDescent="0.2">
      <c r="A1075" s="251">
        <v>17065</v>
      </c>
      <c r="B1075" s="252" t="s">
        <v>171</v>
      </c>
      <c r="C1075" s="251" t="s">
        <v>172</v>
      </c>
    </row>
    <row r="1076" spans="1:3" ht="15" x14ac:dyDescent="0.2">
      <c r="A1076" s="251">
        <v>17066</v>
      </c>
      <c r="B1076" s="252" t="s">
        <v>177</v>
      </c>
      <c r="C1076" s="251" t="s">
        <v>178</v>
      </c>
    </row>
    <row r="1077" spans="1:3" ht="15" x14ac:dyDescent="0.2">
      <c r="A1077" s="251">
        <v>17067</v>
      </c>
      <c r="B1077" s="252" t="s">
        <v>181</v>
      </c>
      <c r="C1077" s="251" t="s">
        <v>182</v>
      </c>
    </row>
    <row r="1078" spans="1:3" ht="15" x14ac:dyDescent="0.2">
      <c r="A1078" s="251">
        <v>17068</v>
      </c>
      <c r="B1078" s="252" t="s">
        <v>177</v>
      </c>
      <c r="C1078" s="251" t="s">
        <v>178</v>
      </c>
    </row>
    <row r="1079" spans="1:3" ht="15" x14ac:dyDescent="0.2">
      <c r="A1079" s="251">
        <v>17069</v>
      </c>
      <c r="B1079" s="252" t="s">
        <v>177</v>
      </c>
      <c r="C1079" s="251" t="s">
        <v>178</v>
      </c>
    </row>
    <row r="1080" spans="1:3" ht="15" x14ac:dyDescent="0.2">
      <c r="A1080" s="251">
        <v>17070</v>
      </c>
      <c r="B1080" s="252" t="s">
        <v>171</v>
      </c>
      <c r="C1080" s="251" t="s">
        <v>172</v>
      </c>
    </row>
    <row r="1081" spans="1:3" ht="15" x14ac:dyDescent="0.2">
      <c r="A1081" s="251">
        <v>17071</v>
      </c>
      <c r="B1081" s="252" t="s">
        <v>177</v>
      </c>
      <c r="C1081" s="251" t="s">
        <v>178</v>
      </c>
    </row>
    <row r="1082" spans="1:3" ht="15" x14ac:dyDescent="0.2">
      <c r="A1082" s="251">
        <v>17072</v>
      </c>
      <c r="B1082" s="252" t="s">
        <v>171</v>
      </c>
      <c r="C1082" s="251" t="s">
        <v>172</v>
      </c>
    </row>
    <row r="1083" spans="1:3" ht="15" x14ac:dyDescent="0.2">
      <c r="A1083" s="251">
        <v>17073</v>
      </c>
      <c r="B1083" s="252" t="s">
        <v>181</v>
      </c>
      <c r="C1083" s="251" t="s">
        <v>182</v>
      </c>
    </row>
    <row r="1084" spans="1:3" ht="15" x14ac:dyDescent="0.2">
      <c r="A1084" s="251">
        <v>17074</v>
      </c>
      <c r="B1084" s="252" t="s">
        <v>177</v>
      </c>
      <c r="C1084" s="251" t="s">
        <v>178</v>
      </c>
    </row>
    <row r="1085" spans="1:3" ht="15" x14ac:dyDescent="0.2">
      <c r="A1085" s="251">
        <v>17075</v>
      </c>
      <c r="B1085" s="252" t="s">
        <v>177</v>
      </c>
      <c r="C1085" s="251" t="s">
        <v>178</v>
      </c>
    </row>
    <row r="1086" spans="1:3" ht="15" x14ac:dyDescent="0.2">
      <c r="A1086" s="251">
        <v>17076</v>
      </c>
      <c r="B1086" s="252" t="s">
        <v>177</v>
      </c>
      <c r="C1086" s="251" t="s">
        <v>178</v>
      </c>
    </row>
    <row r="1087" spans="1:3" ht="15" x14ac:dyDescent="0.2">
      <c r="A1087" s="251">
        <v>17077</v>
      </c>
      <c r="B1087" s="252" t="s">
        <v>181</v>
      </c>
      <c r="C1087" s="251" t="s">
        <v>182</v>
      </c>
    </row>
    <row r="1088" spans="1:3" ht="15" x14ac:dyDescent="0.2">
      <c r="A1088" s="251">
        <v>17078</v>
      </c>
      <c r="B1088" s="252" t="s">
        <v>181</v>
      </c>
      <c r="C1088" s="251" t="s">
        <v>182</v>
      </c>
    </row>
    <row r="1089" spans="1:3" ht="15" x14ac:dyDescent="0.2">
      <c r="A1089" s="251">
        <v>17080</v>
      </c>
      <c r="B1089" s="252" t="s">
        <v>177</v>
      </c>
      <c r="C1089" s="251" t="s">
        <v>178</v>
      </c>
    </row>
    <row r="1090" spans="1:3" ht="15" x14ac:dyDescent="0.2">
      <c r="A1090" s="251">
        <v>17081</v>
      </c>
      <c r="B1090" s="252" t="s">
        <v>171</v>
      </c>
      <c r="C1090" s="251" t="s">
        <v>172</v>
      </c>
    </row>
    <row r="1091" spans="1:3" ht="15" x14ac:dyDescent="0.2">
      <c r="A1091" s="251">
        <v>17082</v>
      </c>
      <c r="B1091" s="252" t="s">
        <v>177</v>
      </c>
      <c r="C1091" s="251" t="s">
        <v>178</v>
      </c>
    </row>
    <row r="1092" spans="1:3" ht="15" x14ac:dyDescent="0.2">
      <c r="A1092" s="251">
        <v>17083</v>
      </c>
      <c r="B1092" s="252" t="s">
        <v>181</v>
      </c>
      <c r="C1092" s="251" t="s">
        <v>182</v>
      </c>
    </row>
    <row r="1093" spans="1:3" ht="15" x14ac:dyDescent="0.2">
      <c r="A1093" s="251">
        <v>17084</v>
      </c>
      <c r="B1093" s="252" t="s">
        <v>177</v>
      </c>
      <c r="C1093" s="251" t="s">
        <v>178</v>
      </c>
    </row>
    <row r="1094" spans="1:3" ht="15" x14ac:dyDescent="0.2">
      <c r="A1094" s="251">
        <v>17085</v>
      </c>
      <c r="B1094" s="252" t="s">
        <v>181</v>
      </c>
      <c r="C1094" s="251" t="s">
        <v>182</v>
      </c>
    </row>
    <row r="1095" spans="1:3" ht="15" x14ac:dyDescent="0.2">
      <c r="A1095" s="251">
        <v>17086</v>
      </c>
      <c r="B1095" s="252" t="s">
        <v>177</v>
      </c>
      <c r="C1095" s="251" t="s">
        <v>178</v>
      </c>
    </row>
    <row r="1096" spans="1:3" ht="15" x14ac:dyDescent="0.2">
      <c r="A1096" s="251">
        <v>17087</v>
      </c>
      <c r="B1096" s="252" t="s">
        <v>181</v>
      </c>
      <c r="C1096" s="251" t="s">
        <v>182</v>
      </c>
    </row>
    <row r="1097" spans="1:3" ht="15" x14ac:dyDescent="0.2">
      <c r="A1097" s="251">
        <v>17088</v>
      </c>
      <c r="B1097" s="252" t="s">
        <v>181</v>
      </c>
      <c r="C1097" s="251" t="s">
        <v>182</v>
      </c>
    </row>
    <row r="1098" spans="1:3" ht="15" x14ac:dyDescent="0.2">
      <c r="A1098" s="251">
        <v>17089</v>
      </c>
      <c r="B1098" s="252" t="s">
        <v>171</v>
      </c>
      <c r="C1098" s="251" t="s">
        <v>172</v>
      </c>
    </row>
    <row r="1099" spans="1:3" ht="15" x14ac:dyDescent="0.2">
      <c r="A1099" s="251">
        <v>17090</v>
      </c>
      <c r="B1099" s="252" t="s">
        <v>177</v>
      </c>
      <c r="C1099" s="251" t="s">
        <v>178</v>
      </c>
    </row>
    <row r="1100" spans="1:3" ht="15" x14ac:dyDescent="0.2">
      <c r="A1100" s="251">
        <v>17091</v>
      </c>
      <c r="B1100" s="252" t="s">
        <v>181</v>
      </c>
      <c r="C1100" s="251" t="s">
        <v>182</v>
      </c>
    </row>
    <row r="1101" spans="1:3" ht="15" x14ac:dyDescent="0.2">
      <c r="A1101" s="251">
        <v>17093</v>
      </c>
      <c r="B1101" s="252" t="s">
        <v>171</v>
      </c>
      <c r="C1101" s="251" t="s">
        <v>172</v>
      </c>
    </row>
    <row r="1102" spans="1:3" ht="15" x14ac:dyDescent="0.2">
      <c r="A1102" s="251">
        <v>17094</v>
      </c>
      <c r="B1102" s="252" t="s">
        <v>177</v>
      </c>
      <c r="C1102" s="251" t="s">
        <v>178</v>
      </c>
    </row>
    <row r="1103" spans="1:3" ht="15" x14ac:dyDescent="0.2">
      <c r="A1103" s="251">
        <v>17097</v>
      </c>
      <c r="B1103" s="252" t="s">
        <v>177</v>
      </c>
      <c r="C1103" s="251" t="s">
        <v>178</v>
      </c>
    </row>
    <row r="1104" spans="1:3" ht="15" x14ac:dyDescent="0.2">
      <c r="A1104" s="251">
        <v>17098</v>
      </c>
      <c r="B1104" s="252" t="s">
        <v>177</v>
      </c>
      <c r="C1104" s="251" t="s">
        <v>178</v>
      </c>
    </row>
    <row r="1105" spans="1:3" ht="15" x14ac:dyDescent="0.2">
      <c r="A1105" s="251">
        <v>17099</v>
      </c>
      <c r="B1105" s="252" t="s">
        <v>177</v>
      </c>
      <c r="C1105" s="251" t="s">
        <v>178</v>
      </c>
    </row>
    <row r="1106" spans="1:3" ht="15" x14ac:dyDescent="0.2">
      <c r="A1106" s="251">
        <v>17101</v>
      </c>
      <c r="B1106" s="252" t="s">
        <v>177</v>
      </c>
      <c r="C1106" s="251" t="s">
        <v>178</v>
      </c>
    </row>
    <row r="1107" spans="1:3" ht="15" x14ac:dyDescent="0.2">
      <c r="A1107" s="251">
        <v>17102</v>
      </c>
      <c r="B1107" s="252" t="s">
        <v>177</v>
      </c>
      <c r="C1107" s="251" t="s">
        <v>178</v>
      </c>
    </row>
    <row r="1108" spans="1:3" ht="15" x14ac:dyDescent="0.2">
      <c r="A1108" s="251">
        <v>17103</v>
      </c>
      <c r="B1108" s="252" t="s">
        <v>177</v>
      </c>
      <c r="C1108" s="251" t="s">
        <v>178</v>
      </c>
    </row>
    <row r="1109" spans="1:3" ht="15" x14ac:dyDescent="0.2">
      <c r="A1109" s="251">
        <v>17104</v>
      </c>
      <c r="B1109" s="252" t="s">
        <v>177</v>
      </c>
      <c r="C1109" s="251" t="s">
        <v>178</v>
      </c>
    </row>
    <row r="1110" spans="1:3" ht="15" x14ac:dyDescent="0.2">
      <c r="A1110" s="251">
        <v>17105</v>
      </c>
      <c r="B1110" s="252" t="s">
        <v>171</v>
      </c>
      <c r="C1110" s="251" t="s">
        <v>172</v>
      </c>
    </row>
    <row r="1111" spans="1:3" ht="15" x14ac:dyDescent="0.2">
      <c r="A1111" s="251">
        <v>17106</v>
      </c>
      <c r="B1111" s="252" t="s">
        <v>171</v>
      </c>
      <c r="C1111" s="251" t="s">
        <v>172</v>
      </c>
    </row>
    <row r="1112" spans="1:3" ht="15" x14ac:dyDescent="0.2">
      <c r="A1112" s="251">
        <v>17107</v>
      </c>
      <c r="B1112" s="252" t="s">
        <v>171</v>
      </c>
      <c r="C1112" s="251" t="s">
        <v>172</v>
      </c>
    </row>
    <row r="1113" spans="1:3" ht="15" x14ac:dyDescent="0.2">
      <c r="A1113" s="251">
        <v>17108</v>
      </c>
      <c r="B1113" s="252" t="s">
        <v>171</v>
      </c>
      <c r="C1113" s="251" t="s">
        <v>172</v>
      </c>
    </row>
    <row r="1114" spans="1:3" ht="15" x14ac:dyDescent="0.2">
      <c r="A1114" s="251">
        <v>17109</v>
      </c>
      <c r="B1114" s="252" t="s">
        <v>177</v>
      </c>
      <c r="C1114" s="251" t="s">
        <v>178</v>
      </c>
    </row>
    <row r="1115" spans="1:3" ht="15" x14ac:dyDescent="0.2">
      <c r="A1115" s="251">
        <v>17110</v>
      </c>
      <c r="B1115" s="252" t="s">
        <v>177</v>
      </c>
      <c r="C1115" s="251" t="s">
        <v>178</v>
      </c>
    </row>
    <row r="1116" spans="1:3" ht="15" x14ac:dyDescent="0.2">
      <c r="A1116" s="251">
        <v>17111</v>
      </c>
      <c r="B1116" s="252" t="s">
        <v>177</v>
      </c>
      <c r="C1116" s="251" t="s">
        <v>178</v>
      </c>
    </row>
    <row r="1117" spans="1:3" ht="15" x14ac:dyDescent="0.2">
      <c r="A1117" s="251">
        <v>17112</v>
      </c>
      <c r="B1117" s="252" t="s">
        <v>177</v>
      </c>
      <c r="C1117" s="251" t="s">
        <v>178</v>
      </c>
    </row>
    <row r="1118" spans="1:3" ht="15" x14ac:dyDescent="0.2">
      <c r="A1118" s="251">
        <v>17113</v>
      </c>
      <c r="B1118" s="252" t="s">
        <v>177</v>
      </c>
      <c r="C1118" s="251" t="s">
        <v>178</v>
      </c>
    </row>
    <row r="1119" spans="1:3" ht="15" x14ac:dyDescent="0.2">
      <c r="A1119" s="251">
        <v>17120</v>
      </c>
      <c r="B1119" s="252" t="s">
        <v>177</v>
      </c>
      <c r="C1119" s="251" t="s">
        <v>178</v>
      </c>
    </row>
    <row r="1120" spans="1:3" ht="15" x14ac:dyDescent="0.2">
      <c r="A1120" s="251">
        <v>17121</v>
      </c>
      <c r="B1120" s="252" t="s">
        <v>171</v>
      </c>
      <c r="C1120" s="251" t="s">
        <v>172</v>
      </c>
    </row>
    <row r="1121" spans="1:3" ht="15" x14ac:dyDescent="0.2">
      <c r="A1121" s="251">
        <v>17122</v>
      </c>
      <c r="B1121" s="252" t="s">
        <v>171</v>
      </c>
      <c r="C1121" s="251" t="s">
        <v>172</v>
      </c>
    </row>
    <row r="1122" spans="1:3" ht="15" x14ac:dyDescent="0.2">
      <c r="A1122" s="251">
        <v>17123</v>
      </c>
      <c r="B1122" s="252" t="s">
        <v>171</v>
      </c>
      <c r="C1122" s="251" t="s">
        <v>172</v>
      </c>
    </row>
    <row r="1123" spans="1:3" ht="15" x14ac:dyDescent="0.2">
      <c r="A1123" s="251">
        <v>17124</v>
      </c>
      <c r="B1123" s="252" t="s">
        <v>171</v>
      </c>
      <c r="C1123" s="251" t="s">
        <v>172</v>
      </c>
    </row>
    <row r="1124" spans="1:3" ht="15" x14ac:dyDescent="0.2">
      <c r="A1124" s="251">
        <v>17125</v>
      </c>
      <c r="B1124" s="252" t="s">
        <v>171</v>
      </c>
      <c r="C1124" s="251" t="s">
        <v>172</v>
      </c>
    </row>
    <row r="1125" spans="1:3" ht="15" x14ac:dyDescent="0.2">
      <c r="A1125" s="251">
        <v>17126</v>
      </c>
      <c r="B1125" s="252" t="s">
        <v>171</v>
      </c>
      <c r="C1125" s="251" t="s">
        <v>172</v>
      </c>
    </row>
    <row r="1126" spans="1:3" ht="15" x14ac:dyDescent="0.2">
      <c r="A1126" s="251">
        <v>17127</v>
      </c>
      <c r="B1126" s="252" t="s">
        <v>171</v>
      </c>
      <c r="C1126" s="251" t="s">
        <v>172</v>
      </c>
    </row>
    <row r="1127" spans="1:3" ht="15" x14ac:dyDescent="0.2">
      <c r="A1127" s="251">
        <v>17128</v>
      </c>
      <c r="B1127" s="252" t="s">
        <v>171</v>
      </c>
      <c r="C1127" s="251" t="s">
        <v>172</v>
      </c>
    </row>
    <row r="1128" spans="1:3" ht="15" x14ac:dyDescent="0.2">
      <c r="A1128" s="251">
        <v>17129</v>
      </c>
      <c r="B1128" s="252" t="s">
        <v>171</v>
      </c>
      <c r="C1128" s="251" t="s">
        <v>172</v>
      </c>
    </row>
    <row r="1129" spans="1:3" ht="15" x14ac:dyDescent="0.2">
      <c r="A1129" s="251">
        <v>17130</v>
      </c>
      <c r="B1129" s="252" t="s">
        <v>171</v>
      </c>
      <c r="C1129" s="251" t="s">
        <v>172</v>
      </c>
    </row>
    <row r="1130" spans="1:3" ht="15" x14ac:dyDescent="0.2">
      <c r="A1130" s="251">
        <v>17140</v>
      </c>
      <c r="B1130" s="252" t="s">
        <v>171</v>
      </c>
      <c r="C1130" s="251" t="s">
        <v>172</v>
      </c>
    </row>
    <row r="1131" spans="1:3" ht="15" x14ac:dyDescent="0.2">
      <c r="A1131" s="251">
        <v>17177</v>
      </c>
      <c r="B1131" s="252" t="s">
        <v>171</v>
      </c>
      <c r="C1131" s="251" t="s">
        <v>172</v>
      </c>
    </row>
    <row r="1132" spans="1:3" ht="15" x14ac:dyDescent="0.2">
      <c r="A1132" s="251">
        <v>17201</v>
      </c>
      <c r="B1132" s="252" t="s">
        <v>171</v>
      </c>
      <c r="C1132" s="251" t="s">
        <v>172</v>
      </c>
    </row>
    <row r="1133" spans="1:3" ht="15" x14ac:dyDescent="0.2">
      <c r="A1133" s="251">
        <v>17202</v>
      </c>
      <c r="B1133" s="252" t="s">
        <v>171</v>
      </c>
      <c r="C1133" s="251" t="s">
        <v>172</v>
      </c>
    </row>
    <row r="1134" spans="1:3" ht="15" x14ac:dyDescent="0.2">
      <c r="A1134" s="251">
        <v>17210</v>
      </c>
      <c r="B1134" s="252" t="s">
        <v>171</v>
      </c>
      <c r="C1134" s="251" t="s">
        <v>172</v>
      </c>
    </row>
    <row r="1135" spans="1:3" ht="15" x14ac:dyDescent="0.2">
      <c r="A1135" s="251">
        <v>17211</v>
      </c>
      <c r="B1135" s="252" t="s">
        <v>169</v>
      </c>
      <c r="C1135" s="251" t="s">
        <v>170</v>
      </c>
    </row>
    <row r="1136" spans="1:3" ht="15" x14ac:dyDescent="0.2">
      <c r="A1136" s="251">
        <v>17212</v>
      </c>
      <c r="B1136" s="252" t="s">
        <v>171</v>
      </c>
      <c r="C1136" s="251" t="s">
        <v>172</v>
      </c>
    </row>
    <row r="1137" spans="1:3" ht="15" x14ac:dyDescent="0.2">
      <c r="A1137" s="251">
        <v>17213</v>
      </c>
      <c r="B1137" s="252" t="s">
        <v>177</v>
      </c>
      <c r="C1137" s="251" t="s">
        <v>178</v>
      </c>
    </row>
    <row r="1138" spans="1:3" ht="15" x14ac:dyDescent="0.2">
      <c r="A1138" s="251">
        <v>17214</v>
      </c>
      <c r="B1138" s="252" t="s">
        <v>171</v>
      </c>
      <c r="C1138" s="251" t="s">
        <v>172</v>
      </c>
    </row>
    <row r="1139" spans="1:3" ht="15" x14ac:dyDescent="0.2">
      <c r="A1139" s="251">
        <v>17215</v>
      </c>
      <c r="B1139" s="252" t="s">
        <v>171</v>
      </c>
      <c r="C1139" s="251" t="s">
        <v>172</v>
      </c>
    </row>
    <row r="1140" spans="1:3" ht="15" x14ac:dyDescent="0.2">
      <c r="A1140" s="251">
        <v>17217</v>
      </c>
      <c r="B1140" s="252" t="s">
        <v>171</v>
      </c>
      <c r="C1140" s="251" t="s">
        <v>172</v>
      </c>
    </row>
    <row r="1141" spans="1:3" ht="15" x14ac:dyDescent="0.2">
      <c r="A1141" s="251">
        <v>17219</v>
      </c>
      <c r="B1141" s="252" t="s">
        <v>171</v>
      </c>
      <c r="C1141" s="251" t="s">
        <v>172</v>
      </c>
    </row>
    <row r="1142" spans="1:3" ht="15" x14ac:dyDescent="0.2">
      <c r="A1142" s="251">
        <v>17220</v>
      </c>
      <c r="B1142" s="252" t="s">
        <v>171</v>
      </c>
      <c r="C1142" s="251" t="s">
        <v>172</v>
      </c>
    </row>
    <row r="1143" spans="1:3" ht="15" x14ac:dyDescent="0.2">
      <c r="A1143" s="251">
        <v>17221</v>
      </c>
      <c r="B1143" s="252" t="s">
        <v>171</v>
      </c>
      <c r="C1143" s="251" t="s">
        <v>172</v>
      </c>
    </row>
    <row r="1144" spans="1:3" ht="15" x14ac:dyDescent="0.2">
      <c r="A1144" s="251">
        <v>17222</v>
      </c>
      <c r="B1144" s="252" t="s">
        <v>171</v>
      </c>
      <c r="C1144" s="251" t="s">
        <v>172</v>
      </c>
    </row>
    <row r="1145" spans="1:3" ht="15" x14ac:dyDescent="0.2">
      <c r="A1145" s="251">
        <v>17223</v>
      </c>
      <c r="B1145" s="252" t="s">
        <v>171</v>
      </c>
      <c r="C1145" s="251" t="s">
        <v>172</v>
      </c>
    </row>
    <row r="1146" spans="1:3" ht="15" x14ac:dyDescent="0.2">
      <c r="A1146" s="251">
        <v>17224</v>
      </c>
      <c r="B1146" s="252" t="s">
        <v>171</v>
      </c>
      <c r="C1146" s="251" t="s">
        <v>172</v>
      </c>
    </row>
    <row r="1147" spans="1:3" ht="15" x14ac:dyDescent="0.2">
      <c r="A1147" s="251">
        <v>17225</v>
      </c>
      <c r="B1147" s="252" t="s">
        <v>171</v>
      </c>
      <c r="C1147" s="251" t="s">
        <v>172</v>
      </c>
    </row>
    <row r="1148" spans="1:3" ht="15" x14ac:dyDescent="0.2">
      <c r="A1148" s="251">
        <v>17228</v>
      </c>
      <c r="B1148" s="252" t="s">
        <v>171</v>
      </c>
      <c r="C1148" s="251" t="s">
        <v>172</v>
      </c>
    </row>
    <row r="1149" spans="1:3" ht="15" x14ac:dyDescent="0.2">
      <c r="A1149" s="251">
        <v>17229</v>
      </c>
      <c r="B1149" s="252" t="s">
        <v>171</v>
      </c>
      <c r="C1149" s="251" t="s">
        <v>172</v>
      </c>
    </row>
    <row r="1150" spans="1:3" ht="15" x14ac:dyDescent="0.2">
      <c r="A1150" s="251">
        <v>17231</v>
      </c>
      <c r="B1150" s="252" t="s">
        <v>171</v>
      </c>
      <c r="C1150" s="251" t="s">
        <v>172</v>
      </c>
    </row>
    <row r="1151" spans="1:3" ht="15" x14ac:dyDescent="0.2">
      <c r="A1151" s="251">
        <v>17232</v>
      </c>
      <c r="B1151" s="252" t="s">
        <v>171</v>
      </c>
      <c r="C1151" s="251" t="s">
        <v>172</v>
      </c>
    </row>
    <row r="1152" spans="1:3" ht="15" x14ac:dyDescent="0.2">
      <c r="A1152" s="251">
        <v>17233</v>
      </c>
      <c r="B1152" s="252" t="s">
        <v>171</v>
      </c>
      <c r="C1152" s="251" t="s">
        <v>172</v>
      </c>
    </row>
    <row r="1153" spans="1:3" ht="15" x14ac:dyDescent="0.2">
      <c r="A1153" s="251">
        <v>17235</v>
      </c>
      <c r="B1153" s="252" t="s">
        <v>171</v>
      </c>
      <c r="C1153" s="251" t="s">
        <v>172</v>
      </c>
    </row>
    <row r="1154" spans="1:3" ht="15" x14ac:dyDescent="0.2">
      <c r="A1154" s="251">
        <v>17236</v>
      </c>
      <c r="B1154" s="252" t="s">
        <v>171</v>
      </c>
      <c r="C1154" s="251" t="s">
        <v>172</v>
      </c>
    </row>
    <row r="1155" spans="1:3" ht="15" x14ac:dyDescent="0.2">
      <c r="A1155" s="251">
        <v>17237</v>
      </c>
      <c r="B1155" s="252" t="s">
        <v>171</v>
      </c>
      <c r="C1155" s="251" t="s">
        <v>172</v>
      </c>
    </row>
    <row r="1156" spans="1:3" ht="15" x14ac:dyDescent="0.2">
      <c r="A1156" s="251">
        <v>17238</v>
      </c>
      <c r="B1156" s="252" t="s">
        <v>171</v>
      </c>
      <c r="C1156" s="251" t="s">
        <v>172</v>
      </c>
    </row>
    <row r="1157" spans="1:3" ht="15" x14ac:dyDescent="0.2">
      <c r="A1157" s="251">
        <v>17239</v>
      </c>
      <c r="B1157" s="252" t="s">
        <v>177</v>
      </c>
      <c r="C1157" s="251" t="s">
        <v>178</v>
      </c>
    </row>
    <row r="1158" spans="1:3" ht="15" x14ac:dyDescent="0.2">
      <c r="A1158" s="251">
        <v>17240</v>
      </c>
      <c r="B1158" s="252" t="s">
        <v>171</v>
      </c>
      <c r="C1158" s="251" t="s">
        <v>172</v>
      </c>
    </row>
    <row r="1159" spans="1:3" ht="15" x14ac:dyDescent="0.2">
      <c r="A1159" s="251">
        <v>17241</v>
      </c>
      <c r="B1159" s="252" t="s">
        <v>171</v>
      </c>
      <c r="C1159" s="251" t="s">
        <v>172</v>
      </c>
    </row>
    <row r="1160" spans="1:3" ht="15" x14ac:dyDescent="0.2">
      <c r="A1160" s="251">
        <v>17243</v>
      </c>
      <c r="B1160" s="252" t="s">
        <v>177</v>
      </c>
      <c r="C1160" s="251" t="s">
        <v>178</v>
      </c>
    </row>
    <row r="1161" spans="1:3" ht="15" x14ac:dyDescent="0.2">
      <c r="A1161" s="251">
        <v>17244</v>
      </c>
      <c r="B1161" s="252" t="s">
        <v>171</v>
      </c>
      <c r="C1161" s="251" t="s">
        <v>172</v>
      </c>
    </row>
    <row r="1162" spans="1:3" ht="15" x14ac:dyDescent="0.2">
      <c r="A1162" s="251">
        <v>17246</v>
      </c>
      <c r="B1162" s="252" t="s">
        <v>171</v>
      </c>
      <c r="C1162" s="251" t="s">
        <v>172</v>
      </c>
    </row>
    <row r="1163" spans="1:3" ht="15" x14ac:dyDescent="0.2">
      <c r="A1163" s="251">
        <v>17247</v>
      </c>
      <c r="B1163" s="252" t="s">
        <v>171</v>
      </c>
      <c r="C1163" s="251" t="s">
        <v>172</v>
      </c>
    </row>
    <row r="1164" spans="1:3" ht="15" x14ac:dyDescent="0.2">
      <c r="A1164" s="251">
        <v>17249</v>
      </c>
      <c r="B1164" s="252" t="s">
        <v>177</v>
      </c>
      <c r="C1164" s="251" t="s">
        <v>178</v>
      </c>
    </row>
    <row r="1165" spans="1:3" ht="15" x14ac:dyDescent="0.2">
      <c r="A1165" s="251">
        <v>17250</v>
      </c>
      <c r="B1165" s="252" t="s">
        <v>171</v>
      </c>
      <c r="C1165" s="251" t="s">
        <v>172</v>
      </c>
    </row>
    <row r="1166" spans="1:3" ht="15" x14ac:dyDescent="0.2">
      <c r="A1166" s="251">
        <v>17251</v>
      </c>
      <c r="B1166" s="252" t="s">
        <v>171</v>
      </c>
      <c r="C1166" s="251" t="s">
        <v>172</v>
      </c>
    </row>
    <row r="1167" spans="1:3" ht="15" x14ac:dyDescent="0.2">
      <c r="A1167" s="251">
        <v>17252</v>
      </c>
      <c r="B1167" s="252" t="s">
        <v>171</v>
      </c>
      <c r="C1167" s="251" t="s">
        <v>172</v>
      </c>
    </row>
    <row r="1168" spans="1:3" ht="15" x14ac:dyDescent="0.2">
      <c r="A1168" s="251">
        <v>17253</v>
      </c>
      <c r="B1168" s="252" t="s">
        <v>177</v>
      </c>
      <c r="C1168" s="251" t="s">
        <v>178</v>
      </c>
    </row>
    <row r="1169" spans="1:3" ht="15" x14ac:dyDescent="0.2">
      <c r="A1169" s="251">
        <v>17254</v>
      </c>
      <c r="B1169" s="252" t="s">
        <v>171</v>
      </c>
      <c r="C1169" s="251" t="s">
        <v>172</v>
      </c>
    </row>
    <row r="1170" spans="1:3" ht="15" x14ac:dyDescent="0.2">
      <c r="A1170" s="251">
        <v>17255</v>
      </c>
      <c r="B1170" s="252" t="s">
        <v>177</v>
      </c>
      <c r="C1170" s="251" t="s">
        <v>178</v>
      </c>
    </row>
    <row r="1171" spans="1:3" ht="15" x14ac:dyDescent="0.2">
      <c r="A1171" s="251">
        <v>17256</v>
      </c>
      <c r="B1171" s="252" t="s">
        <v>171</v>
      </c>
      <c r="C1171" s="251" t="s">
        <v>172</v>
      </c>
    </row>
    <row r="1172" spans="1:3" ht="15" x14ac:dyDescent="0.2">
      <c r="A1172" s="251">
        <v>17257</v>
      </c>
      <c r="B1172" s="252" t="s">
        <v>171</v>
      </c>
      <c r="C1172" s="251" t="s">
        <v>172</v>
      </c>
    </row>
    <row r="1173" spans="1:3" ht="15" x14ac:dyDescent="0.2">
      <c r="A1173" s="251">
        <v>17260</v>
      </c>
      <c r="B1173" s="252" t="s">
        <v>177</v>
      </c>
      <c r="C1173" s="251" t="s">
        <v>178</v>
      </c>
    </row>
    <row r="1174" spans="1:3" ht="15" x14ac:dyDescent="0.2">
      <c r="A1174" s="251">
        <v>17261</v>
      </c>
      <c r="B1174" s="252" t="s">
        <v>171</v>
      </c>
      <c r="C1174" s="251" t="s">
        <v>172</v>
      </c>
    </row>
    <row r="1175" spans="1:3" ht="15" x14ac:dyDescent="0.2">
      <c r="A1175" s="251">
        <v>17262</v>
      </c>
      <c r="B1175" s="252" t="s">
        <v>171</v>
      </c>
      <c r="C1175" s="251" t="s">
        <v>172</v>
      </c>
    </row>
    <row r="1176" spans="1:3" ht="15" x14ac:dyDescent="0.2">
      <c r="A1176" s="251">
        <v>17263</v>
      </c>
      <c r="B1176" s="252" t="s">
        <v>171</v>
      </c>
      <c r="C1176" s="251" t="s">
        <v>172</v>
      </c>
    </row>
    <row r="1177" spans="1:3" ht="15" x14ac:dyDescent="0.2">
      <c r="A1177" s="251">
        <v>17264</v>
      </c>
      <c r="B1177" s="252" t="s">
        <v>177</v>
      </c>
      <c r="C1177" s="251" t="s">
        <v>178</v>
      </c>
    </row>
    <row r="1178" spans="1:3" ht="15" x14ac:dyDescent="0.2">
      <c r="A1178" s="251">
        <v>17265</v>
      </c>
      <c r="B1178" s="252" t="s">
        <v>171</v>
      </c>
      <c r="C1178" s="251" t="s">
        <v>172</v>
      </c>
    </row>
    <row r="1179" spans="1:3" ht="15" x14ac:dyDescent="0.2">
      <c r="A1179" s="251">
        <v>17266</v>
      </c>
      <c r="B1179" s="252" t="s">
        <v>171</v>
      </c>
      <c r="C1179" s="251" t="s">
        <v>172</v>
      </c>
    </row>
    <row r="1180" spans="1:3" ht="15" x14ac:dyDescent="0.2">
      <c r="A1180" s="251">
        <v>17267</v>
      </c>
      <c r="B1180" s="252" t="s">
        <v>171</v>
      </c>
      <c r="C1180" s="251" t="s">
        <v>172</v>
      </c>
    </row>
    <row r="1181" spans="1:3" ht="15" x14ac:dyDescent="0.2">
      <c r="A1181" s="251">
        <v>17268</v>
      </c>
      <c r="B1181" s="252" t="s">
        <v>171</v>
      </c>
      <c r="C1181" s="251" t="s">
        <v>172</v>
      </c>
    </row>
    <row r="1182" spans="1:3" ht="15" x14ac:dyDescent="0.2">
      <c r="A1182" s="251">
        <v>17270</v>
      </c>
      <c r="B1182" s="252" t="s">
        <v>171</v>
      </c>
      <c r="C1182" s="251" t="s">
        <v>172</v>
      </c>
    </row>
    <row r="1183" spans="1:3" ht="15" x14ac:dyDescent="0.2">
      <c r="A1183" s="251">
        <v>17271</v>
      </c>
      <c r="B1183" s="252" t="s">
        <v>171</v>
      </c>
      <c r="C1183" s="251" t="s">
        <v>172</v>
      </c>
    </row>
    <row r="1184" spans="1:3" ht="15" x14ac:dyDescent="0.2">
      <c r="A1184" s="251">
        <v>17272</v>
      </c>
      <c r="B1184" s="252" t="s">
        <v>171</v>
      </c>
      <c r="C1184" s="251" t="s">
        <v>172</v>
      </c>
    </row>
    <row r="1185" spans="1:3" ht="15" x14ac:dyDescent="0.2">
      <c r="A1185" s="251">
        <v>17301</v>
      </c>
      <c r="B1185" s="252" t="s">
        <v>171</v>
      </c>
      <c r="C1185" s="251" t="s">
        <v>172</v>
      </c>
    </row>
    <row r="1186" spans="1:3" ht="15" x14ac:dyDescent="0.2">
      <c r="A1186" s="251">
        <v>17302</v>
      </c>
      <c r="B1186" s="252" t="s">
        <v>171</v>
      </c>
      <c r="C1186" s="251" t="s">
        <v>172</v>
      </c>
    </row>
    <row r="1187" spans="1:3" ht="15" x14ac:dyDescent="0.2">
      <c r="A1187" s="251">
        <v>17303</v>
      </c>
      <c r="B1187" s="252" t="s">
        <v>171</v>
      </c>
      <c r="C1187" s="251" t="s">
        <v>172</v>
      </c>
    </row>
    <row r="1188" spans="1:3" ht="15" x14ac:dyDescent="0.2">
      <c r="A1188" s="251">
        <v>17304</v>
      </c>
      <c r="B1188" s="252" t="s">
        <v>171</v>
      </c>
      <c r="C1188" s="251" t="s">
        <v>172</v>
      </c>
    </row>
    <row r="1189" spans="1:3" ht="15" x14ac:dyDescent="0.2">
      <c r="A1189" s="251">
        <v>17306</v>
      </c>
      <c r="B1189" s="252" t="s">
        <v>171</v>
      </c>
      <c r="C1189" s="251" t="s">
        <v>172</v>
      </c>
    </row>
    <row r="1190" spans="1:3" ht="15" x14ac:dyDescent="0.2">
      <c r="A1190" s="251">
        <v>17307</v>
      </c>
      <c r="B1190" s="252" t="s">
        <v>171</v>
      </c>
      <c r="C1190" s="251" t="s">
        <v>172</v>
      </c>
    </row>
    <row r="1191" spans="1:3" ht="15" x14ac:dyDescent="0.2">
      <c r="A1191" s="251">
        <v>17309</v>
      </c>
      <c r="B1191" s="252" t="s">
        <v>171</v>
      </c>
      <c r="C1191" s="251" t="s">
        <v>172</v>
      </c>
    </row>
    <row r="1192" spans="1:3" ht="15" x14ac:dyDescent="0.2">
      <c r="A1192" s="251">
        <v>17310</v>
      </c>
      <c r="B1192" s="252" t="s">
        <v>171</v>
      </c>
      <c r="C1192" s="251" t="s">
        <v>172</v>
      </c>
    </row>
    <row r="1193" spans="1:3" ht="15" x14ac:dyDescent="0.2">
      <c r="A1193" s="251">
        <v>17311</v>
      </c>
      <c r="B1193" s="252" t="s">
        <v>171</v>
      </c>
      <c r="C1193" s="251" t="s">
        <v>172</v>
      </c>
    </row>
    <row r="1194" spans="1:3" ht="15" x14ac:dyDescent="0.2">
      <c r="A1194" s="251">
        <v>17312</v>
      </c>
      <c r="B1194" s="252" t="s">
        <v>171</v>
      </c>
      <c r="C1194" s="251" t="s">
        <v>172</v>
      </c>
    </row>
    <row r="1195" spans="1:3" ht="15" x14ac:dyDescent="0.2">
      <c r="A1195" s="251">
        <v>17313</v>
      </c>
      <c r="B1195" s="252" t="s">
        <v>171</v>
      </c>
      <c r="C1195" s="251" t="s">
        <v>172</v>
      </c>
    </row>
    <row r="1196" spans="1:3" ht="15" x14ac:dyDescent="0.2">
      <c r="A1196" s="251">
        <v>17314</v>
      </c>
      <c r="B1196" s="252" t="s">
        <v>171</v>
      </c>
      <c r="C1196" s="251" t="s">
        <v>172</v>
      </c>
    </row>
    <row r="1197" spans="1:3" ht="15" x14ac:dyDescent="0.2">
      <c r="A1197" s="251">
        <v>17315</v>
      </c>
      <c r="B1197" s="252" t="s">
        <v>171</v>
      </c>
      <c r="C1197" s="251" t="s">
        <v>172</v>
      </c>
    </row>
    <row r="1198" spans="1:3" ht="15" x14ac:dyDescent="0.2">
      <c r="A1198" s="251">
        <v>17316</v>
      </c>
      <c r="B1198" s="252" t="s">
        <v>171</v>
      </c>
      <c r="C1198" s="251" t="s">
        <v>172</v>
      </c>
    </row>
    <row r="1199" spans="1:3" ht="15" x14ac:dyDescent="0.2">
      <c r="A1199" s="251">
        <v>17317</v>
      </c>
      <c r="B1199" s="252" t="s">
        <v>171</v>
      </c>
      <c r="C1199" s="251" t="s">
        <v>172</v>
      </c>
    </row>
    <row r="1200" spans="1:3" ht="15" x14ac:dyDescent="0.2">
      <c r="A1200" s="251">
        <v>17318</v>
      </c>
      <c r="B1200" s="252" t="s">
        <v>171</v>
      </c>
      <c r="C1200" s="251" t="s">
        <v>172</v>
      </c>
    </row>
    <row r="1201" spans="1:3" ht="15" x14ac:dyDescent="0.2">
      <c r="A1201" s="251">
        <v>17319</v>
      </c>
      <c r="B1201" s="252" t="s">
        <v>171</v>
      </c>
      <c r="C1201" s="251" t="s">
        <v>172</v>
      </c>
    </row>
    <row r="1202" spans="1:3" ht="15" x14ac:dyDescent="0.2">
      <c r="A1202" s="251">
        <v>17320</v>
      </c>
      <c r="B1202" s="252" t="s">
        <v>171</v>
      </c>
      <c r="C1202" s="251" t="s">
        <v>172</v>
      </c>
    </row>
    <row r="1203" spans="1:3" ht="15" x14ac:dyDescent="0.2">
      <c r="A1203" s="251">
        <v>17321</v>
      </c>
      <c r="B1203" s="252" t="s">
        <v>171</v>
      </c>
      <c r="C1203" s="251" t="s">
        <v>172</v>
      </c>
    </row>
    <row r="1204" spans="1:3" ht="15" x14ac:dyDescent="0.2">
      <c r="A1204" s="251">
        <v>17322</v>
      </c>
      <c r="B1204" s="252" t="s">
        <v>171</v>
      </c>
      <c r="C1204" s="251" t="s">
        <v>172</v>
      </c>
    </row>
    <row r="1205" spans="1:3" ht="15" x14ac:dyDescent="0.2">
      <c r="A1205" s="251">
        <v>17323</v>
      </c>
      <c r="B1205" s="252" t="s">
        <v>171</v>
      </c>
      <c r="C1205" s="251" t="s">
        <v>172</v>
      </c>
    </row>
    <row r="1206" spans="1:3" ht="15" x14ac:dyDescent="0.2">
      <c r="A1206" s="251">
        <v>17324</v>
      </c>
      <c r="B1206" s="252" t="s">
        <v>171</v>
      </c>
      <c r="C1206" s="251" t="s">
        <v>172</v>
      </c>
    </row>
    <row r="1207" spans="1:3" ht="15" x14ac:dyDescent="0.2">
      <c r="A1207" s="251">
        <v>17325</v>
      </c>
      <c r="B1207" s="252" t="s">
        <v>171</v>
      </c>
      <c r="C1207" s="251" t="s">
        <v>172</v>
      </c>
    </row>
    <row r="1208" spans="1:3" ht="15" x14ac:dyDescent="0.2">
      <c r="A1208" s="251">
        <v>17326</v>
      </c>
      <c r="B1208" s="252" t="s">
        <v>171</v>
      </c>
      <c r="C1208" s="251" t="s">
        <v>172</v>
      </c>
    </row>
    <row r="1209" spans="1:3" ht="15" x14ac:dyDescent="0.2">
      <c r="A1209" s="251">
        <v>17327</v>
      </c>
      <c r="B1209" s="252" t="s">
        <v>171</v>
      </c>
      <c r="C1209" s="251" t="s">
        <v>172</v>
      </c>
    </row>
    <row r="1210" spans="1:3" ht="15" x14ac:dyDescent="0.2">
      <c r="A1210" s="251">
        <v>17329</v>
      </c>
      <c r="B1210" s="252" t="s">
        <v>171</v>
      </c>
      <c r="C1210" s="251" t="s">
        <v>172</v>
      </c>
    </row>
    <row r="1211" spans="1:3" ht="15" x14ac:dyDescent="0.2">
      <c r="A1211" s="251">
        <v>17331</v>
      </c>
      <c r="B1211" s="252" t="s">
        <v>171</v>
      </c>
      <c r="C1211" s="251" t="s">
        <v>172</v>
      </c>
    </row>
    <row r="1212" spans="1:3" ht="15" x14ac:dyDescent="0.2">
      <c r="A1212" s="251">
        <v>17332</v>
      </c>
      <c r="B1212" s="252" t="s">
        <v>171</v>
      </c>
      <c r="C1212" s="251" t="s">
        <v>172</v>
      </c>
    </row>
    <row r="1213" spans="1:3" ht="15" x14ac:dyDescent="0.2">
      <c r="A1213" s="251">
        <v>17333</v>
      </c>
      <c r="B1213" s="252" t="s">
        <v>171</v>
      </c>
      <c r="C1213" s="251" t="s">
        <v>172</v>
      </c>
    </row>
    <row r="1214" spans="1:3" ht="15" x14ac:dyDescent="0.2">
      <c r="A1214" s="251">
        <v>17334</v>
      </c>
      <c r="B1214" s="252" t="s">
        <v>171</v>
      </c>
      <c r="C1214" s="251" t="s">
        <v>172</v>
      </c>
    </row>
    <row r="1215" spans="1:3" ht="15" x14ac:dyDescent="0.2">
      <c r="A1215" s="251">
        <v>17337</v>
      </c>
      <c r="B1215" s="252" t="s">
        <v>171</v>
      </c>
      <c r="C1215" s="251" t="s">
        <v>172</v>
      </c>
    </row>
    <row r="1216" spans="1:3" ht="15" x14ac:dyDescent="0.2">
      <c r="A1216" s="251">
        <v>17339</v>
      </c>
      <c r="B1216" s="252" t="s">
        <v>171</v>
      </c>
      <c r="C1216" s="251" t="s">
        <v>172</v>
      </c>
    </row>
    <row r="1217" spans="1:3" ht="15" x14ac:dyDescent="0.2">
      <c r="A1217" s="251">
        <v>17340</v>
      </c>
      <c r="B1217" s="252" t="s">
        <v>171</v>
      </c>
      <c r="C1217" s="251" t="s">
        <v>172</v>
      </c>
    </row>
    <row r="1218" spans="1:3" ht="15" x14ac:dyDescent="0.2">
      <c r="A1218" s="251">
        <v>17342</v>
      </c>
      <c r="B1218" s="252" t="s">
        <v>171</v>
      </c>
      <c r="C1218" s="251" t="s">
        <v>172</v>
      </c>
    </row>
    <row r="1219" spans="1:3" ht="15" x14ac:dyDescent="0.2">
      <c r="A1219" s="251">
        <v>17343</v>
      </c>
      <c r="B1219" s="252" t="s">
        <v>171</v>
      </c>
      <c r="C1219" s="251" t="s">
        <v>172</v>
      </c>
    </row>
    <row r="1220" spans="1:3" ht="15" x14ac:dyDescent="0.2">
      <c r="A1220" s="251">
        <v>17344</v>
      </c>
      <c r="B1220" s="252" t="s">
        <v>171</v>
      </c>
      <c r="C1220" s="251" t="s">
        <v>172</v>
      </c>
    </row>
    <row r="1221" spans="1:3" ht="15" x14ac:dyDescent="0.2">
      <c r="A1221" s="251">
        <v>17345</v>
      </c>
      <c r="B1221" s="252" t="s">
        <v>171</v>
      </c>
      <c r="C1221" s="251" t="s">
        <v>172</v>
      </c>
    </row>
    <row r="1222" spans="1:3" ht="15" x14ac:dyDescent="0.2">
      <c r="A1222" s="251">
        <v>17347</v>
      </c>
      <c r="B1222" s="252" t="s">
        <v>171</v>
      </c>
      <c r="C1222" s="251" t="s">
        <v>172</v>
      </c>
    </row>
    <row r="1223" spans="1:3" ht="15" x14ac:dyDescent="0.2">
      <c r="A1223" s="251">
        <v>17349</v>
      </c>
      <c r="B1223" s="252" t="s">
        <v>171</v>
      </c>
      <c r="C1223" s="251" t="s">
        <v>172</v>
      </c>
    </row>
    <row r="1224" spans="1:3" ht="15" x14ac:dyDescent="0.2">
      <c r="A1224" s="251">
        <v>17350</v>
      </c>
      <c r="B1224" s="252" t="s">
        <v>171</v>
      </c>
      <c r="C1224" s="251" t="s">
        <v>172</v>
      </c>
    </row>
    <row r="1225" spans="1:3" ht="15" x14ac:dyDescent="0.2">
      <c r="A1225" s="251">
        <v>17352</v>
      </c>
      <c r="B1225" s="252" t="s">
        <v>171</v>
      </c>
      <c r="C1225" s="251" t="s">
        <v>172</v>
      </c>
    </row>
    <row r="1226" spans="1:3" ht="15" x14ac:dyDescent="0.2">
      <c r="A1226" s="251">
        <v>17353</v>
      </c>
      <c r="B1226" s="252" t="s">
        <v>171</v>
      </c>
      <c r="C1226" s="251" t="s">
        <v>172</v>
      </c>
    </row>
    <row r="1227" spans="1:3" ht="15" x14ac:dyDescent="0.2">
      <c r="A1227" s="251">
        <v>17354</v>
      </c>
      <c r="B1227" s="252" t="s">
        <v>171</v>
      </c>
      <c r="C1227" s="251" t="s">
        <v>172</v>
      </c>
    </row>
    <row r="1228" spans="1:3" ht="15" x14ac:dyDescent="0.2">
      <c r="A1228" s="251">
        <v>17355</v>
      </c>
      <c r="B1228" s="252" t="s">
        <v>171</v>
      </c>
      <c r="C1228" s="251" t="s">
        <v>172</v>
      </c>
    </row>
    <row r="1229" spans="1:3" ht="15" x14ac:dyDescent="0.2">
      <c r="A1229" s="251">
        <v>17356</v>
      </c>
      <c r="B1229" s="252" t="s">
        <v>171</v>
      </c>
      <c r="C1229" s="251" t="s">
        <v>172</v>
      </c>
    </row>
    <row r="1230" spans="1:3" ht="15" x14ac:dyDescent="0.2">
      <c r="A1230" s="251">
        <v>17358</v>
      </c>
      <c r="B1230" s="252" t="s">
        <v>171</v>
      </c>
      <c r="C1230" s="251" t="s">
        <v>172</v>
      </c>
    </row>
    <row r="1231" spans="1:3" ht="15" x14ac:dyDescent="0.2">
      <c r="A1231" s="251">
        <v>17360</v>
      </c>
      <c r="B1231" s="252" t="s">
        <v>171</v>
      </c>
      <c r="C1231" s="251" t="s">
        <v>172</v>
      </c>
    </row>
    <row r="1232" spans="1:3" ht="15" x14ac:dyDescent="0.2">
      <c r="A1232" s="251">
        <v>17361</v>
      </c>
      <c r="B1232" s="252" t="s">
        <v>171</v>
      </c>
      <c r="C1232" s="251" t="s">
        <v>172</v>
      </c>
    </row>
    <row r="1233" spans="1:3" ht="15" x14ac:dyDescent="0.2">
      <c r="A1233" s="251">
        <v>17362</v>
      </c>
      <c r="B1233" s="252" t="s">
        <v>171</v>
      </c>
      <c r="C1233" s="251" t="s">
        <v>172</v>
      </c>
    </row>
    <row r="1234" spans="1:3" ht="15" x14ac:dyDescent="0.2">
      <c r="A1234" s="251">
        <v>17363</v>
      </c>
      <c r="B1234" s="252" t="s">
        <v>171</v>
      </c>
      <c r="C1234" s="251" t="s">
        <v>172</v>
      </c>
    </row>
    <row r="1235" spans="1:3" ht="15" x14ac:dyDescent="0.2">
      <c r="A1235" s="251">
        <v>17364</v>
      </c>
      <c r="B1235" s="252" t="s">
        <v>171</v>
      </c>
      <c r="C1235" s="251" t="s">
        <v>172</v>
      </c>
    </row>
    <row r="1236" spans="1:3" ht="15" x14ac:dyDescent="0.2">
      <c r="A1236" s="251">
        <v>17365</v>
      </c>
      <c r="B1236" s="252" t="s">
        <v>171</v>
      </c>
      <c r="C1236" s="251" t="s">
        <v>172</v>
      </c>
    </row>
    <row r="1237" spans="1:3" ht="15" x14ac:dyDescent="0.2">
      <c r="A1237" s="251">
        <v>17366</v>
      </c>
      <c r="B1237" s="252" t="s">
        <v>171</v>
      </c>
      <c r="C1237" s="251" t="s">
        <v>172</v>
      </c>
    </row>
    <row r="1238" spans="1:3" ht="15" x14ac:dyDescent="0.2">
      <c r="A1238" s="251">
        <v>17368</v>
      </c>
      <c r="B1238" s="252" t="s">
        <v>171</v>
      </c>
      <c r="C1238" s="251" t="s">
        <v>172</v>
      </c>
    </row>
    <row r="1239" spans="1:3" ht="15" x14ac:dyDescent="0.2">
      <c r="A1239" s="251">
        <v>17370</v>
      </c>
      <c r="B1239" s="252" t="s">
        <v>171</v>
      </c>
      <c r="C1239" s="251" t="s">
        <v>172</v>
      </c>
    </row>
    <row r="1240" spans="1:3" ht="15" x14ac:dyDescent="0.2">
      <c r="A1240" s="251">
        <v>17371</v>
      </c>
      <c r="B1240" s="252" t="s">
        <v>171</v>
      </c>
      <c r="C1240" s="251" t="s">
        <v>172</v>
      </c>
    </row>
    <row r="1241" spans="1:3" ht="15" x14ac:dyDescent="0.2">
      <c r="A1241" s="251">
        <v>17372</v>
      </c>
      <c r="B1241" s="252" t="s">
        <v>171</v>
      </c>
      <c r="C1241" s="251" t="s">
        <v>172</v>
      </c>
    </row>
    <row r="1242" spans="1:3" ht="15" x14ac:dyDescent="0.2">
      <c r="A1242" s="251">
        <v>17375</v>
      </c>
      <c r="B1242" s="252" t="s">
        <v>171</v>
      </c>
      <c r="C1242" s="251" t="s">
        <v>172</v>
      </c>
    </row>
    <row r="1243" spans="1:3" ht="15" x14ac:dyDescent="0.2">
      <c r="A1243" s="251">
        <v>17401</v>
      </c>
      <c r="B1243" s="252" t="s">
        <v>171</v>
      </c>
      <c r="C1243" s="251" t="s">
        <v>172</v>
      </c>
    </row>
    <row r="1244" spans="1:3" ht="15" x14ac:dyDescent="0.2">
      <c r="A1244" s="251">
        <v>17402</v>
      </c>
      <c r="B1244" s="252" t="s">
        <v>171</v>
      </c>
      <c r="C1244" s="251" t="s">
        <v>172</v>
      </c>
    </row>
    <row r="1245" spans="1:3" ht="15" x14ac:dyDescent="0.2">
      <c r="A1245" s="251">
        <v>17403</v>
      </c>
      <c r="B1245" s="252" t="s">
        <v>171</v>
      </c>
      <c r="C1245" s="251" t="s">
        <v>172</v>
      </c>
    </row>
    <row r="1246" spans="1:3" ht="15" x14ac:dyDescent="0.2">
      <c r="A1246" s="251">
        <v>17404</v>
      </c>
      <c r="B1246" s="252" t="s">
        <v>171</v>
      </c>
      <c r="C1246" s="251" t="s">
        <v>172</v>
      </c>
    </row>
    <row r="1247" spans="1:3" ht="15" x14ac:dyDescent="0.2">
      <c r="A1247" s="251">
        <v>17405</v>
      </c>
      <c r="B1247" s="252" t="s">
        <v>171</v>
      </c>
      <c r="C1247" s="251" t="s">
        <v>172</v>
      </c>
    </row>
    <row r="1248" spans="1:3" ht="15" x14ac:dyDescent="0.2">
      <c r="A1248" s="251">
        <v>17406</v>
      </c>
      <c r="B1248" s="252" t="s">
        <v>171</v>
      </c>
      <c r="C1248" s="251" t="s">
        <v>172</v>
      </c>
    </row>
    <row r="1249" spans="1:3" ht="15" x14ac:dyDescent="0.2">
      <c r="A1249" s="251">
        <v>17407</v>
      </c>
      <c r="B1249" s="252" t="s">
        <v>171</v>
      </c>
      <c r="C1249" s="251" t="s">
        <v>172</v>
      </c>
    </row>
    <row r="1250" spans="1:3" ht="15" x14ac:dyDescent="0.2">
      <c r="A1250" s="251">
        <v>17408</v>
      </c>
      <c r="B1250" s="252" t="s">
        <v>171</v>
      </c>
      <c r="C1250" s="251" t="s">
        <v>172</v>
      </c>
    </row>
    <row r="1251" spans="1:3" ht="15" x14ac:dyDescent="0.2">
      <c r="A1251" s="251">
        <v>17415</v>
      </c>
      <c r="B1251" s="252" t="s">
        <v>171</v>
      </c>
      <c r="C1251" s="251" t="s">
        <v>172</v>
      </c>
    </row>
    <row r="1252" spans="1:3" ht="15" x14ac:dyDescent="0.2">
      <c r="A1252" s="251">
        <v>17501</v>
      </c>
      <c r="B1252" s="252" t="s">
        <v>181</v>
      </c>
      <c r="C1252" s="251" t="s">
        <v>182</v>
      </c>
    </row>
    <row r="1253" spans="1:3" ht="15" x14ac:dyDescent="0.2">
      <c r="A1253" s="251">
        <v>17502</v>
      </c>
      <c r="B1253" s="252" t="s">
        <v>181</v>
      </c>
      <c r="C1253" s="251" t="s">
        <v>182</v>
      </c>
    </row>
    <row r="1254" spans="1:3" ht="15" x14ac:dyDescent="0.2">
      <c r="A1254" s="251">
        <v>17503</v>
      </c>
      <c r="B1254" s="252" t="s">
        <v>181</v>
      </c>
      <c r="C1254" s="251" t="s">
        <v>182</v>
      </c>
    </row>
    <row r="1255" spans="1:3" ht="15" x14ac:dyDescent="0.2">
      <c r="A1255" s="251">
        <v>17504</v>
      </c>
      <c r="B1255" s="252" t="s">
        <v>181</v>
      </c>
      <c r="C1255" s="251" t="s">
        <v>182</v>
      </c>
    </row>
    <row r="1256" spans="1:3" ht="15" x14ac:dyDescent="0.2">
      <c r="A1256" s="251">
        <v>17505</v>
      </c>
      <c r="B1256" s="252" t="s">
        <v>181</v>
      </c>
      <c r="C1256" s="251" t="s">
        <v>182</v>
      </c>
    </row>
    <row r="1257" spans="1:3" ht="15" x14ac:dyDescent="0.2">
      <c r="A1257" s="251">
        <v>17506</v>
      </c>
      <c r="B1257" s="252" t="s">
        <v>181</v>
      </c>
      <c r="C1257" s="251" t="s">
        <v>182</v>
      </c>
    </row>
    <row r="1258" spans="1:3" ht="15" x14ac:dyDescent="0.2">
      <c r="A1258" s="251">
        <v>17507</v>
      </c>
      <c r="B1258" s="252" t="s">
        <v>181</v>
      </c>
      <c r="C1258" s="251" t="s">
        <v>182</v>
      </c>
    </row>
    <row r="1259" spans="1:3" ht="15" x14ac:dyDescent="0.2">
      <c r="A1259" s="251">
        <v>17508</v>
      </c>
      <c r="B1259" s="252" t="s">
        <v>181</v>
      </c>
      <c r="C1259" s="251" t="s">
        <v>182</v>
      </c>
    </row>
    <row r="1260" spans="1:3" ht="15" x14ac:dyDescent="0.2">
      <c r="A1260" s="251">
        <v>17509</v>
      </c>
      <c r="B1260" s="252" t="s">
        <v>181</v>
      </c>
      <c r="C1260" s="251" t="s">
        <v>182</v>
      </c>
    </row>
    <row r="1261" spans="1:3" ht="15" x14ac:dyDescent="0.2">
      <c r="A1261" s="251">
        <v>17512</v>
      </c>
      <c r="B1261" s="252" t="s">
        <v>181</v>
      </c>
      <c r="C1261" s="251" t="s">
        <v>182</v>
      </c>
    </row>
    <row r="1262" spans="1:3" ht="15" x14ac:dyDescent="0.2">
      <c r="A1262" s="251">
        <v>17516</v>
      </c>
      <c r="B1262" s="252" t="s">
        <v>181</v>
      </c>
      <c r="C1262" s="251" t="s">
        <v>182</v>
      </c>
    </row>
    <row r="1263" spans="1:3" ht="15" x14ac:dyDescent="0.2">
      <c r="A1263" s="251">
        <v>17517</v>
      </c>
      <c r="B1263" s="252" t="s">
        <v>181</v>
      </c>
      <c r="C1263" s="251" t="s">
        <v>182</v>
      </c>
    </row>
    <row r="1264" spans="1:3" ht="15" x14ac:dyDescent="0.2">
      <c r="A1264" s="251">
        <v>17518</v>
      </c>
      <c r="B1264" s="252" t="s">
        <v>181</v>
      </c>
      <c r="C1264" s="251" t="s">
        <v>182</v>
      </c>
    </row>
    <row r="1265" spans="1:3" ht="15" x14ac:dyDescent="0.2">
      <c r="A1265" s="251">
        <v>17519</v>
      </c>
      <c r="B1265" s="252" t="s">
        <v>181</v>
      </c>
      <c r="C1265" s="251" t="s">
        <v>182</v>
      </c>
    </row>
    <row r="1266" spans="1:3" ht="15" x14ac:dyDescent="0.2">
      <c r="A1266" s="251">
        <v>17520</v>
      </c>
      <c r="B1266" s="252" t="s">
        <v>181</v>
      </c>
      <c r="C1266" s="251" t="s">
        <v>182</v>
      </c>
    </row>
    <row r="1267" spans="1:3" ht="15" x14ac:dyDescent="0.2">
      <c r="A1267" s="251">
        <v>17521</v>
      </c>
      <c r="B1267" s="252" t="s">
        <v>181</v>
      </c>
      <c r="C1267" s="251" t="s">
        <v>182</v>
      </c>
    </row>
    <row r="1268" spans="1:3" ht="15" x14ac:dyDescent="0.2">
      <c r="A1268" s="251">
        <v>17522</v>
      </c>
      <c r="B1268" s="252" t="s">
        <v>181</v>
      </c>
      <c r="C1268" s="251" t="s">
        <v>182</v>
      </c>
    </row>
    <row r="1269" spans="1:3" ht="15" x14ac:dyDescent="0.2">
      <c r="A1269" s="251">
        <v>17527</v>
      </c>
      <c r="B1269" s="252" t="s">
        <v>181</v>
      </c>
      <c r="C1269" s="251" t="s">
        <v>182</v>
      </c>
    </row>
    <row r="1270" spans="1:3" ht="15" x14ac:dyDescent="0.2">
      <c r="A1270" s="251">
        <v>17528</v>
      </c>
      <c r="B1270" s="252" t="s">
        <v>181</v>
      </c>
      <c r="C1270" s="251" t="s">
        <v>182</v>
      </c>
    </row>
    <row r="1271" spans="1:3" ht="15" x14ac:dyDescent="0.2">
      <c r="A1271" s="251">
        <v>17529</v>
      </c>
      <c r="B1271" s="252" t="s">
        <v>181</v>
      </c>
      <c r="C1271" s="251" t="s">
        <v>182</v>
      </c>
    </row>
    <row r="1272" spans="1:3" ht="15" x14ac:dyDescent="0.2">
      <c r="A1272" s="251">
        <v>17532</v>
      </c>
      <c r="B1272" s="252" t="s">
        <v>181</v>
      </c>
      <c r="C1272" s="251" t="s">
        <v>182</v>
      </c>
    </row>
    <row r="1273" spans="1:3" ht="15" x14ac:dyDescent="0.2">
      <c r="A1273" s="251">
        <v>17533</v>
      </c>
      <c r="B1273" s="252" t="s">
        <v>181</v>
      </c>
      <c r="C1273" s="251" t="s">
        <v>182</v>
      </c>
    </row>
    <row r="1274" spans="1:3" ht="15" x14ac:dyDescent="0.2">
      <c r="A1274" s="251">
        <v>17534</v>
      </c>
      <c r="B1274" s="252" t="s">
        <v>181</v>
      </c>
      <c r="C1274" s="251" t="s">
        <v>182</v>
      </c>
    </row>
    <row r="1275" spans="1:3" ht="15" x14ac:dyDescent="0.2">
      <c r="A1275" s="251">
        <v>17535</v>
      </c>
      <c r="B1275" s="252" t="s">
        <v>181</v>
      </c>
      <c r="C1275" s="251" t="s">
        <v>182</v>
      </c>
    </row>
    <row r="1276" spans="1:3" ht="15" x14ac:dyDescent="0.2">
      <c r="A1276" s="251">
        <v>17536</v>
      </c>
      <c r="B1276" s="252" t="s">
        <v>181</v>
      </c>
      <c r="C1276" s="251" t="s">
        <v>182</v>
      </c>
    </row>
    <row r="1277" spans="1:3" ht="15" x14ac:dyDescent="0.2">
      <c r="A1277" s="251">
        <v>17537</v>
      </c>
      <c r="B1277" s="252" t="s">
        <v>181</v>
      </c>
      <c r="C1277" s="251" t="s">
        <v>182</v>
      </c>
    </row>
    <row r="1278" spans="1:3" ht="15" x14ac:dyDescent="0.2">
      <c r="A1278" s="251">
        <v>17538</v>
      </c>
      <c r="B1278" s="252" t="s">
        <v>181</v>
      </c>
      <c r="C1278" s="251" t="s">
        <v>182</v>
      </c>
    </row>
    <row r="1279" spans="1:3" ht="15" x14ac:dyDescent="0.2">
      <c r="A1279" s="251">
        <v>17540</v>
      </c>
      <c r="B1279" s="252" t="s">
        <v>181</v>
      </c>
      <c r="C1279" s="251" t="s">
        <v>182</v>
      </c>
    </row>
    <row r="1280" spans="1:3" ht="15" x14ac:dyDescent="0.2">
      <c r="A1280" s="251">
        <v>17543</v>
      </c>
      <c r="B1280" s="252" t="s">
        <v>181</v>
      </c>
      <c r="C1280" s="251" t="s">
        <v>182</v>
      </c>
    </row>
    <row r="1281" spans="1:3" ht="15" x14ac:dyDescent="0.2">
      <c r="A1281" s="251">
        <v>17545</v>
      </c>
      <c r="B1281" s="252" t="s">
        <v>181</v>
      </c>
      <c r="C1281" s="251" t="s">
        <v>182</v>
      </c>
    </row>
    <row r="1282" spans="1:3" ht="15" x14ac:dyDescent="0.2">
      <c r="A1282" s="251">
        <v>17547</v>
      </c>
      <c r="B1282" s="252" t="s">
        <v>181</v>
      </c>
      <c r="C1282" s="251" t="s">
        <v>182</v>
      </c>
    </row>
    <row r="1283" spans="1:3" ht="15" x14ac:dyDescent="0.2">
      <c r="A1283" s="251">
        <v>17549</v>
      </c>
      <c r="B1283" s="252" t="s">
        <v>181</v>
      </c>
      <c r="C1283" s="251" t="s">
        <v>182</v>
      </c>
    </row>
    <row r="1284" spans="1:3" ht="15" x14ac:dyDescent="0.2">
      <c r="A1284" s="251">
        <v>17550</v>
      </c>
      <c r="B1284" s="252" t="s">
        <v>181</v>
      </c>
      <c r="C1284" s="251" t="s">
        <v>182</v>
      </c>
    </row>
    <row r="1285" spans="1:3" ht="15" x14ac:dyDescent="0.2">
      <c r="A1285" s="251">
        <v>17551</v>
      </c>
      <c r="B1285" s="252" t="s">
        <v>181</v>
      </c>
      <c r="C1285" s="251" t="s">
        <v>182</v>
      </c>
    </row>
    <row r="1286" spans="1:3" ht="15" x14ac:dyDescent="0.2">
      <c r="A1286" s="251">
        <v>17552</v>
      </c>
      <c r="B1286" s="252" t="s">
        <v>181</v>
      </c>
      <c r="C1286" s="251" t="s">
        <v>182</v>
      </c>
    </row>
    <row r="1287" spans="1:3" ht="15" x14ac:dyDescent="0.2">
      <c r="A1287" s="251">
        <v>17554</v>
      </c>
      <c r="B1287" s="252" t="s">
        <v>181</v>
      </c>
      <c r="C1287" s="251" t="s">
        <v>182</v>
      </c>
    </row>
    <row r="1288" spans="1:3" ht="15" x14ac:dyDescent="0.2">
      <c r="A1288" s="251">
        <v>17555</v>
      </c>
      <c r="B1288" s="252" t="s">
        <v>181</v>
      </c>
      <c r="C1288" s="251" t="s">
        <v>182</v>
      </c>
    </row>
    <row r="1289" spans="1:3" ht="15" x14ac:dyDescent="0.2">
      <c r="A1289" s="251">
        <v>17557</v>
      </c>
      <c r="B1289" s="252" t="s">
        <v>181</v>
      </c>
      <c r="C1289" s="251" t="s">
        <v>182</v>
      </c>
    </row>
    <row r="1290" spans="1:3" ht="15" x14ac:dyDescent="0.2">
      <c r="A1290" s="251">
        <v>17560</v>
      </c>
      <c r="B1290" s="252" t="s">
        <v>181</v>
      </c>
      <c r="C1290" s="251" t="s">
        <v>182</v>
      </c>
    </row>
    <row r="1291" spans="1:3" ht="15" x14ac:dyDescent="0.2">
      <c r="A1291" s="251">
        <v>17562</v>
      </c>
      <c r="B1291" s="252" t="s">
        <v>181</v>
      </c>
      <c r="C1291" s="251" t="s">
        <v>182</v>
      </c>
    </row>
    <row r="1292" spans="1:3" ht="15" x14ac:dyDescent="0.2">
      <c r="A1292" s="251">
        <v>17563</v>
      </c>
      <c r="B1292" s="252" t="s">
        <v>181</v>
      </c>
      <c r="C1292" s="251" t="s">
        <v>182</v>
      </c>
    </row>
    <row r="1293" spans="1:3" ht="15" x14ac:dyDescent="0.2">
      <c r="A1293" s="251">
        <v>17564</v>
      </c>
      <c r="B1293" s="252" t="s">
        <v>181</v>
      </c>
      <c r="C1293" s="251" t="s">
        <v>182</v>
      </c>
    </row>
    <row r="1294" spans="1:3" ht="15" x14ac:dyDescent="0.2">
      <c r="A1294" s="251">
        <v>17565</v>
      </c>
      <c r="B1294" s="252" t="s">
        <v>181</v>
      </c>
      <c r="C1294" s="251" t="s">
        <v>182</v>
      </c>
    </row>
    <row r="1295" spans="1:3" ht="15" x14ac:dyDescent="0.2">
      <c r="A1295" s="251">
        <v>17566</v>
      </c>
      <c r="B1295" s="252" t="s">
        <v>181</v>
      </c>
      <c r="C1295" s="251" t="s">
        <v>182</v>
      </c>
    </row>
    <row r="1296" spans="1:3" ht="15" x14ac:dyDescent="0.2">
      <c r="A1296" s="251">
        <v>17567</v>
      </c>
      <c r="B1296" s="252" t="s">
        <v>181</v>
      </c>
      <c r="C1296" s="251" t="s">
        <v>182</v>
      </c>
    </row>
    <row r="1297" spans="1:3" ht="15" x14ac:dyDescent="0.2">
      <c r="A1297" s="251">
        <v>17568</v>
      </c>
      <c r="B1297" s="252" t="s">
        <v>181</v>
      </c>
      <c r="C1297" s="251" t="s">
        <v>182</v>
      </c>
    </row>
    <row r="1298" spans="1:3" ht="15" x14ac:dyDescent="0.2">
      <c r="A1298" s="251">
        <v>17569</v>
      </c>
      <c r="B1298" s="252" t="s">
        <v>181</v>
      </c>
      <c r="C1298" s="251" t="s">
        <v>182</v>
      </c>
    </row>
    <row r="1299" spans="1:3" ht="15" x14ac:dyDescent="0.2">
      <c r="A1299" s="251">
        <v>17570</v>
      </c>
      <c r="B1299" s="252" t="s">
        <v>181</v>
      </c>
      <c r="C1299" s="251" t="s">
        <v>182</v>
      </c>
    </row>
    <row r="1300" spans="1:3" ht="15" x14ac:dyDescent="0.2">
      <c r="A1300" s="251">
        <v>17572</v>
      </c>
      <c r="B1300" s="252" t="s">
        <v>181</v>
      </c>
      <c r="C1300" s="251" t="s">
        <v>182</v>
      </c>
    </row>
    <row r="1301" spans="1:3" ht="15" x14ac:dyDescent="0.2">
      <c r="A1301" s="251">
        <v>17573</v>
      </c>
      <c r="B1301" s="252" t="s">
        <v>181</v>
      </c>
      <c r="C1301" s="251" t="s">
        <v>182</v>
      </c>
    </row>
    <row r="1302" spans="1:3" ht="15" x14ac:dyDescent="0.2">
      <c r="A1302" s="251">
        <v>17575</v>
      </c>
      <c r="B1302" s="252" t="s">
        <v>181</v>
      </c>
      <c r="C1302" s="251" t="s">
        <v>182</v>
      </c>
    </row>
    <row r="1303" spans="1:3" ht="15" x14ac:dyDescent="0.2">
      <c r="A1303" s="251">
        <v>17576</v>
      </c>
      <c r="B1303" s="252" t="s">
        <v>181</v>
      </c>
      <c r="C1303" s="251" t="s">
        <v>182</v>
      </c>
    </row>
    <row r="1304" spans="1:3" ht="15" x14ac:dyDescent="0.2">
      <c r="A1304" s="251">
        <v>17577</v>
      </c>
      <c r="B1304" s="252" t="s">
        <v>181</v>
      </c>
      <c r="C1304" s="251" t="s">
        <v>182</v>
      </c>
    </row>
    <row r="1305" spans="1:3" ht="15" x14ac:dyDescent="0.2">
      <c r="A1305" s="251">
        <v>17578</v>
      </c>
      <c r="B1305" s="252" t="s">
        <v>181</v>
      </c>
      <c r="C1305" s="251" t="s">
        <v>182</v>
      </c>
    </row>
    <row r="1306" spans="1:3" ht="15" x14ac:dyDescent="0.2">
      <c r="A1306" s="251">
        <v>17579</v>
      </c>
      <c r="B1306" s="252" t="s">
        <v>181</v>
      </c>
      <c r="C1306" s="251" t="s">
        <v>182</v>
      </c>
    </row>
    <row r="1307" spans="1:3" ht="15" x14ac:dyDescent="0.2">
      <c r="A1307" s="251">
        <v>17580</v>
      </c>
      <c r="B1307" s="252" t="s">
        <v>181</v>
      </c>
      <c r="C1307" s="251" t="s">
        <v>182</v>
      </c>
    </row>
    <row r="1308" spans="1:3" ht="15" x14ac:dyDescent="0.2">
      <c r="A1308" s="251">
        <v>17581</v>
      </c>
      <c r="B1308" s="252" t="s">
        <v>181</v>
      </c>
      <c r="C1308" s="251" t="s">
        <v>182</v>
      </c>
    </row>
    <row r="1309" spans="1:3" ht="15" x14ac:dyDescent="0.2">
      <c r="A1309" s="251">
        <v>17582</v>
      </c>
      <c r="B1309" s="252" t="s">
        <v>181</v>
      </c>
      <c r="C1309" s="251" t="s">
        <v>182</v>
      </c>
    </row>
    <row r="1310" spans="1:3" ht="15" x14ac:dyDescent="0.2">
      <c r="A1310" s="251">
        <v>17583</v>
      </c>
      <c r="B1310" s="252" t="s">
        <v>181</v>
      </c>
      <c r="C1310" s="251" t="s">
        <v>182</v>
      </c>
    </row>
    <row r="1311" spans="1:3" ht="15" x14ac:dyDescent="0.2">
      <c r="A1311" s="251">
        <v>17584</v>
      </c>
      <c r="B1311" s="252" t="s">
        <v>181</v>
      </c>
      <c r="C1311" s="251" t="s">
        <v>182</v>
      </c>
    </row>
    <row r="1312" spans="1:3" ht="15" x14ac:dyDescent="0.2">
      <c r="A1312" s="251">
        <v>17585</v>
      </c>
      <c r="B1312" s="252" t="s">
        <v>181</v>
      </c>
      <c r="C1312" s="251" t="s">
        <v>182</v>
      </c>
    </row>
    <row r="1313" spans="1:3" ht="15" x14ac:dyDescent="0.2">
      <c r="A1313" s="251">
        <v>17601</v>
      </c>
      <c r="B1313" s="252" t="s">
        <v>181</v>
      </c>
      <c r="C1313" s="251" t="s">
        <v>182</v>
      </c>
    </row>
    <row r="1314" spans="1:3" ht="15" x14ac:dyDescent="0.2">
      <c r="A1314" s="251">
        <v>17602</v>
      </c>
      <c r="B1314" s="252" t="s">
        <v>181</v>
      </c>
      <c r="C1314" s="251" t="s">
        <v>182</v>
      </c>
    </row>
    <row r="1315" spans="1:3" ht="15" x14ac:dyDescent="0.2">
      <c r="A1315" s="251">
        <v>17603</v>
      </c>
      <c r="B1315" s="252" t="s">
        <v>181</v>
      </c>
      <c r="C1315" s="251" t="s">
        <v>182</v>
      </c>
    </row>
    <row r="1316" spans="1:3" ht="15" x14ac:dyDescent="0.2">
      <c r="A1316" s="251">
        <v>17604</v>
      </c>
      <c r="B1316" s="252" t="s">
        <v>181</v>
      </c>
      <c r="C1316" s="251" t="s">
        <v>182</v>
      </c>
    </row>
    <row r="1317" spans="1:3" ht="15" x14ac:dyDescent="0.2">
      <c r="A1317" s="251">
        <v>17605</v>
      </c>
      <c r="B1317" s="252" t="s">
        <v>181</v>
      </c>
      <c r="C1317" s="251" t="s">
        <v>182</v>
      </c>
    </row>
    <row r="1318" spans="1:3" ht="15" x14ac:dyDescent="0.2">
      <c r="A1318" s="251">
        <v>17606</v>
      </c>
      <c r="B1318" s="252" t="s">
        <v>181</v>
      </c>
      <c r="C1318" s="251" t="s">
        <v>182</v>
      </c>
    </row>
    <row r="1319" spans="1:3" ht="15" x14ac:dyDescent="0.2">
      <c r="A1319" s="251">
        <v>17607</v>
      </c>
      <c r="B1319" s="252" t="s">
        <v>181</v>
      </c>
      <c r="C1319" s="251" t="s">
        <v>182</v>
      </c>
    </row>
    <row r="1320" spans="1:3" ht="15" x14ac:dyDescent="0.2">
      <c r="A1320" s="251">
        <v>17608</v>
      </c>
      <c r="B1320" s="252" t="s">
        <v>181</v>
      </c>
      <c r="C1320" s="251" t="s">
        <v>182</v>
      </c>
    </row>
    <row r="1321" spans="1:3" ht="15" x14ac:dyDescent="0.2">
      <c r="A1321" s="251">
        <v>17611</v>
      </c>
      <c r="B1321" s="252" t="s">
        <v>181</v>
      </c>
      <c r="C1321" s="251" t="s">
        <v>182</v>
      </c>
    </row>
    <row r="1322" spans="1:3" ht="15" x14ac:dyDescent="0.2">
      <c r="A1322" s="251">
        <v>17622</v>
      </c>
      <c r="B1322" s="252" t="s">
        <v>181</v>
      </c>
      <c r="C1322" s="251" t="s">
        <v>182</v>
      </c>
    </row>
    <row r="1323" spans="1:3" ht="15" x14ac:dyDescent="0.2">
      <c r="A1323" s="251">
        <v>17699</v>
      </c>
      <c r="B1323" s="252" t="s">
        <v>181</v>
      </c>
      <c r="C1323" s="251" t="s">
        <v>182</v>
      </c>
    </row>
    <row r="1324" spans="1:3" ht="15" x14ac:dyDescent="0.2">
      <c r="A1324" s="251">
        <v>17701</v>
      </c>
      <c r="B1324" s="252" t="s">
        <v>177</v>
      </c>
      <c r="C1324" s="251" t="s">
        <v>178</v>
      </c>
    </row>
    <row r="1325" spans="1:3" ht="15" x14ac:dyDescent="0.2">
      <c r="A1325" s="251">
        <v>17702</v>
      </c>
      <c r="B1325" s="252" t="s">
        <v>177</v>
      </c>
      <c r="C1325" s="251" t="s">
        <v>178</v>
      </c>
    </row>
    <row r="1326" spans="1:3" ht="15" x14ac:dyDescent="0.2">
      <c r="A1326" s="251">
        <v>17703</v>
      </c>
      <c r="B1326" s="252" t="s">
        <v>177</v>
      </c>
      <c r="C1326" s="251" t="s">
        <v>178</v>
      </c>
    </row>
    <row r="1327" spans="1:3" ht="15" x14ac:dyDescent="0.2">
      <c r="A1327" s="251">
        <v>17705</v>
      </c>
      <c r="B1327" s="252" t="s">
        <v>177</v>
      </c>
      <c r="C1327" s="251" t="s">
        <v>178</v>
      </c>
    </row>
    <row r="1328" spans="1:3" ht="15" x14ac:dyDescent="0.2">
      <c r="A1328" s="251">
        <v>17720</v>
      </c>
      <c r="B1328" s="252" t="s">
        <v>177</v>
      </c>
      <c r="C1328" s="251" t="s">
        <v>178</v>
      </c>
    </row>
    <row r="1329" spans="1:3" ht="15" x14ac:dyDescent="0.2">
      <c r="A1329" s="251">
        <v>17721</v>
      </c>
      <c r="B1329" s="252" t="s">
        <v>177</v>
      </c>
      <c r="C1329" s="251" t="s">
        <v>178</v>
      </c>
    </row>
    <row r="1330" spans="1:3" ht="15" x14ac:dyDescent="0.2">
      <c r="A1330" s="251">
        <v>17722</v>
      </c>
      <c r="B1330" s="252" t="s">
        <v>177</v>
      </c>
      <c r="C1330" s="251" t="s">
        <v>178</v>
      </c>
    </row>
    <row r="1331" spans="1:3" ht="15" x14ac:dyDescent="0.2">
      <c r="A1331" s="251">
        <v>17723</v>
      </c>
      <c r="B1331" s="252" t="s">
        <v>177</v>
      </c>
      <c r="C1331" s="251" t="s">
        <v>178</v>
      </c>
    </row>
    <row r="1332" spans="1:3" ht="15" x14ac:dyDescent="0.2">
      <c r="A1332" s="251">
        <v>17724</v>
      </c>
      <c r="B1332" s="252" t="s">
        <v>179</v>
      </c>
      <c r="C1332" s="251" t="s">
        <v>180</v>
      </c>
    </row>
    <row r="1333" spans="1:3" ht="15" x14ac:dyDescent="0.2">
      <c r="A1333" s="251">
        <v>17726</v>
      </c>
      <c r="B1333" s="252" t="s">
        <v>177</v>
      </c>
      <c r="C1333" s="251" t="s">
        <v>178</v>
      </c>
    </row>
    <row r="1334" spans="1:3" ht="15" x14ac:dyDescent="0.2">
      <c r="A1334" s="251">
        <v>17727</v>
      </c>
      <c r="B1334" s="252" t="s">
        <v>177</v>
      </c>
      <c r="C1334" s="251" t="s">
        <v>178</v>
      </c>
    </row>
    <row r="1335" spans="1:3" ht="15" x14ac:dyDescent="0.2">
      <c r="A1335" s="251">
        <v>17728</v>
      </c>
      <c r="B1335" s="252" t="s">
        <v>177</v>
      </c>
      <c r="C1335" s="251" t="s">
        <v>178</v>
      </c>
    </row>
    <row r="1336" spans="1:3" ht="15" x14ac:dyDescent="0.2">
      <c r="A1336" s="251">
        <v>17729</v>
      </c>
      <c r="B1336" s="252" t="s">
        <v>177</v>
      </c>
      <c r="C1336" s="251" t="s">
        <v>178</v>
      </c>
    </row>
    <row r="1337" spans="1:3" ht="15" x14ac:dyDescent="0.2">
      <c r="A1337" s="251">
        <v>17730</v>
      </c>
      <c r="B1337" s="252" t="s">
        <v>177</v>
      </c>
      <c r="C1337" s="251" t="s">
        <v>178</v>
      </c>
    </row>
    <row r="1338" spans="1:3" ht="15" x14ac:dyDescent="0.2">
      <c r="A1338" s="251">
        <v>17731</v>
      </c>
      <c r="B1338" s="252" t="s">
        <v>179</v>
      </c>
      <c r="C1338" s="251" t="s">
        <v>180</v>
      </c>
    </row>
    <row r="1339" spans="1:3" ht="15" x14ac:dyDescent="0.2">
      <c r="A1339" s="251">
        <v>17735</v>
      </c>
      <c r="B1339" s="252" t="s">
        <v>179</v>
      </c>
      <c r="C1339" s="251" t="s">
        <v>180</v>
      </c>
    </row>
    <row r="1340" spans="1:3" ht="15" x14ac:dyDescent="0.2">
      <c r="A1340" s="251">
        <v>17737</v>
      </c>
      <c r="B1340" s="252" t="s">
        <v>177</v>
      </c>
      <c r="C1340" s="251" t="s">
        <v>178</v>
      </c>
    </row>
    <row r="1341" spans="1:3" ht="15" x14ac:dyDescent="0.2">
      <c r="A1341" s="251">
        <v>17738</v>
      </c>
      <c r="B1341" s="252" t="s">
        <v>177</v>
      </c>
      <c r="C1341" s="251" t="s">
        <v>178</v>
      </c>
    </row>
    <row r="1342" spans="1:3" ht="15" x14ac:dyDescent="0.2">
      <c r="A1342" s="251">
        <v>17739</v>
      </c>
      <c r="B1342" s="252" t="s">
        <v>177</v>
      </c>
      <c r="C1342" s="251" t="s">
        <v>178</v>
      </c>
    </row>
    <row r="1343" spans="1:3" ht="15" x14ac:dyDescent="0.2">
      <c r="A1343" s="251">
        <v>17740</v>
      </c>
      <c r="B1343" s="252" t="s">
        <v>177</v>
      </c>
      <c r="C1343" s="251" t="s">
        <v>178</v>
      </c>
    </row>
    <row r="1344" spans="1:3" ht="15" x14ac:dyDescent="0.2">
      <c r="A1344" s="251">
        <v>17742</v>
      </c>
      <c r="B1344" s="252" t="s">
        <v>177</v>
      </c>
      <c r="C1344" s="251" t="s">
        <v>178</v>
      </c>
    </row>
    <row r="1345" spans="1:3" ht="15" x14ac:dyDescent="0.2">
      <c r="A1345" s="251">
        <v>17744</v>
      </c>
      <c r="B1345" s="252" t="s">
        <v>177</v>
      </c>
      <c r="C1345" s="251" t="s">
        <v>178</v>
      </c>
    </row>
    <row r="1346" spans="1:3" ht="15" x14ac:dyDescent="0.2">
      <c r="A1346" s="251">
        <v>17745</v>
      </c>
      <c r="B1346" s="252" t="s">
        <v>177</v>
      </c>
      <c r="C1346" s="251" t="s">
        <v>178</v>
      </c>
    </row>
    <row r="1347" spans="1:3" ht="15" x14ac:dyDescent="0.2">
      <c r="A1347" s="251">
        <v>17747</v>
      </c>
      <c r="B1347" s="252" t="s">
        <v>177</v>
      </c>
      <c r="C1347" s="251" t="s">
        <v>178</v>
      </c>
    </row>
    <row r="1348" spans="1:3" ht="15" x14ac:dyDescent="0.2">
      <c r="A1348" s="251">
        <v>17748</v>
      </c>
      <c r="B1348" s="252" t="s">
        <v>177</v>
      </c>
      <c r="C1348" s="251" t="s">
        <v>178</v>
      </c>
    </row>
    <row r="1349" spans="1:3" ht="15" x14ac:dyDescent="0.2">
      <c r="A1349" s="251">
        <v>17749</v>
      </c>
      <c r="B1349" s="252" t="s">
        <v>177</v>
      </c>
      <c r="C1349" s="251" t="s">
        <v>178</v>
      </c>
    </row>
    <row r="1350" spans="1:3" ht="15" x14ac:dyDescent="0.2">
      <c r="A1350" s="251">
        <v>17750</v>
      </c>
      <c r="B1350" s="252" t="s">
        <v>177</v>
      </c>
      <c r="C1350" s="251" t="s">
        <v>178</v>
      </c>
    </row>
    <row r="1351" spans="1:3" ht="15" x14ac:dyDescent="0.2">
      <c r="A1351" s="251">
        <v>17751</v>
      </c>
      <c r="B1351" s="252" t="s">
        <v>177</v>
      </c>
      <c r="C1351" s="251" t="s">
        <v>178</v>
      </c>
    </row>
    <row r="1352" spans="1:3" ht="15" x14ac:dyDescent="0.2">
      <c r="A1352" s="251">
        <v>17752</v>
      </c>
      <c r="B1352" s="252" t="s">
        <v>177</v>
      </c>
      <c r="C1352" s="251" t="s">
        <v>178</v>
      </c>
    </row>
    <row r="1353" spans="1:3" ht="15" x14ac:dyDescent="0.2">
      <c r="A1353" s="251">
        <v>17754</v>
      </c>
      <c r="B1353" s="252" t="s">
        <v>177</v>
      </c>
      <c r="C1353" s="251" t="s">
        <v>178</v>
      </c>
    </row>
    <row r="1354" spans="1:3" ht="15" x14ac:dyDescent="0.2">
      <c r="A1354" s="251">
        <v>17756</v>
      </c>
      <c r="B1354" s="252" t="s">
        <v>177</v>
      </c>
      <c r="C1354" s="251" t="s">
        <v>178</v>
      </c>
    </row>
    <row r="1355" spans="1:3" ht="15" x14ac:dyDescent="0.2">
      <c r="A1355" s="251">
        <v>17758</v>
      </c>
      <c r="B1355" s="252" t="s">
        <v>179</v>
      </c>
      <c r="C1355" s="251" t="s">
        <v>180</v>
      </c>
    </row>
    <row r="1356" spans="1:3" ht="15" x14ac:dyDescent="0.2">
      <c r="A1356" s="251">
        <v>17759</v>
      </c>
      <c r="B1356" s="252" t="s">
        <v>177</v>
      </c>
      <c r="C1356" s="251" t="s">
        <v>178</v>
      </c>
    </row>
    <row r="1357" spans="1:3" ht="15" x14ac:dyDescent="0.2">
      <c r="A1357" s="251">
        <v>17760</v>
      </c>
      <c r="B1357" s="252" t="s">
        <v>177</v>
      </c>
      <c r="C1357" s="251" t="s">
        <v>178</v>
      </c>
    </row>
    <row r="1358" spans="1:3" ht="15" x14ac:dyDescent="0.2">
      <c r="A1358" s="251">
        <v>17762</v>
      </c>
      <c r="B1358" s="252" t="s">
        <v>177</v>
      </c>
      <c r="C1358" s="251" t="s">
        <v>178</v>
      </c>
    </row>
    <row r="1359" spans="1:3" ht="15" x14ac:dyDescent="0.2">
      <c r="A1359" s="251">
        <v>17763</v>
      </c>
      <c r="B1359" s="252" t="s">
        <v>177</v>
      </c>
      <c r="C1359" s="251" t="s">
        <v>178</v>
      </c>
    </row>
    <row r="1360" spans="1:3" ht="15" x14ac:dyDescent="0.2">
      <c r="A1360" s="251">
        <v>17764</v>
      </c>
      <c r="B1360" s="252" t="s">
        <v>177</v>
      </c>
      <c r="C1360" s="251" t="s">
        <v>178</v>
      </c>
    </row>
    <row r="1361" spans="1:3" ht="15" x14ac:dyDescent="0.2">
      <c r="A1361" s="251">
        <v>17765</v>
      </c>
      <c r="B1361" s="252" t="s">
        <v>175</v>
      </c>
      <c r="C1361" s="251" t="s">
        <v>176</v>
      </c>
    </row>
    <row r="1362" spans="1:3" ht="15" x14ac:dyDescent="0.2">
      <c r="A1362" s="251">
        <v>17767</v>
      </c>
      <c r="B1362" s="252" t="s">
        <v>177</v>
      </c>
      <c r="C1362" s="251" t="s">
        <v>178</v>
      </c>
    </row>
    <row r="1363" spans="1:3" ht="15" x14ac:dyDescent="0.2">
      <c r="A1363" s="251">
        <v>17768</v>
      </c>
      <c r="B1363" s="252" t="s">
        <v>179</v>
      </c>
      <c r="C1363" s="251" t="s">
        <v>180</v>
      </c>
    </row>
    <row r="1364" spans="1:3" ht="15" x14ac:dyDescent="0.2">
      <c r="A1364" s="251">
        <v>17769</v>
      </c>
      <c r="B1364" s="252" t="s">
        <v>177</v>
      </c>
      <c r="C1364" s="251" t="s">
        <v>178</v>
      </c>
    </row>
    <row r="1365" spans="1:3" ht="15" x14ac:dyDescent="0.2">
      <c r="A1365" s="251">
        <v>17771</v>
      </c>
      <c r="B1365" s="252" t="s">
        <v>177</v>
      </c>
      <c r="C1365" s="251" t="s">
        <v>178</v>
      </c>
    </row>
    <row r="1366" spans="1:3" ht="15" x14ac:dyDescent="0.2">
      <c r="A1366" s="251">
        <v>17772</v>
      </c>
      <c r="B1366" s="252" t="s">
        <v>177</v>
      </c>
      <c r="C1366" s="251" t="s">
        <v>178</v>
      </c>
    </row>
    <row r="1367" spans="1:3" ht="15" x14ac:dyDescent="0.2">
      <c r="A1367" s="251">
        <v>17773</v>
      </c>
      <c r="B1367" s="252" t="s">
        <v>177</v>
      </c>
      <c r="C1367" s="251" t="s">
        <v>178</v>
      </c>
    </row>
    <row r="1368" spans="1:3" ht="15" x14ac:dyDescent="0.2">
      <c r="A1368" s="251">
        <v>17774</v>
      </c>
      <c r="B1368" s="252" t="s">
        <v>177</v>
      </c>
      <c r="C1368" s="251" t="s">
        <v>178</v>
      </c>
    </row>
    <row r="1369" spans="1:3" ht="15" x14ac:dyDescent="0.2">
      <c r="A1369" s="251">
        <v>17776</v>
      </c>
      <c r="B1369" s="252" t="s">
        <v>177</v>
      </c>
      <c r="C1369" s="251" t="s">
        <v>178</v>
      </c>
    </row>
    <row r="1370" spans="1:3" ht="15" x14ac:dyDescent="0.2">
      <c r="A1370" s="251">
        <v>17777</v>
      </c>
      <c r="B1370" s="252" t="s">
        <v>177</v>
      </c>
      <c r="C1370" s="251" t="s">
        <v>178</v>
      </c>
    </row>
    <row r="1371" spans="1:3" ht="15" x14ac:dyDescent="0.2">
      <c r="A1371" s="251">
        <v>17778</v>
      </c>
      <c r="B1371" s="252" t="s">
        <v>177</v>
      </c>
      <c r="C1371" s="251" t="s">
        <v>178</v>
      </c>
    </row>
    <row r="1372" spans="1:3" ht="15" x14ac:dyDescent="0.2">
      <c r="A1372" s="251">
        <v>17779</v>
      </c>
      <c r="B1372" s="252" t="s">
        <v>177</v>
      </c>
      <c r="C1372" s="251" t="s">
        <v>178</v>
      </c>
    </row>
    <row r="1373" spans="1:3" ht="15" x14ac:dyDescent="0.2">
      <c r="A1373" s="251">
        <v>17801</v>
      </c>
      <c r="B1373" s="252" t="s">
        <v>177</v>
      </c>
      <c r="C1373" s="251" t="s">
        <v>178</v>
      </c>
    </row>
    <row r="1374" spans="1:3" ht="15" x14ac:dyDescent="0.2">
      <c r="A1374" s="251">
        <v>17810</v>
      </c>
      <c r="B1374" s="252" t="s">
        <v>177</v>
      </c>
      <c r="C1374" s="251" t="s">
        <v>178</v>
      </c>
    </row>
    <row r="1375" spans="1:3" ht="15" x14ac:dyDescent="0.2">
      <c r="A1375" s="251">
        <v>17812</v>
      </c>
      <c r="B1375" s="252" t="s">
        <v>177</v>
      </c>
      <c r="C1375" s="251" t="s">
        <v>178</v>
      </c>
    </row>
    <row r="1376" spans="1:3" ht="15" x14ac:dyDescent="0.2">
      <c r="A1376" s="251">
        <v>17813</v>
      </c>
      <c r="B1376" s="252" t="s">
        <v>177</v>
      </c>
      <c r="C1376" s="251" t="s">
        <v>178</v>
      </c>
    </row>
    <row r="1377" spans="1:3" ht="15" x14ac:dyDescent="0.2">
      <c r="A1377" s="251">
        <v>17814</v>
      </c>
      <c r="B1377" s="252" t="s">
        <v>177</v>
      </c>
      <c r="C1377" s="251" t="s">
        <v>178</v>
      </c>
    </row>
    <row r="1378" spans="1:3" ht="15" x14ac:dyDescent="0.2">
      <c r="A1378" s="251">
        <v>17815</v>
      </c>
      <c r="B1378" s="252" t="s">
        <v>177</v>
      </c>
      <c r="C1378" s="251" t="s">
        <v>178</v>
      </c>
    </row>
    <row r="1379" spans="1:3" ht="15" x14ac:dyDescent="0.2">
      <c r="A1379" s="251">
        <v>17820</v>
      </c>
      <c r="B1379" s="252" t="s">
        <v>177</v>
      </c>
      <c r="C1379" s="251" t="s">
        <v>178</v>
      </c>
    </row>
    <row r="1380" spans="1:3" ht="15" x14ac:dyDescent="0.2">
      <c r="A1380" s="251">
        <v>17821</v>
      </c>
      <c r="B1380" s="252" t="s">
        <v>177</v>
      </c>
      <c r="C1380" s="251" t="s">
        <v>178</v>
      </c>
    </row>
    <row r="1381" spans="1:3" ht="15" x14ac:dyDescent="0.2">
      <c r="A1381" s="251">
        <v>17822</v>
      </c>
      <c r="B1381" s="252" t="s">
        <v>177</v>
      </c>
      <c r="C1381" s="251" t="s">
        <v>178</v>
      </c>
    </row>
    <row r="1382" spans="1:3" ht="15" x14ac:dyDescent="0.2">
      <c r="A1382" s="251">
        <v>17823</v>
      </c>
      <c r="B1382" s="252" t="s">
        <v>177</v>
      </c>
      <c r="C1382" s="251" t="s">
        <v>178</v>
      </c>
    </row>
    <row r="1383" spans="1:3" ht="15" x14ac:dyDescent="0.2">
      <c r="A1383" s="251">
        <v>17824</v>
      </c>
      <c r="B1383" s="252" t="s">
        <v>177</v>
      </c>
      <c r="C1383" s="251" t="s">
        <v>178</v>
      </c>
    </row>
    <row r="1384" spans="1:3" ht="15" x14ac:dyDescent="0.2">
      <c r="A1384" s="251">
        <v>17827</v>
      </c>
      <c r="B1384" s="252" t="s">
        <v>177</v>
      </c>
      <c r="C1384" s="251" t="s">
        <v>178</v>
      </c>
    </row>
    <row r="1385" spans="1:3" ht="15" x14ac:dyDescent="0.2">
      <c r="A1385" s="251">
        <v>17829</v>
      </c>
      <c r="B1385" s="252" t="s">
        <v>177</v>
      </c>
      <c r="C1385" s="251" t="s">
        <v>178</v>
      </c>
    </row>
    <row r="1386" spans="1:3" ht="15" x14ac:dyDescent="0.2">
      <c r="A1386" s="251">
        <v>17830</v>
      </c>
      <c r="B1386" s="252" t="s">
        <v>177</v>
      </c>
      <c r="C1386" s="251" t="s">
        <v>178</v>
      </c>
    </row>
    <row r="1387" spans="1:3" ht="15" x14ac:dyDescent="0.2">
      <c r="A1387" s="251">
        <v>17831</v>
      </c>
      <c r="B1387" s="252" t="s">
        <v>177</v>
      </c>
      <c r="C1387" s="251" t="s">
        <v>178</v>
      </c>
    </row>
    <row r="1388" spans="1:3" ht="15" x14ac:dyDescent="0.2">
      <c r="A1388" s="251">
        <v>17832</v>
      </c>
      <c r="B1388" s="252" t="s">
        <v>177</v>
      </c>
      <c r="C1388" s="251" t="s">
        <v>178</v>
      </c>
    </row>
    <row r="1389" spans="1:3" ht="15" x14ac:dyDescent="0.2">
      <c r="A1389" s="251">
        <v>17833</v>
      </c>
      <c r="B1389" s="252" t="s">
        <v>177</v>
      </c>
      <c r="C1389" s="251" t="s">
        <v>178</v>
      </c>
    </row>
    <row r="1390" spans="1:3" ht="15" x14ac:dyDescent="0.2">
      <c r="A1390" s="251">
        <v>17834</v>
      </c>
      <c r="B1390" s="252" t="s">
        <v>177</v>
      </c>
      <c r="C1390" s="251" t="s">
        <v>178</v>
      </c>
    </row>
    <row r="1391" spans="1:3" ht="15" x14ac:dyDescent="0.2">
      <c r="A1391" s="251">
        <v>17835</v>
      </c>
      <c r="B1391" s="252" t="s">
        <v>177</v>
      </c>
      <c r="C1391" s="251" t="s">
        <v>178</v>
      </c>
    </row>
    <row r="1392" spans="1:3" ht="15" x14ac:dyDescent="0.2">
      <c r="A1392" s="251">
        <v>17836</v>
      </c>
      <c r="B1392" s="252" t="s">
        <v>177</v>
      </c>
      <c r="C1392" s="251" t="s">
        <v>178</v>
      </c>
    </row>
    <row r="1393" spans="1:3" ht="15" x14ac:dyDescent="0.2">
      <c r="A1393" s="251">
        <v>17837</v>
      </c>
      <c r="B1393" s="252" t="s">
        <v>177</v>
      </c>
      <c r="C1393" s="251" t="s">
        <v>178</v>
      </c>
    </row>
    <row r="1394" spans="1:3" ht="15" x14ac:dyDescent="0.2">
      <c r="A1394" s="251">
        <v>17839</v>
      </c>
      <c r="B1394" s="252" t="s">
        <v>177</v>
      </c>
      <c r="C1394" s="251" t="s">
        <v>178</v>
      </c>
    </row>
    <row r="1395" spans="1:3" ht="15" x14ac:dyDescent="0.2">
      <c r="A1395" s="251">
        <v>17840</v>
      </c>
      <c r="B1395" s="252" t="s">
        <v>177</v>
      </c>
      <c r="C1395" s="251" t="s">
        <v>178</v>
      </c>
    </row>
    <row r="1396" spans="1:3" ht="15" x14ac:dyDescent="0.2">
      <c r="A1396" s="251">
        <v>17841</v>
      </c>
      <c r="B1396" s="252" t="s">
        <v>177</v>
      </c>
      <c r="C1396" s="251" t="s">
        <v>178</v>
      </c>
    </row>
    <row r="1397" spans="1:3" ht="15" x14ac:dyDescent="0.2">
      <c r="A1397" s="251">
        <v>17842</v>
      </c>
      <c r="B1397" s="252" t="s">
        <v>177</v>
      </c>
      <c r="C1397" s="251" t="s">
        <v>178</v>
      </c>
    </row>
    <row r="1398" spans="1:3" ht="15" x14ac:dyDescent="0.2">
      <c r="A1398" s="251">
        <v>17843</v>
      </c>
      <c r="B1398" s="252" t="s">
        <v>177</v>
      </c>
      <c r="C1398" s="251" t="s">
        <v>178</v>
      </c>
    </row>
    <row r="1399" spans="1:3" ht="15" x14ac:dyDescent="0.2">
      <c r="A1399" s="251">
        <v>17844</v>
      </c>
      <c r="B1399" s="252" t="s">
        <v>177</v>
      </c>
      <c r="C1399" s="251" t="s">
        <v>178</v>
      </c>
    </row>
    <row r="1400" spans="1:3" ht="15" x14ac:dyDescent="0.2">
      <c r="A1400" s="251">
        <v>17845</v>
      </c>
      <c r="B1400" s="252" t="s">
        <v>177</v>
      </c>
      <c r="C1400" s="251" t="s">
        <v>178</v>
      </c>
    </row>
    <row r="1401" spans="1:3" ht="15" x14ac:dyDescent="0.2">
      <c r="A1401" s="251">
        <v>17846</v>
      </c>
      <c r="B1401" s="252" t="s">
        <v>177</v>
      </c>
      <c r="C1401" s="251" t="s">
        <v>178</v>
      </c>
    </row>
    <row r="1402" spans="1:3" ht="15" x14ac:dyDescent="0.2">
      <c r="A1402" s="251">
        <v>17847</v>
      </c>
      <c r="B1402" s="252" t="s">
        <v>177</v>
      </c>
      <c r="C1402" s="251" t="s">
        <v>178</v>
      </c>
    </row>
    <row r="1403" spans="1:3" ht="15" x14ac:dyDescent="0.2">
      <c r="A1403" s="251">
        <v>17850</v>
      </c>
      <c r="B1403" s="252" t="s">
        <v>177</v>
      </c>
      <c r="C1403" s="251" t="s">
        <v>178</v>
      </c>
    </row>
    <row r="1404" spans="1:3" ht="15" x14ac:dyDescent="0.2">
      <c r="A1404" s="251">
        <v>17851</v>
      </c>
      <c r="B1404" s="252" t="s">
        <v>177</v>
      </c>
      <c r="C1404" s="251" t="s">
        <v>178</v>
      </c>
    </row>
    <row r="1405" spans="1:3" ht="15" x14ac:dyDescent="0.2">
      <c r="A1405" s="251">
        <v>17853</v>
      </c>
      <c r="B1405" s="252" t="s">
        <v>177</v>
      </c>
      <c r="C1405" s="251" t="s">
        <v>178</v>
      </c>
    </row>
    <row r="1406" spans="1:3" ht="15" x14ac:dyDescent="0.2">
      <c r="A1406" s="251">
        <v>17855</v>
      </c>
      <c r="B1406" s="252" t="s">
        <v>177</v>
      </c>
      <c r="C1406" s="251" t="s">
        <v>178</v>
      </c>
    </row>
    <row r="1407" spans="1:3" ht="15" x14ac:dyDescent="0.2">
      <c r="A1407" s="251">
        <v>17856</v>
      </c>
      <c r="B1407" s="252" t="s">
        <v>177</v>
      </c>
      <c r="C1407" s="251" t="s">
        <v>178</v>
      </c>
    </row>
    <row r="1408" spans="1:3" ht="15" x14ac:dyDescent="0.2">
      <c r="A1408" s="251">
        <v>17857</v>
      </c>
      <c r="B1408" s="252" t="s">
        <v>177</v>
      </c>
      <c r="C1408" s="251" t="s">
        <v>178</v>
      </c>
    </row>
    <row r="1409" spans="1:3" ht="15" x14ac:dyDescent="0.2">
      <c r="A1409" s="251">
        <v>17858</v>
      </c>
      <c r="B1409" s="252" t="s">
        <v>177</v>
      </c>
      <c r="C1409" s="251" t="s">
        <v>178</v>
      </c>
    </row>
    <row r="1410" spans="1:3" ht="15" x14ac:dyDescent="0.2">
      <c r="A1410" s="251">
        <v>17859</v>
      </c>
      <c r="B1410" s="252" t="s">
        <v>177</v>
      </c>
      <c r="C1410" s="251" t="s">
        <v>178</v>
      </c>
    </row>
    <row r="1411" spans="1:3" ht="15" x14ac:dyDescent="0.2">
      <c r="A1411" s="251">
        <v>17860</v>
      </c>
      <c r="B1411" s="252" t="s">
        <v>177</v>
      </c>
      <c r="C1411" s="251" t="s">
        <v>178</v>
      </c>
    </row>
    <row r="1412" spans="1:3" ht="15" x14ac:dyDescent="0.2">
      <c r="A1412" s="251">
        <v>17861</v>
      </c>
      <c r="B1412" s="252" t="s">
        <v>177</v>
      </c>
      <c r="C1412" s="251" t="s">
        <v>178</v>
      </c>
    </row>
    <row r="1413" spans="1:3" ht="15" x14ac:dyDescent="0.2">
      <c r="A1413" s="251">
        <v>17862</v>
      </c>
      <c r="B1413" s="252" t="s">
        <v>177</v>
      </c>
      <c r="C1413" s="251" t="s">
        <v>178</v>
      </c>
    </row>
    <row r="1414" spans="1:3" ht="15" x14ac:dyDescent="0.2">
      <c r="A1414" s="251">
        <v>17864</v>
      </c>
      <c r="B1414" s="252" t="s">
        <v>177</v>
      </c>
      <c r="C1414" s="251" t="s">
        <v>178</v>
      </c>
    </row>
    <row r="1415" spans="1:3" ht="15" x14ac:dyDescent="0.2">
      <c r="A1415" s="251">
        <v>17865</v>
      </c>
      <c r="B1415" s="252" t="s">
        <v>177</v>
      </c>
      <c r="C1415" s="251" t="s">
        <v>178</v>
      </c>
    </row>
    <row r="1416" spans="1:3" ht="15" x14ac:dyDescent="0.2">
      <c r="A1416" s="251">
        <v>17866</v>
      </c>
      <c r="B1416" s="252" t="s">
        <v>177</v>
      </c>
      <c r="C1416" s="251" t="s">
        <v>178</v>
      </c>
    </row>
    <row r="1417" spans="1:3" ht="15" x14ac:dyDescent="0.2">
      <c r="A1417" s="251">
        <v>17867</v>
      </c>
      <c r="B1417" s="252" t="s">
        <v>177</v>
      </c>
      <c r="C1417" s="251" t="s">
        <v>178</v>
      </c>
    </row>
    <row r="1418" spans="1:3" ht="15" x14ac:dyDescent="0.2">
      <c r="A1418" s="251">
        <v>17868</v>
      </c>
      <c r="B1418" s="252" t="s">
        <v>177</v>
      </c>
      <c r="C1418" s="251" t="s">
        <v>178</v>
      </c>
    </row>
    <row r="1419" spans="1:3" ht="15" x14ac:dyDescent="0.2">
      <c r="A1419" s="251">
        <v>17870</v>
      </c>
      <c r="B1419" s="252" t="s">
        <v>177</v>
      </c>
      <c r="C1419" s="251" t="s">
        <v>178</v>
      </c>
    </row>
    <row r="1420" spans="1:3" ht="15" x14ac:dyDescent="0.2">
      <c r="A1420" s="251">
        <v>17872</v>
      </c>
      <c r="B1420" s="252" t="s">
        <v>177</v>
      </c>
      <c r="C1420" s="251" t="s">
        <v>178</v>
      </c>
    </row>
    <row r="1421" spans="1:3" ht="15" x14ac:dyDescent="0.2">
      <c r="A1421" s="251">
        <v>17876</v>
      </c>
      <c r="B1421" s="252" t="s">
        <v>177</v>
      </c>
      <c r="C1421" s="251" t="s">
        <v>178</v>
      </c>
    </row>
    <row r="1422" spans="1:3" ht="15" x14ac:dyDescent="0.2">
      <c r="A1422" s="251">
        <v>17877</v>
      </c>
      <c r="B1422" s="252" t="s">
        <v>177</v>
      </c>
      <c r="C1422" s="251" t="s">
        <v>178</v>
      </c>
    </row>
    <row r="1423" spans="1:3" ht="15" x14ac:dyDescent="0.2">
      <c r="A1423" s="251">
        <v>17878</v>
      </c>
      <c r="B1423" s="252" t="s">
        <v>177</v>
      </c>
      <c r="C1423" s="251" t="s">
        <v>178</v>
      </c>
    </row>
    <row r="1424" spans="1:3" ht="15" x14ac:dyDescent="0.2">
      <c r="A1424" s="251">
        <v>17880</v>
      </c>
      <c r="B1424" s="252" t="s">
        <v>177</v>
      </c>
      <c r="C1424" s="251" t="s">
        <v>178</v>
      </c>
    </row>
    <row r="1425" spans="1:3" ht="15" x14ac:dyDescent="0.2">
      <c r="A1425" s="251">
        <v>17881</v>
      </c>
      <c r="B1425" s="252" t="s">
        <v>177</v>
      </c>
      <c r="C1425" s="251" t="s">
        <v>178</v>
      </c>
    </row>
    <row r="1426" spans="1:3" ht="15" x14ac:dyDescent="0.2">
      <c r="A1426" s="251">
        <v>17882</v>
      </c>
      <c r="B1426" s="252" t="s">
        <v>177</v>
      </c>
      <c r="C1426" s="251" t="s">
        <v>178</v>
      </c>
    </row>
    <row r="1427" spans="1:3" ht="15" x14ac:dyDescent="0.2">
      <c r="A1427" s="251">
        <v>17883</v>
      </c>
      <c r="B1427" s="252" t="s">
        <v>177</v>
      </c>
      <c r="C1427" s="251" t="s">
        <v>178</v>
      </c>
    </row>
    <row r="1428" spans="1:3" ht="15" x14ac:dyDescent="0.2">
      <c r="A1428" s="251">
        <v>17884</v>
      </c>
      <c r="B1428" s="252" t="s">
        <v>177</v>
      </c>
      <c r="C1428" s="251" t="s">
        <v>178</v>
      </c>
    </row>
    <row r="1429" spans="1:3" ht="15" x14ac:dyDescent="0.2">
      <c r="A1429" s="251">
        <v>17885</v>
      </c>
      <c r="B1429" s="252" t="s">
        <v>177</v>
      </c>
      <c r="C1429" s="251" t="s">
        <v>178</v>
      </c>
    </row>
    <row r="1430" spans="1:3" ht="15" x14ac:dyDescent="0.2">
      <c r="A1430" s="251">
        <v>17886</v>
      </c>
      <c r="B1430" s="252" t="s">
        <v>177</v>
      </c>
      <c r="C1430" s="251" t="s">
        <v>178</v>
      </c>
    </row>
    <row r="1431" spans="1:3" ht="15" x14ac:dyDescent="0.2">
      <c r="A1431" s="251">
        <v>17887</v>
      </c>
      <c r="B1431" s="252" t="s">
        <v>177</v>
      </c>
      <c r="C1431" s="251" t="s">
        <v>178</v>
      </c>
    </row>
    <row r="1432" spans="1:3" ht="15" x14ac:dyDescent="0.2">
      <c r="A1432" s="251">
        <v>17888</v>
      </c>
      <c r="B1432" s="252" t="s">
        <v>177</v>
      </c>
      <c r="C1432" s="251" t="s">
        <v>178</v>
      </c>
    </row>
    <row r="1433" spans="1:3" ht="15" x14ac:dyDescent="0.2">
      <c r="A1433" s="251">
        <v>17889</v>
      </c>
      <c r="B1433" s="252" t="s">
        <v>177</v>
      </c>
      <c r="C1433" s="251" t="s">
        <v>178</v>
      </c>
    </row>
    <row r="1434" spans="1:3" ht="15" x14ac:dyDescent="0.2">
      <c r="A1434" s="251">
        <v>17901</v>
      </c>
      <c r="B1434" s="252" t="s">
        <v>183</v>
      </c>
      <c r="C1434" s="251" t="s">
        <v>184</v>
      </c>
    </row>
    <row r="1435" spans="1:3" ht="15" x14ac:dyDescent="0.2">
      <c r="A1435" s="251">
        <v>17920</v>
      </c>
      <c r="B1435" s="252" t="s">
        <v>177</v>
      </c>
      <c r="C1435" s="251" t="s">
        <v>178</v>
      </c>
    </row>
    <row r="1436" spans="1:3" ht="15" x14ac:dyDescent="0.2">
      <c r="A1436" s="251">
        <v>17921</v>
      </c>
      <c r="B1436" s="252" t="s">
        <v>183</v>
      </c>
      <c r="C1436" s="251" t="s">
        <v>184</v>
      </c>
    </row>
    <row r="1437" spans="1:3" ht="15" x14ac:dyDescent="0.2">
      <c r="A1437" s="251">
        <v>17922</v>
      </c>
      <c r="B1437" s="252" t="s">
        <v>183</v>
      </c>
      <c r="C1437" s="251" t="s">
        <v>184</v>
      </c>
    </row>
    <row r="1438" spans="1:3" ht="15" x14ac:dyDescent="0.2">
      <c r="A1438" s="251">
        <v>17923</v>
      </c>
      <c r="B1438" s="252" t="s">
        <v>183</v>
      </c>
      <c r="C1438" s="251" t="s">
        <v>184</v>
      </c>
    </row>
    <row r="1439" spans="1:3" ht="15" x14ac:dyDescent="0.2">
      <c r="A1439" s="251">
        <v>17925</v>
      </c>
      <c r="B1439" s="252" t="s">
        <v>183</v>
      </c>
      <c r="C1439" s="251" t="s">
        <v>184</v>
      </c>
    </row>
    <row r="1440" spans="1:3" ht="15" x14ac:dyDescent="0.2">
      <c r="A1440" s="251">
        <v>17929</v>
      </c>
      <c r="B1440" s="252" t="s">
        <v>183</v>
      </c>
      <c r="C1440" s="251" t="s">
        <v>184</v>
      </c>
    </row>
    <row r="1441" spans="1:3" ht="15" x14ac:dyDescent="0.2">
      <c r="A1441" s="251">
        <v>17930</v>
      </c>
      <c r="B1441" s="252" t="s">
        <v>183</v>
      </c>
      <c r="C1441" s="251" t="s">
        <v>184</v>
      </c>
    </row>
    <row r="1442" spans="1:3" ht="15" x14ac:dyDescent="0.2">
      <c r="A1442" s="251">
        <v>17931</v>
      </c>
      <c r="B1442" s="252" t="s">
        <v>183</v>
      </c>
      <c r="C1442" s="251" t="s">
        <v>184</v>
      </c>
    </row>
    <row r="1443" spans="1:3" ht="15" x14ac:dyDescent="0.2">
      <c r="A1443" s="251">
        <v>17932</v>
      </c>
      <c r="B1443" s="252" t="s">
        <v>183</v>
      </c>
      <c r="C1443" s="251" t="s">
        <v>184</v>
      </c>
    </row>
    <row r="1444" spans="1:3" ht="15" x14ac:dyDescent="0.2">
      <c r="A1444" s="251">
        <v>17933</v>
      </c>
      <c r="B1444" s="252" t="s">
        <v>183</v>
      </c>
      <c r="C1444" s="251" t="s">
        <v>184</v>
      </c>
    </row>
    <row r="1445" spans="1:3" ht="15" x14ac:dyDescent="0.2">
      <c r="A1445" s="251">
        <v>17934</v>
      </c>
      <c r="B1445" s="252" t="s">
        <v>183</v>
      </c>
      <c r="C1445" s="251" t="s">
        <v>184</v>
      </c>
    </row>
    <row r="1446" spans="1:3" ht="15" x14ac:dyDescent="0.2">
      <c r="A1446" s="251">
        <v>17935</v>
      </c>
      <c r="B1446" s="252" t="s">
        <v>183</v>
      </c>
      <c r="C1446" s="251" t="s">
        <v>184</v>
      </c>
    </row>
    <row r="1447" spans="1:3" ht="15" x14ac:dyDescent="0.2">
      <c r="A1447" s="251">
        <v>17936</v>
      </c>
      <c r="B1447" s="252" t="s">
        <v>183</v>
      </c>
      <c r="C1447" s="251" t="s">
        <v>184</v>
      </c>
    </row>
    <row r="1448" spans="1:3" ht="15" x14ac:dyDescent="0.2">
      <c r="A1448" s="251">
        <v>17938</v>
      </c>
      <c r="B1448" s="252" t="s">
        <v>183</v>
      </c>
      <c r="C1448" s="251" t="s">
        <v>184</v>
      </c>
    </row>
    <row r="1449" spans="1:3" ht="15" x14ac:dyDescent="0.2">
      <c r="A1449" s="251">
        <v>17941</v>
      </c>
      <c r="B1449" s="252" t="s">
        <v>183</v>
      </c>
      <c r="C1449" s="251" t="s">
        <v>184</v>
      </c>
    </row>
    <row r="1450" spans="1:3" ht="15" x14ac:dyDescent="0.2">
      <c r="A1450" s="251">
        <v>17942</v>
      </c>
      <c r="B1450" s="252" t="s">
        <v>183</v>
      </c>
      <c r="C1450" s="251" t="s">
        <v>184</v>
      </c>
    </row>
    <row r="1451" spans="1:3" ht="15" x14ac:dyDescent="0.2">
      <c r="A1451" s="251">
        <v>17943</v>
      </c>
      <c r="B1451" s="252" t="s">
        <v>183</v>
      </c>
      <c r="C1451" s="251" t="s">
        <v>184</v>
      </c>
    </row>
    <row r="1452" spans="1:3" ht="15" x14ac:dyDescent="0.2">
      <c r="A1452" s="251">
        <v>17944</v>
      </c>
      <c r="B1452" s="252" t="s">
        <v>183</v>
      </c>
      <c r="C1452" s="251" t="s">
        <v>184</v>
      </c>
    </row>
    <row r="1453" spans="1:3" ht="15" x14ac:dyDescent="0.2">
      <c r="A1453" s="251">
        <v>17945</v>
      </c>
      <c r="B1453" s="252" t="s">
        <v>177</v>
      </c>
      <c r="C1453" s="251" t="s">
        <v>178</v>
      </c>
    </row>
    <row r="1454" spans="1:3" ht="15" x14ac:dyDescent="0.2">
      <c r="A1454" s="251">
        <v>17946</v>
      </c>
      <c r="B1454" s="252" t="s">
        <v>183</v>
      </c>
      <c r="C1454" s="251" t="s">
        <v>184</v>
      </c>
    </row>
    <row r="1455" spans="1:3" ht="15" x14ac:dyDescent="0.2">
      <c r="A1455" s="251">
        <v>17948</v>
      </c>
      <c r="B1455" s="252" t="s">
        <v>183</v>
      </c>
      <c r="C1455" s="251" t="s">
        <v>184</v>
      </c>
    </row>
    <row r="1456" spans="1:3" ht="15" x14ac:dyDescent="0.2">
      <c r="A1456" s="251">
        <v>17949</v>
      </c>
      <c r="B1456" s="252" t="s">
        <v>183</v>
      </c>
      <c r="C1456" s="251" t="s">
        <v>184</v>
      </c>
    </row>
    <row r="1457" spans="1:3" ht="15" x14ac:dyDescent="0.2">
      <c r="A1457" s="251">
        <v>17951</v>
      </c>
      <c r="B1457" s="252" t="s">
        <v>183</v>
      </c>
      <c r="C1457" s="251" t="s">
        <v>184</v>
      </c>
    </row>
    <row r="1458" spans="1:3" ht="15" x14ac:dyDescent="0.2">
      <c r="A1458" s="251">
        <v>17952</v>
      </c>
      <c r="B1458" s="252" t="s">
        <v>183</v>
      </c>
      <c r="C1458" s="251" t="s">
        <v>184</v>
      </c>
    </row>
    <row r="1459" spans="1:3" ht="15" x14ac:dyDescent="0.2">
      <c r="A1459" s="251">
        <v>17953</v>
      </c>
      <c r="B1459" s="252" t="s">
        <v>183</v>
      </c>
      <c r="C1459" s="251" t="s">
        <v>184</v>
      </c>
    </row>
    <row r="1460" spans="1:3" ht="15" x14ac:dyDescent="0.2">
      <c r="A1460" s="251">
        <v>17954</v>
      </c>
      <c r="B1460" s="252" t="s">
        <v>183</v>
      </c>
      <c r="C1460" s="251" t="s">
        <v>184</v>
      </c>
    </row>
    <row r="1461" spans="1:3" ht="15" x14ac:dyDescent="0.2">
      <c r="A1461" s="251">
        <v>17957</v>
      </c>
      <c r="B1461" s="252" t="s">
        <v>183</v>
      </c>
      <c r="C1461" s="251" t="s">
        <v>184</v>
      </c>
    </row>
    <row r="1462" spans="1:3" ht="15" x14ac:dyDescent="0.2">
      <c r="A1462" s="251">
        <v>17959</v>
      </c>
      <c r="B1462" s="252" t="s">
        <v>183</v>
      </c>
      <c r="C1462" s="251" t="s">
        <v>184</v>
      </c>
    </row>
    <row r="1463" spans="1:3" ht="15" x14ac:dyDescent="0.2">
      <c r="A1463" s="251">
        <v>17960</v>
      </c>
      <c r="B1463" s="252" t="s">
        <v>183</v>
      </c>
      <c r="C1463" s="251" t="s">
        <v>184</v>
      </c>
    </row>
    <row r="1464" spans="1:3" ht="15" x14ac:dyDescent="0.2">
      <c r="A1464" s="251">
        <v>17961</v>
      </c>
      <c r="B1464" s="252" t="s">
        <v>183</v>
      </c>
      <c r="C1464" s="251" t="s">
        <v>184</v>
      </c>
    </row>
    <row r="1465" spans="1:3" ht="15" x14ac:dyDescent="0.2">
      <c r="A1465" s="251">
        <v>17963</v>
      </c>
      <c r="B1465" s="252" t="s">
        <v>183</v>
      </c>
      <c r="C1465" s="251" t="s">
        <v>184</v>
      </c>
    </row>
    <row r="1466" spans="1:3" ht="15" x14ac:dyDescent="0.2">
      <c r="A1466" s="251">
        <v>17964</v>
      </c>
      <c r="B1466" s="252" t="s">
        <v>183</v>
      </c>
      <c r="C1466" s="251" t="s">
        <v>184</v>
      </c>
    </row>
    <row r="1467" spans="1:3" ht="15" x14ac:dyDescent="0.2">
      <c r="A1467" s="251">
        <v>17965</v>
      </c>
      <c r="B1467" s="252" t="s">
        <v>183</v>
      </c>
      <c r="C1467" s="251" t="s">
        <v>184</v>
      </c>
    </row>
    <row r="1468" spans="1:3" ht="15" x14ac:dyDescent="0.2">
      <c r="A1468" s="251">
        <v>17966</v>
      </c>
      <c r="B1468" s="252" t="s">
        <v>183</v>
      </c>
      <c r="C1468" s="251" t="s">
        <v>184</v>
      </c>
    </row>
    <row r="1469" spans="1:3" ht="15" x14ac:dyDescent="0.2">
      <c r="A1469" s="251">
        <v>17967</v>
      </c>
      <c r="B1469" s="252" t="s">
        <v>183</v>
      </c>
      <c r="C1469" s="251" t="s">
        <v>184</v>
      </c>
    </row>
    <row r="1470" spans="1:3" ht="15" x14ac:dyDescent="0.2">
      <c r="A1470" s="251">
        <v>17968</v>
      </c>
      <c r="B1470" s="252" t="s">
        <v>183</v>
      </c>
      <c r="C1470" s="251" t="s">
        <v>184</v>
      </c>
    </row>
    <row r="1471" spans="1:3" ht="15" x14ac:dyDescent="0.2">
      <c r="A1471" s="251">
        <v>17970</v>
      </c>
      <c r="B1471" s="252" t="s">
        <v>183</v>
      </c>
      <c r="C1471" s="251" t="s">
        <v>184</v>
      </c>
    </row>
    <row r="1472" spans="1:3" ht="15" x14ac:dyDescent="0.2">
      <c r="A1472" s="251">
        <v>17972</v>
      </c>
      <c r="B1472" s="252" t="s">
        <v>183</v>
      </c>
      <c r="C1472" s="251" t="s">
        <v>184</v>
      </c>
    </row>
    <row r="1473" spans="1:3" ht="15" x14ac:dyDescent="0.2">
      <c r="A1473" s="251">
        <v>17974</v>
      </c>
      <c r="B1473" s="252" t="s">
        <v>183</v>
      </c>
      <c r="C1473" s="251" t="s">
        <v>184</v>
      </c>
    </row>
    <row r="1474" spans="1:3" ht="15" x14ac:dyDescent="0.2">
      <c r="A1474" s="251">
        <v>17976</v>
      </c>
      <c r="B1474" s="252" t="s">
        <v>183</v>
      </c>
      <c r="C1474" s="251" t="s">
        <v>184</v>
      </c>
    </row>
    <row r="1475" spans="1:3" ht="15" x14ac:dyDescent="0.2">
      <c r="A1475" s="251">
        <v>17978</v>
      </c>
      <c r="B1475" s="252" t="s">
        <v>183</v>
      </c>
      <c r="C1475" s="251" t="s">
        <v>184</v>
      </c>
    </row>
    <row r="1476" spans="1:3" ht="15" x14ac:dyDescent="0.2">
      <c r="A1476" s="251">
        <v>17979</v>
      </c>
      <c r="B1476" s="252" t="s">
        <v>183</v>
      </c>
      <c r="C1476" s="251" t="s">
        <v>184</v>
      </c>
    </row>
    <row r="1477" spans="1:3" ht="15" x14ac:dyDescent="0.2">
      <c r="A1477" s="251">
        <v>17980</v>
      </c>
      <c r="B1477" s="252" t="s">
        <v>183</v>
      </c>
      <c r="C1477" s="251" t="s">
        <v>184</v>
      </c>
    </row>
    <row r="1478" spans="1:3" ht="15" x14ac:dyDescent="0.2">
      <c r="A1478" s="251">
        <v>17981</v>
      </c>
      <c r="B1478" s="252" t="s">
        <v>183</v>
      </c>
      <c r="C1478" s="251" t="s">
        <v>184</v>
      </c>
    </row>
    <row r="1479" spans="1:3" ht="15" x14ac:dyDescent="0.2">
      <c r="A1479" s="251">
        <v>17982</v>
      </c>
      <c r="B1479" s="252" t="s">
        <v>183</v>
      </c>
      <c r="C1479" s="251" t="s">
        <v>184</v>
      </c>
    </row>
    <row r="1480" spans="1:3" ht="15" x14ac:dyDescent="0.2">
      <c r="A1480" s="251">
        <v>17983</v>
      </c>
      <c r="B1480" s="252" t="s">
        <v>183</v>
      </c>
      <c r="C1480" s="251" t="s">
        <v>184</v>
      </c>
    </row>
    <row r="1481" spans="1:3" ht="15" x14ac:dyDescent="0.2">
      <c r="A1481" s="251">
        <v>17985</v>
      </c>
      <c r="B1481" s="252" t="s">
        <v>183</v>
      </c>
      <c r="C1481" s="251" t="s">
        <v>184</v>
      </c>
    </row>
    <row r="1482" spans="1:3" ht="15" x14ac:dyDescent="0.2">
      <c r="A1482" s="251">
        <v>18001</v>
      </c>
      <c r="B1482" s="252" t="s">
        <v>183</v>
      </c>
      <c r="C1482" s="251" t="s">
        <v>184</v>
      </c>
    </row>
    <row r="1483" spans="1:3" ht="15" x14ac:dyDescent="0.2">
      <c r="A1483" s="251">
        <v>18002</v>
      </c>
      <c r="B1483" s="252" t="s">
        <v>183</v>
      </c>
      <c r="C1483" s="251" t="s">
        <v>184</v>
      </c>
    </row>
    <row r="1484" spans="1:3" ht="15" x14ac:dyDescent="0.2">
      <c r="A1484" s="251">
        <v>18003</v>
      </c>
      <c r="B1484" s="252" t="s">
        <v>183</v>
      </c>
      <c r="C1484" s="251" t="s">
        <v>184</v>
      </c>
    </row>
    <row r="1485" spans="1:3" ht="15" x14ac:dyDescent="0.2">
      <c r="A1485" s="251">
        <v>18010</v>
      </c>
      <c r="B1485" s="252" t="s">
        <v>183</v>
      </c>
      <c r="C1485" s="251" t="s">
        <v>184</v>
      </c>
    </row>
    <row r="1486" spans="1:3" ht="15" x14ac:dyDescent="0.2">
      <c r="A1486" s="251">
        <v>18011</v>
      </c>
      <c r="B1486" s="252" t="s">
        <v>183</v>
      </c>
      <c r="C1486" s="251" t="s">
        <v>184</v>
      </c>
    </row>
    <row r="1487" spans="1:3" ht="15" x14ac:dyDescent="0.2">
      <c r="A1487" s="251">
        <v>18012</v>
      </c>
      <c r="B1487" s="252" t="s">
        <v>183</v>
      </c>
      <c r="C1487" s="251" t="s">
        <v>184</v>
      </c>
    </row>
    <row r="1488" spans="1:3" ht="15" x14ac:dyDescent="0.2">
      <c r="A1488" s="251">
        <v>18013</v>
      </c>
      <c r="B1488" s="252" t="s">
        <v>183</v>
      </c>
      <c r="C1488" s="251" t="s">
        <v>184</v>
      </c>
    </row>
    <row r="1489" spans="1:3" ht="15" x14ac:dyDescent="0.2">
      <c r="A1489" s="251">
        <v>18014</v>
      </c>
      <c r="B1489" s="252" t="s">
        <v>183</v>
      </c>
      <c r="C1489" s="251" t="s">
        <v>184</v>
      </c>
    </row>
    <row r="1490" spans="1:3" ht="15" x14ac:dyDescent="0.2">
      <c r="A1490" s="251">
        <v>18015</v>
      </c>
      <c r="B1490" s="252" t="s">
        <v>183</v>
      </c>
      <c r="C1490" s="251" t="s">
        <v>184</v>
      </c>
    </row>
    <row r="1491" spans="1:3" ht="15" x14ac:dyDescent="0.2">
      <c r="A1491" s="251">
        <v>18016</v>
      </c>
      <c r="B1491" s="252" t="s">
        <v>183</v>
      </c>
      <c r="C1491" s="251" t="s">
        <v>184</v>
      </c>
    </row>
    <row r="1492" spans="1:3" ht="15" x14ac:dyDescent="0.2">
      <c r="A1492" s="251">
        <v>18017</v>
      </c>
      <c r="B1492" s="252" t="s">
        <v>183</v>
      </c>
      <c r="C1492" s="251" t="s">
        <v>184</v>
      </c>
    </row>
    <row r="1493" spans="1:3" ht="15" x14ac:dyDescent="0.2">
      <c r="A1493" s="251">
        <v>18018</v>
      </c>
      <c r="B1493" s="252" t="s">
        <v>183</v>
      </c>
      <c r="C1493" s="251" t="s">
        <v>184</v>
      </c>
    </row>
    <row r="1494" spans="1:3" ht="15" x14ac:dyDescent="0.2">
      <c r="A1494" s="251">
        <v>18020</v>
      </c>
      <c r="B1494" s="252" t="s">
        <v>183</v>
      </c>
      <c r="C1494" s="251" t="s">
        <v>184</v>
      </c>
    </row>
    <row r="1495" spans="1:3" ht="15" x14ac:dyDescent="0.2">
      <c r="A1495" s="251">
        <v>18025</v>
      </c>
      <c r="B1495" s="252" t="s">
        <v>183</v>
      </c>
      <c r="C1495" s="251" t="s">
        <v>184</v>
      </c>
    </row>
    <row r="1496" spans="1:3" ht="15" x14ac:dyDescent="0.2">
      <c r="A1496" s="251">
        <v>18030</v>
      </c>
      <c r="B1496" s="252" t="s">
        <v>183</v>
      </c>
      <c r="C1496" s="251" t="s">
        <v>184</v>
      </c>
    </row>
    <row r="1497" spans="1:3" ht="15" x14ac:dyDescent="0.2">
      <c r="A1497" s="251">
        <v>18031</v>
      </c>
      <c r="B1497" s="252" t="s">
        <v>183</v>
      </c>
      <c r="C1497" s="251" t="s">
        <v>184</v>
      </c>
    </row>
    <row r="1498" spans="1:3" ht="15" x14ac:dyDescent="0.2">
      <c r="A1498" s="251">
        <v>18032</v>
      </c>
      <c r="B1498" s="252" t="s">
        <v>183</v>
      </c>
      <c r="C1498" s="251" t="s">
        <v>184</v>
      </c>
    </row>
    <row r="1499" spans="1:3" ht="15" x14ac:dyDescent="0.2">
      <c r="A1499" s="251">
        <v>18034</v>
      </c>
      <c r="B1499" s="252" t="s">
        <v>183</v>
      </c>
      <c r="C1499" s="251" t="s">
        <v>184</v>
      </c>
    </row>
    <row r="1500" spans="1:3" ht="15" x14ac:dyDescent="0.2">
      <c r="A1500" s="251">
        <v>18035</v>
      </c>
      <c r="B1500" s="252" t="s">
        <v>183</v>
      </c>
      <c r="C1500" s="251" t="s">
        <v>184</v>
      </c>
    </row>
    <row r="1501" spans="1:3" ht="15" x14ac:dyDescent="0.2">
      <c r="A1501" s="251">
        <v>18036</v>
      </c>
      <c r="B1501" s="252" t="s">
        <v>183</v>
      </c>
      <c r="C1501" s="251" t="s">
        <v>184</v>
      </c>
    </row>
    <row r="1502" spans="1:3" ht="15" x14ac:dyDescent="0.2">
      <c r="A1502" s="251">
        <v>18037</v>
      </c>
      <c r="B1502" s="252" t="s">
        <v>183</v>
      </c>
      <c r="C1502" s="251" t="s">
        <v>184</v>
      </c>
    </row>
    <row r="1503" spans="1:3" ht="15" x14ac:dyDescent="0.2">
      <c r="A1503" s="251">
        <v>18038</v>
      </c>
      <c r="B1503" s="252" t="s">
        <v>183</v>
      </c>
      <c r="C1503" s="251" t="s">
        <v>184</v>
      </c>
    </row>
    <row r="1504" spans="1:3" ht="15" x14ac:dyDescent="0.2">
      <c r="A1504" s="251">
        <v>18039</v>
      </c>
      <c r="B1504" s="252" t="s">
        <v>181</v>
      </c>
      <c r="C1504" s="251" t="s">
        <v>182</v>
      </c>
    </row>
    <row r="1505" spans="1:3" ht="15" x14ac:dyDescent="0.2">
      <c r="A1505" s="251">
        <v>18040</v>
      </c>
      <c r="B1505" s="252" t="s">
        <v>183</v>
      </c>
      <c r="C1505" s="251" t="s">
        <v>184</v>
      </c>
    </row>
    <row r="1506" spans="1:3" ht="15" x14ac:dyDescent="0.2">
      <c r="A1506" s="251">
        <v>18041</v>
      </c>
      <c r="B1506" s="252" t="s">
        <v>181</v>
      </c>
      <c r="C1506" s="251" t="s">
        <v>182</v>
      </c>
    </row>
    <row r="1507" spans="1:3" ht="15" x14ac:dyDescent="0.2">
      <c r="A1507" s="251">
        <v>18042</v>
      </c>
      <c r="B1507" s="252" t="s">
        <v>183</v>
      </c>
      <c r="C1507" s="251" t="s">
        <v>184</v>
      </c>
    </row>
    <row r="1508" spans="1:3" ht="15" x14ac:dyDescent="0.2">
      <c r="A1508" s="251">
        <v>18043</v>
      </c>
      <c r="B1508" s="252" t="s">
        <v>183</v>
      </c>
      <c r="C1508" s="251" t="s">
        <v>184</v>
      </c>
    </row>
    <row r="1509" spans="1:3" ht="15" x14ac:dyDescent="0.2">
      <c r="A1509" s="251">
        <v>18044</v>
      </c>
      <c r="B1509" s="252" t="s">
        <v>183</v>
      </c>
      <c r="C1509" s="251" t="s">
        <v>184</v>
      </c>
    </row>
    <row r="1510" spans="1:3" ht="15" x14ac:dyDescent="0.2">
      <c r="A1510" s="251">
        <v>18045</v>
      </c>
      <c r="B1510" s="252" t="s">
        <v>183</v>
      </c>
      <c r="C1510" s="251" t="s">
        <v>184</v>
      </c>
    </row>
    <row r="1511" spans="1:3" ht="15" x14ac:dyDescent="0.2">
      <c r="A1511" s="251">
        <v>18046</v>
      </c>
      <c r="B1511" s="252" t="s">
        <v>183</v>
      </c>
      <c r="C1511" s="251" t="s">
        <v>184</v>
      </c>
    </row>
    <row r="1512" spans="1:3" ht="15" x14ac:dyDescent="0.2">
      <c r="A1512" s="251">
        <v>18049</v>
      </c>
      <c r="B1512" s="252" t="s">
        <v>183</v>
      </c>
      <c r="C1512" s="251" t="s">
        <v>184</v>
      </c>
    </row>
    <row r="1513" spans="1:3" ht="15" x14ac:dyDescent="0.2">
      <c r="A1513" s="251">
        <v>18050</v>
      </c>
      <c r="B1513" s="252" t="s">
        <v>183</v>
      </c>
      <c r="C1513" s="251" t="s">
        <v>184</v>
      </c>
    </row>
    <row r="1514" spans="1:3" ht="15" x14ac:dyDescent="0.2">
      <c r="A1514" s="251">
        <v>18051</v>
      </c>
      <c r="B1514" s="252" t="s">
        <v>183</v>
      </c>
      <c r="C1514" s="251" t="s">
        <v>184</v>
      </c>
    </row>
    <row r="1515" spans="1:3" ht="15" x14ac:dyDescent="0.2">
      <c r="A1515" s="251">
        <v>18052</v>
      </c>
      <c r="B1515" s="252" t="s">
        <v>183</v>
      </c>
      <c r="C1515" s="251" t="s">
        <v>184</v>
      </c>
    </row>
    <row r="1516" spans="1:3" ht="15" x14ac:dyDescent="0.2">
      <c r="A1516" s="251">
        <v>18053</v>
      </c>
      <c r="B1516" s="252" t="s">
        <v>183</v>
      </c>
      <c r="C1516" s="251" t="s">
        <v>184</v>
      </c>
    </row>
    <row r="1517" spans="1:3" ht="15" x14ac:dyDescent="0.2">
      <c r="A1517" s="251">
        <v>18054</v>
      </c>
      <c r="B1517" s="252" t="s">
        <v>181</v>
      </c>
      <c r="C1517" s="251" t="s">
        <v>182</v>
      </c>
    </row>
    <row r="1518" spans="1:3" ht="15" x14ac:dyDescent="0.2">
      <c r="A1518" s="251">
        <v>18055</v>
      </c>
      <c r="B1518" s="252" t="s">
        <v>183</v>
      </c>
      <c r="C1518" s="251" t="s">
        <v>184</v>
      </c>
    </row>
    <row r="1519" spans="1:3" ht="15" x14ac:dyDescent="0.2">
      <c r="A1519" s="251">
        <v>18056</v>
      </c>
      <c r="B1519" s="252" t="s">
        <v>181</v>
      </c>
      <c r="C1519" s="251" t="s">
        <v>182</v>
      </c>
    </row>
    <row r="1520" spans="1:3" ht="15" x14ac:dyDescent="0.2">
      <c r="A1520" s="251">
        <v>18058</v>
      </c>
      <c r="B1520" s="252" t="s">
        <v>179</v>
      </c>
      <c r="C1520" s="251" t="s">
        <v>180</v>
      </c>
    </row>
    <row r="1521" spans="1:3" ht="15" x14ac:dyDescent="0.2">
      <c r="A1521" s="251">
        <v>18059</v>
      </c>
      <c r="B1521" s="252" t="s">
        <v>183</v>
      </c>
      <c r="C1521" s="251" t="s">
        <v>184</v>
      </c>
    </row>
    <row r="1522" spans="1:3" ht="15" x14ac:dyDescent="0.2">
      <c r="A1522" s="251">
        <v>18060</v>
      </c>
      <c r="B1522" s="252" t="s">
        <v>183</v>
      </c>
      <c r="C1522" s="251" t="s">
        <v>184</v>
      </c>
    </row>
    <row r="1523" spans="1:3" ht="15" x14ac:dyDescent="0.2">
      <c r="A1523" s="251">
        <v>18062</v>
      </c>
      <c r="B1523" s="252" t="s">
        <v>183</v>
      </c>
      <c r="C1523" s="251" t="s">
        <v>184</v>
      </c>
    </row>
    <row r="1524" spans="1:3" ht="15" x14ac:dyDescent="0.2">
      <c r="A1524" s="251">
        <v>18063</v>
      </c>
      <c r="B1524" s="252" t="s">
        <v>183</v>
      </c>
      <c r="C1524" s="251" t="s">
        <v>184</v>
      </c>
    </row>
    <row r="1525" spans="1:3" ht="15" x14ac:dyDescent="0.2">
      <c r="A1525" s="251">
        <v>18064</v>
      </c>
      <c r="B1525" s="252" t="s">
        <v>183</v>
      </c>
      <c r="C1525" s="251" t="s">
        <v>184</v>
      </c>
    </row>
    <row r="1526" spans="1:3" ht="15" x14ac:dyDescent="0.2">
      <c r="A1526" s="251">
        <v>18065</v>
      </c>
      <c r="B1526" s="252" t="s">
        <v>183</v>
      </c>
      <c r="C1526" s="251" t="s">
        <v>184</v>
      </c>
    </row>
    <row r="1527" spans="1:3" ht="15" x14ac:dyDescent="0.2">
      <c r="A1527" s="251">
        <v>18066</v>
      </c>
      <c r="B1527" s="252" t="s">
        <v>183</v>
      </c>
      <c r="C1527" s="251" t="s">
        <v>184</v>
      </c>
    </row>
    <row r="1528" spans="1:3" ht="15" x14ac:dyDescent="0.2">
      <c r="A1528" s="251">
        <v>18067</v>
      </c>
      <c r="B1528" s="252" t="s">
        <v>183</v>
      </c>
      <c r="C1528" s="251" t="s">
        <v>184</v>
      </c>
    </row>
    <row r="1529" spans="1:3" ht="15" x14ac:dyDescent="0.2">
      <c r="A1529" s="251">
        <v>18068</v>
      </c>
      <c r="B1529" s="252" t="s">
        <v>183</v>
      </c>
      <c r="C1529" s="251" t="s">
        <v>184</v>
      </c>
    </row>
    <row r="1530" spans="1:3" ht="15" x14ac:dyDescent="0.2">
      <c r="A1530" s="251">
        <v>18069</v>
      </c>
      <c r="B1530" s="252" t="s">
        <v>183</v>
      </c>
      <c r="C1530" s="251" t="s">
        <v>184</v>
      </c>
    </row>
    <row r="1531" spans="1:3" ht="15" x14ac:dyDescent="0.2">
      <c r="A1531" s="251">
        <v>18070</v>
      </c>
      <c r="B1531" s="252" t="s">
        <v>181</v>
      </c>
      <c r="C1531" s="251" t="s">
        <v>182</v>
      </c>
    </row>
    <row r="1532" spans="1:3" ht="15" x14ac:dyDescent="0.2">
      <c r="A1532" s="251">
        <v>18071</v>
      </c>
      <c r="B1532" s="252" t="s">
        <v>183</v>
      </c>
      <c r="C1532" s="251" t="s">
        <v>184</v>
      </c>
    </row>
    <row r="1533" spans="1:3" ht="15" x14ac:dyDescent="0.2">
      <c r="A1533" s="251">
        <v>18072</v>
      </c>
      <c r="B1533" s="252" t="s">
        <v>183</v>
      </c>
      <c r="C1533" s="251" t="s">
        <v>184</v>
      </c>
    </row>
    <row r="1534" spans="1:3" ht="15" x14ac:dyDescent="0.2">
      <c r="A1534" s="251">
        <v>18073</v>
      </c>
      <c r="B1534" s="252" t="s">
        <v>181</v>
      </c>
      <c r="C1534" s="251" t="s">
        <v>182</v>
      </c>
    </row>
    <row r="1535" spans="1:3" ht="15" x14ac:dyDescent="0.2">
      <c r="A1535" s="251">
        <v>18074</v>
      </c>
      <c r="B1535" s="252" t="s">
        <v>181</v>
      </c>
      <c r="C1535" s="251" t="s">
        <v>182</v>
      </c>
    </row>
    <row r="1536" spans="1:3" ht="15" x14ac:dyDescent="0.2">
      <c r="A1536" s="251">
        <v>18076</v>
      </c>
      <c r="B1536" s="252" t="s">
        <v>181</v>
      </c>
      <c r="C1536" s="251" t="s">
        <v>182</v>
      </c>
    </row>
    <row r="1537" spans="1:3" ht="15" x14ac:dyDescent="0.2">
      <c r="A1537" s="251">
        <v>18077</v>
      </c>
      <c r="B1537" s="252" t="s">
        <v>181</v>
      </c>
      <c r="C1537" s="251" t="s">
        <v>182</v>
      </c>
    </row>
    <row r="1538" spans="1:3" ht="15" x14ac:dyDescent="0.2">
      <c r="A1538" s="251">
        <v>18078</v>
      </c>
      <c r="B1538" s="252" t="s">
        <v>183</v>
      </c>
      <c r="C1538" s="251" t="s">
        <v>184</v>
      </c>
    </row>
    <row r="1539" spans="1:3" ht="15" x14ac:dyDescent="0.2">
      <c r="A1539" s="251">
        <v>18079</v>
      </c>
      <c r="B1539" s="252" t="s">
        <v>183</v>
      </c>
      <c r="C1539" s="251" t="s">
        <v>184</v>
      </c>
    </row>
    <row r="1540" spans="1:3" ht="15" x14ac:dyDescent="0.2">
      <c r="A1540" s="251">
        <v>18080</v>
      </c>
      <c r="B1540" s="252" t="s">
        <v>183</v>
      </c>
      <c r="C1540" s="251" t="s">
        <v>184</v>
      </c>
    </row>
    <row r="1541" spans="1:3" ht="15" x14ac:dyDescent="0.2">
      <c r="A1541" s="251">
        <v>18081</v>
      </c>
      <c r="B1541" s="252" t="s">
        <v>181</v>
      </c>
      <c r="C1541" s="251" t="s">
        <v>182</v>
      </c>
    </row>
    <row r="1542" spans="1:3" ht="15" x14ac:dyDescent="0.2">
      <c r="A1542" s="251">
        <v>18083</v>
      </c>
      <c r="B1542" s="252" t="s">
        <v>183</v>
      </c>
      <c r="C1542" s="251" t="s">
        <v>184</v>
      </c>
    </row>
    <row r="1543" spans="1:3" ht="15" x14ac:dyDescent="0.2">
      <c r="A1543" s="251">
        <v>18084</v>
      </c>
      <c r="B1543" s="252" t="s">
        <v>181</v>
      </c>
      <c r="C1543" s="251" t="s">
        <v>182</v>
      </c>
    </row>
    <row r="1544" spans="1:3" ht="15" x14ac:dyDescent="0.2">
      <c r="A1544" s="251">
        <v>18085</v>
      </c>
      <c r="B1544" s="252" t="s">
        <v>183</v>
      </c>
      <c r="C1544" s="251" t="s">
        <v>184</v>
      </c>
    </row>
    <row r="1545" spans="1:3" ht="15" x14ac:dyDescent="0.2">
      <c r="A1545" s="251">
        <v>18086</v>
      </c>
      <c r="B1545" s="252" t="s">
        <v>183</v>
      </c>
      <c r="C1545" s="251" t="s">
        <v>184</v>
      </c>
    </row>
    <row r="1546" spans="1:3" ht="15" x14ac:dyDescent="0.2">
      <c r="A1546" s="251">
        <v>18087</v>
      </c>
      <c r="B1546" s="252" t="s">
        <v>183</v>
      </c>
      <c r="C1546" s="251" t="s">
        <v>184</v>
      </c>
    </row>
    <row r="1547" spans="1:3" ht="15" x14ac:dyDescent="0.2">
      <c r="A1547" s="251">
        <v>18088</v>
      </c>
      <c r="B1547" s="252" t="s">
        <v>183</v>
      </c>
      <c r="C1547" s="251" t="s">
        <v>184</v>
      </c>
    </row>
    <row r="1548" spans="1:3" ht="15" x14ac:dyDescent="0.2">
      <c r="A1548" s="251">
        <v>18091</v>
      </c>
      <c r="B1548" s="252" t="s">
        <v>183</v>
      </c>
      <c r="C1548" s="251" t="s">
        <v>184</v>
      </c>
    </row>
    <row r="1549" spans="1:3" ht="15" x14ac:dyDescent="0.2">
      <c r="A1549" s="251">
        <v>18092</v>
      </c>
      <c r="B1549" s="252" t="s">
        <v>183</v>
      </c>
      <c r="C1549" s="251" t="s">
        <v>184</v>
      </c>
    </row>
    <row r="1550" spans="1:3" ht="15" x14ac:dyDescent="0.2">
      <c r="A1550" s="251">
        <v>18098</v>
      </c>
      <c r="B1550" s="252" t="s">
        <v>183</v>
      </c>
      <c r="C1550" s="251" t="s">
        <v>184</v>
      </c>
    </row>
    <row r="1551" spans="1:3" ht="15" x14ac:dyDescent="0.2">
      <c r="A1551" s="251">
        <v>18099</v>
      </c>
      <c r="B1551" s="252" t="s">
        <v>183</v>
      </c>
      <c r="C1551" s="251" t="s">
        <v>184</v>
      </c>
    </row>
    <row r="1552" spans="1:3" ht="15" x14ac:dyDescent="0.2">
      <c r="A1552" s="251">
        <v>18101</v>
      </c>
      <c r="B1552" s="252" t="s">
        <v>183</v>
      </c>
      <c r="C1552" s="251" t="s">
        <v>184</v>
      </c>
    </row>
    <row r="1553" spans="1:3" ht="15" x14ac:dyDescent="0.2">
      <c r="A1553" s="251">
        <v>18102</v>
      </c>
      <c r="B1553" s="252" t="s">
        <v>183</v>
      </c>
      <c r="C1553" s="251" t="s">
        <v>184</v>
      </c>
    </row>
    <row r="1554" spans="1:3" ht="15" x14ac:dyDescent="0.2">
      <c r="A1554" s="251">
        <v>18103</v>
      </c>
      <c r="B1554" s="252" t="s">
        <v>183</v>
      </c>
      <c r="C1554" s="251" t="s">
        <v>184</v>
      </c>
    </row>
    <row r="1555" spans="1:3" ht="15" x14ac:dyDescent="0.2">
      <c r="A1555" s="251">
        <v>18104</v>
      </c>
      <c r="B1555" s="252" t="s">
        <v>183</v>
      </c>
      <c r="C1555" s="251" t="s">
        <v>184</v>
      </c>
    </row>
    <row r="1556" spans="1:3" ht="15" x14ac:dyDescent="0.2">
      <c r="A1556" s="251">
        <v>18105</v>
      </c>
      <c r="B1556" s="252" t="s">
        <v>183</v>
      </c>
      <c r="C1556" s="251" t="s">
        <v>184</v>
      </c>
    </row>
    <row r="1557" spans="1:3" ht="15" x14ac:dyDescent="0.2">
      <c r="A1557" s="251">
        <v>18106</v>
      </c>
      <c r="B1557" s="252" t="s">
        <v>183</v>
      </c>
      <c r="C1557" s="251" t="s">
        <v>184</v>
      </c>
    </row>
    <row r="1558" spans="1:3" ht="15" x14ac:dyDescent="0.2">
      <c r="A1558" s="251">
        <v>18109</v>
      </c>
      <c r="B1558" s="252" t="s">
        <v>183</v>
      </c>
      <c r="C1558" s="251" t="s">
        <v>184</v>
      </c>
    </row>
    <row r="1559" spans="1:3" ht="15" x14ac:dyDescent="0.2">
      <c r="A1559" s="251">
        <v>18175</v>
      </c>
      <c r="B1559" s="252" t="s">
        <v>183</v>
      </c>
      <c r="C1559" s="251" t="s">
        <v>184</v>
      </c>
    </row>
    <row r="1560" spans="1:3" ht="15" x14ac:dyDescent="0.2">
      <c r="A1560" s="251">
        <v>18195</v>
      </c>
      <c r="B1560" s="252" t="s">
        <v>183</v>
      </c>
      <c r="C1560" s="251" t="s">
        <v>184</v>
      </c>
    </row>
    <row r="1561" spans="1:3" ht="15" x14ac:dyDescent="0.2">
      <c r="A1561" s="251">
        <v>18201</v>
      </c>
      <c r="B1561" s="252" t="s">
        <v>179</v>
      </c>
      <c r="C1561" s="251" t="s">
        <v>180</v>
      </c>
    </row>
    <row r="1562" spans="1:3" ht="15" x14ac:dyDescent="0.2">
      <c r="A1562" s="251">
        <v>18202</v>
      </c>
      <c r="B1562" s="252" t="s">
        <v>179</v>
      </c>
      <c r="C1562" s="251" t="s">
        <v>180</v>
      </c>
    </row>
    <row r="1563" spans="1:3" ht="15" x14ac:dyDescent="0.2">
      <c r="A1563" s="251">
        <v>18210</v>
      </c>
      <c r="B1563" s="252" t="s">
        <v>183</v>
      </c>
      <c r="C1563" s="251" t="s">
        <v>184</v>
      </c>
    </row>
    <row r="1564" spans="1:3" ht="15" x14ac:dyDescent="0.2">
      <c r="A1564" s="251">
        <v>18211</v>
      </c>
      <c r="B1564" s="252" t="s">
        <v>183</v>
      </c>
      <c r="C1564" s="251" t="s">
        <v>184</v>
      </c>
    </row>
    <row r="1565" spans="1:3" ht="15" x14ac:dyDescent="0.2">
      <c r="A1565" s="251">
        <v>18212</v>
      </c>
      <c r="B1565" s="252" t="s">
        <v>183</v>
      </c>
      <c r="C1565" s="251" t="s">
        <v>184</v>
      </c>
    </row>
    <row r="1566" spans="1:3" ht="15" x14ac:dyDescent="0.2">
      <c r="A1566" s="251">
        <v>18214</v>
      </c>
      <c r="B1566" s="252" t="s">
        <v>183</v>
      </c>
      <c r="C1566" s="251" t="s">
        <v>184</v>
      </c>
    </row>
    <row r="1567" spans="1:3" ht="15" x14ac:dyDescent="0.2">
      <c r="A1567" s="251">
        <v>18216</v>
      </c>
      <c r="B1567" s="252" t="s">
        <v>183</v>
      </c>
      <c r="C1567" s="251" t="s">
        <v>184</v>
      </c>
    </row>
    <row r="1568" spans="1:3" ht="15" x14ac:dyDescent="0.2">
      <c r="A1568" s="251">
        <v>18218</v>
      </c>
      <c r="B1568" s="252" t="s">
        <v>183</v>
      </c>
      <c r="C1568" s="251" t="s">
        <v>184</v>
      </c>
    </row>
    <row r="1569" spans="1:3" ht="15" x14ac:dyDescent="0.2">
      <c r="A1569" s="251">
        <v>18219</v>
      </c>
      <c r="B1569" s="252" t="s">
        <v>179</v>
      </c>
      <c r="C1569" s="251" t="s">
        <v>180</v>
      </c>
    </row>
    <row r="1570" spans="1:3" ht="15" x14ac:dyDescent="0.2">
      <c r="A1570" s="251">
        <v>18220</v>
      </c>
      <c r="B1570" s="252" t="s">
        <v>183</v>
      </c>
      <c r="C1570" s="251" t="s">
        <v>184</v>
      </c>
    </row>
    <row r="1571" spans="1:3" ht="15" x14ac:dyDescent="0.2">
      <c r="A1571" s="251">
        <v>18221</v>
      </c>
      <c r="B1571" s="252" t="s">
        <v>179</v>
      </c>
      <c r="C1571" s="251" t="s">
        <v>180</v>
      </c>
    </row>
    <row r="1572" spans="1:3" ht="15" x14ac:dyDescent="0.2">
      <c r="A1572" s="251">
        <v>18222</v>
      </c>
      <c r="B1572" s="252" t="s">
        <v>179</v>
      </c>
      <c r="C1572" s="251" t="s">
        <v>180</v>
      </c>
    </row>
    <row r="1573" spans="1:3" ht="15" x14ac:dyDescent="0.2">
      <c r="A1573" s="251">
        <v>18223</v>
      </c>
      <c r="B1573" s="252" t="s">
        <v>179</v>
      </c>
      <c r="C1573" s="251" t="s">
        <v>180</v>
      </c>
    </row>
    <row r="1574" spans="1:3" ht="15" x14ac:dyDescent="0.2">
      <c r="A1574" s="251">
        <v>18224</v>
      </c>
      <c r="B1574" s="252" t="s">
        <v>179</v>
      </c>
      <c r="C1574" s="251" t="s">
        <v>180</v>
      </c>
    </row>
    <row r="1575" spans="1:3" ht="15" x14ac:dyDescent="0.2">
      <c r="A1575" s="251">
        <v>18225</v>
      </c>
      <c r="B1575" s="252" t="s">
        <v>179</v>
      </c>
      <c r="C1575" s="251" t="s">
        <v>180</v>
      </c>
    </row>
    <row r="1576" spans="1:3" ht="15" x14ac:dyDescent="0.2">
      <c r="A1576" s="251">
        <v>18229</v>
      </c>
      <c r="B1576" s="252" t="s">
        <v>183</v>
      </c>
      <c r="C1576" s="251" t="s">
        <v>184</v>
      </c>
    </row>
    <row r="1577" spans="1:3" ht="15" x14ac:dyDescent="0.2">
      <c r="A1577" s="251">
        <v>18230</v>
      </c>
      <c r="B1577" s="252" t="s">
        <v>183</v>
      </c>
      <c r="C1577" s="251" t="s">
        <v>184</v>
      </c>
    </row>
    <row r="1578" spans="1:3" ht="15" x14ac:dyDescent="0.2">
      <c r="A1578" s="251">
        <v>18231</v>
      </c>
      <c r="B1578" s="252" t="s">
        <v>183</v>
      </c>
      <c r="C1578" s="251" t="s">
        <v>184</v>
      </c>
    </row>
    <row r="1579" spans="1:3" ht="15" x14ac:dyDescent="0.2">
      <c r="A1579" s="251">
        <v>18232</v>
      </c>
      <c r="B1579" s="252" t="s">
        <v>183</v>
      </c>
      <c r="C1579" s="251" t="s">
        <v>184</v>
      </c>
    </row>
    <row r="1580" spans="1:3" ht="15" x14ac:dyDescent="0.2">
      <c r="A1580" s="251">
        <v>18234</v>
      </c>
      <c r="B1580" s="252" t="s">
        <v>179</v>
      </c>
      <c r="C1580" s="251" t="s">
        <v>180</v>
      </c>
    </row>
    <row r="1581" spans="1:3" ht="15" x14ac:dyDescent="0.2">
      <c r="A1581" s="251">
        <v>18235</v>
      </c>
      <c r="B1581" s="252" t="s">
        <v>183</v>
      </c>
      <c r="C1581" s="251" t="s">
        <v>184</v>
      </c>
    </row>
    <row r="1582" spans="1:3" ht="15" x14ac:dyDescent="0.2">
      <c r="A1582" s="251">
        <v>18237</v>
      </c>
      <c r="B1582" s="252" t="s">
        <v>183</v>
      </c>
      <c r="C1582" s="251" t="s">
        <v>184</v>
      </c>
    </row>
    <row r="1583" spans="1:3" ht="15" x14ac:dyDescent="0.2">
      <c r="A1583" s="251">
        <v>18239</v>
      </c>
      <c r="B1583" s="252" t="s">
        <v>179</v>
      </c>
      <c r="C1583" s="251" t="s">
        <v>180</v>
      </c>
    </row>
    <row r="1584" spans="1:3" ht="15" x14ac:dyDescent="0.2">
      <c r="A1584" s="251">
        <v>18240</v>
      </c>
      <c r="B1584" s="252" t="s">
        <v>183</v>
      </c>
      <c r="C1584" s="251" t="s">
        <v>184</v>
      </c>
    </row>
    <row r="1585" spans="1:3" ht="15" x14ac:dyDescent="0.2">
      <c r="A1585" s="251">
        <v>18241</v>
      </c>
      <c r="B1585" s="252" t="s">
        <v>183</v>
      </c>
      <c r="C1585" s="251" t="s">
        <v>184</v>
      </c>
    </row>
    <row r="1586" spans="1:3" ht="15" x14ac:dyDescent="0.2">
      <c r="A1586" s="251">
        <v>18242</v>
      </c>
      <c r="B1586" s="252" t="s">
        <v>183</v>
      </c>
      <c r="C1586" s="251" t="s">
        <v>184</v>
      </c>
    </row>
    <row r="1587" spans="1:3" ht="15" x14ac:dyDescent="0.2">
      <c r="A1587" s="251">
        <v>18244</v>
      </c>
      <c r="B1587" s="252" t="s">
        <v>183</v>
      </c>
      <c r="C1587" s="251" t="s">
        <v>184</v>
      </c>
    </row>
    <row r="1588" spans="1:3" ht="15" x14ac:dyDescent="0.2">
      <c r="A1588" s="251">
        <v>18245</v>
      </c>
      <c r="B1588" s="252" t="s">
        <v>183</v>
      </c>
      <c r="C1588" s="251" t="s">
        <v>184</v>
      </c>
    </row>
    <row r="1589" spans="1:3" ht="15" x14ac:dyDescent="0.2">
      <c r="A1589" s="251">
        <v>18246</v>
      </c>
      <c r="B1589" s="252" t="s">
        <v>179</v>
      </c>
      <c r="C1589" s="251" t="s">
        <v>180</v>
      </c>
    </row>
    <row r="1590" spans="1:3" ht="15" x14ac:dyDescent="0.2">
      <c r="A1590" s="251">
        <v>18247</v>
      </c>
      <c r="B1590" s="252" t="s">
        <v>179</v>
      </c>
      <c r="C1590" s="251" t="s">
        <v>180</v>
      </c>
    </row>
    <row r="1591" spans="1:3" ht="15" x14ac:dyDescent="0.2">
      <c r="A1591" s="251">
        <v>18248</v>
      </c>
      <c r="B1591" s="252" t="s">
        <v>183</v>
      </c>
      <c r="C1591" s="251" t="s">
        <v>184</v>
      </c>
    </row>
    <row r="1592" spans="1:3" ht="15" x14ac:dyDescent="0.2">
      <c r="A1592" s="251">
        <v>18249</v>
      </c>
      <c r="B1592" s="252" t="s">
        <v>179</v>
      </c>
      <c r="C1592" s="251" t="s">
        <v>180</v>
      </c>
    </row>
    <row r="1593" spans="1:3" ht="15" x14ac:dyDescent="0.2">
      <c r="A1593" s="251">
        <v>18250</v>
      </c>
      <c r="B1593" s="252" t="s">
        <v>183</v>
      </c>
      <c r="C1593" s="251" t="s">
        <v>184</v>
      </c>
    </row>
    <row r="1594" spans="1:3" ht="15" x14ac:dyDescent="0.2">
      <c r="A1594" s="251">
        <v>18251</v>
      </c>
      <c r="B1594" s="252" t="s">
        <v>179</v>
      </c>
      <c r="C1594" s="251" t="s">
        <v>180</v>
      </c>
    </row>
    <row r="1595" spans="1:3" ht="15" x14ac:dyDescent="0.2">
      <c r="A1595" s="251">
        <v>18252</v>
      </c>
      <c r="B1595" s="252" t="s">
        <v>183</v>
      </c>
      <c r="C1595" s="251" t="s">
        <v>184</v>
      </c>
    </row>
    <row r="1596" spans="1:3" ht="15" x14ac:dyDescent="0.2">
      <c r="A1596" s="251">
        <v>18254</v>
      </c>
      <c r="B1596" s="252" t="s">
        <v>183</v>
      </c>
      <c r="C1596" s="251" t="s">
        <v>184</v>
      </c>
    </row>
    <row r="1597" spans="1:3" ht="15" x14ac:dyDescent="0.2">
      <c r="A1597" s="251">
        <v>18255</v>
      </c>
      <c r="B1597" s="252" t="s">
        <v>183</v>
      </c>
      <c r="C1597" s="251" t="s">
        <v>184</v>
      </c>
    </row>
    <row r="1598" spans="1:3" ht="15" x14ac:dyDescent="0.2">
      <c r="A1598" s="251">
        <v>18256</v>
      </c>
      <c r="B1598" s="252" t="s">
        <v>179</v>
      </c>
      <c r="C1598" s="251" t="s">
        <v>180</v>
      </c>
    </row>
    <row r="1599" spans="1:3" ht="15" x14ac:dyDescent="0.2">
      <c r="A1599" s="251">
        <v>18301</v>
      </c>
      <c r="B1599" s="252" t="s">
        <v>179</v>
      </c>
      <c r="C1599" s="251" t="s">
        <v>180</v>
      </c>
    </row>
    <row r="1600" spans="1:3" ht="15" x14ac:dyDescent="0.2">
      <c r="A1600" s="251">
        <v>18302</v>
      </c>
      <c r="B1600" s="252" t="s">
        <v>179</v>
      </c>
      <c r="C1600" s="251" t="s">
        <v>180</v>
      </c>
    </row>
    <row r="1601" spans="1:3" ht="15" x14ac:dyDescent="0.2">
      <c r="A1601" s="251">
        <v>18320</v>
      </c>
      <c r="B1601" s="252" t="s">
        <v>179</v>
      </c>
      <c r="C1601" s="251" t="s">
        <v>180</v>
      </c>
    </row>
    <row r="1602" spans="1:3" ht="15" x14ac:dyDescent="0.2">
      <c r="A1602" s="251">
        <v>18321</v>
      </c>
      <c r="B1602" s="252" t="s">
        <v>179</v>
      </c>
      <c r="C1602" s="251" t="s">
        <v>180</v>
      </c>
    </row>
    <row r="1603" spans="1:3" ht="15" x14ac:dyDescent="0.2">
      <c r="A1603" s="251">
        <v>18322</v>
      </c>
      <c r="B1603" s="252" t="s">
        <v>179</v>
      </c>
      <c r="C1603" s="251" t="s">
        <v>180</v>
      </c>
    </row>
    <row r="1604" spans="1:3" ht="15" x14ac:dyDescent="0.2">
      <c r="A1604" s="251">
        <v>18323</v>
      </c>
      <c r="B1604" s="252" t="s">
        <v>179</v>
      </c>
      <c r="C1604" s="251" t="s">
        <v>180</v>
      </c>
    </row>
    <row r="1605" spans="1:3" ht="15" x14ac:dyDescent="0.2">
      <c r="A1605" s="251">
        <v>18324</v>
      </c>
      <c r="B1605" s="252" t="s">
        <v>179</v>
      </c>
      <c r="C1605" s="251" t="s">
        <v>180</v>
      </c>
    </row>
    <row r="1606" spans="1:3" ht="15" x14ac:dyDescent="0.2">
      <c r="A1606" s="251">
        <v>18325</v>
      </c>
      <c r="B1606" s="252" t="s">
        <v>179</v>
      </c>
      <c r="C1606" s="251" t="s">
        <v>180</v>
      </c>
    </row>
    <row r="1607" spans="1:3" ht="15" x14ac:dyDescent="0.2">
      <c r="A1607" s="251">
        <v>18326</v>
      </c>
      <c r="B1607" s="252" t="s">
        <v>179</v>
      </c>
      <c r="C1607" s="251" t="s">
        <v>180</v>
      </c>
    </row>
    <row r="1608" spans="1:3" ht="15" x14ac:dyDescent="0.2">
      <c r="A1608" s="251">
        <v>18327</v>
      </c>
      <c r="B1608" s="252" t="s">
        <v>179</v>
      </c>
      <c r="C1608" s="251" t="s">
        <v>180</v>
      </c>
    </row>
    <row r="1609" spans="1:3" ht="15" x14ac:dyDescent="0.2">
      <c r="A1609" s="251">
        <v>18328</v>
      </c>
      <c r="B1609" s="252" t="s">
        <v>179</v>
      </c>
      <c r="C1609" s="251" t="s">
        <v>180</v>
      </c>
    </row>
    <row r="1610" spans="1:3" ht="15" x14ac:dyDescent="0.2">
      <c r="A1610" s="251">
        <v>18330</v>
      </c>
      <c r="B1610" s="252" t="s">
        <v>179</v>
      </c>
      <c r="C1610" s="251" t="s">
        <v>180</v>
      </c>
    </row>
    <row r="1611" spans="1:3" ht="15" x14ac:dyDescent="0.2">
      <c r="A1611" s="251">
        <v>18331</v>
      </c>
      <c r="B1611" s="252" t="s">
        <v>179</v>
      </c>
      <c r="C1611" s="251" t="s">
        <v>180</v>
      </c>
    </row>
    <row r="1612" spans="1:3" ht="15" x14ac:dyDescent="0.2">
      <c r="A1612" s="251">
        <v>18332</v>
      </c>
      <c r="B1612" s="252" t="s">
        <v>179</v>
      </c>
      <c r="C1612" s="251" t="s">
        <v>180</v>
      </c>
    </row>
    <row r="1613" spans="1:3" ht="15" x14ac:dyDescent="0.2">
      <c r="A1613" s="251">
        <v>18333</v>
      </c>
      <c r="B1613" s="252" t="s">
        <v>179</v>
      </c>
      <c r="C1613" s="251" t="s">
        <v>180</v>
      </c>
    </row>
    <row r="1614" spans="1:3" ht="15" x14ac:dyDescent="0.2">
      <c r="A1614" s="251">
        <v>18334</v>
      </c>
      <c r="B1614" s="252" t="s">
        <v>179</v>
      </c>
      <c r="C1614" s="251" t="s">
        <v>180</v>
      </c>
    </row>
    <row r="1615" spans="1:3" ht="15" x14ac:dyDescent="0.2">
      <c r="A1615" s="251">
        <v>18335</v>
      </c>
      <c r="B1615" s="252" t="s">
        <v>179</v>
      </c>
      <c r="C1615" s="251" t="s">
        <v>180</v>
      </c>
    </row>
    <row r="1616" spans="1:3" ht="15" x14ac:dyDescent="0.2">
      <c r="A1616" s="251">
        <v>18336</v>
      </c>
      <c r="B1616" s="252" t="s">
        <v>179</v>
      </c>
      <c r="C1616" s="251" t="s">
        <v>180</v>
      </c>
    </row>
    <row r="1617" spans="1:3" ht="15" x14ac:dyDescent="0.2">
      <c r="A1617" s="251">
        <v>18337</v>
      </c>
      <c r="B1617" s="252" t="s">
        <v>179</v>
      </c>
      <c r="C1617" s="251" t="s">
        <v>180</v>
      </c>
    </row>
    <row r="1618" spans="1:3" ht="15" x14ac:dyDescent="0.2">
      <c r="A1618" s="251">
        <v>18340</v>
      </c>
      <c r="B1618" s="252" t="s">
        <v>179</v>
      </c>
      <c r="C1618" s="251" t="s">
        <v>180</v>
      </c>
    </row>
    <row r="1619" spans="1:3" ht="15" x14ac:dyDescent="0.2">
      <c r="A1619" s="251">
        <v>18341</v>
      </c>
      <c r="B1619" s="252" t="s">
        <v>179</v>
      </c>
      <c r="C1619" s="251" t="s">
        <v>180</v>
      </c>
    </row>
    <row r="1620" spans="1:3" ht="15" x14ac:dyDescent="0.2">
      <c r="A1620" s="251">
        <v>18342</v>
      </c>
      <c r="B1620" s="252" t="s">
        <v>179</v>
      </c>
      <c r="C1620" s="251" t="s">
        <v>180</v>
      </c>
    </row>
    <row r="1621" spans="1:3" ht="15" x14ac:dyDescent="0.2">
      <c r="A1621" s="251">
        <v>18343</v>
      </c>
      <c r="B1621" s="252" t="s">
        <v>183</v>
      </c>
      <c r="C1621" s="251" t="s">
        <v>184</v>
      </c>
    </row>
    <row r="1622" spans="1:3" ht="15" x14ac:dyDescent="0.2">
      <c r="A1622" s="251">
        <v>18344</v>
      </c>
      <c r="B1622" s="252" t="s">
        <v>179</v>
      </c>
      <c r="C1622" s="251" t="s">
        <v>180</v>
      </c>
    </row>
    <row r="1623" spans="1:3" ht="15" x14ac:dyDescent="0.2">
      <c r="A1623" s="251">
        <v>18346</v>
      </c>
      <c r="B1623" s="252" t="s">
        <v>179</v>
      </c>
      <c r="C1623" s="251" t="s">
        <v>180</v>
      </c>
    </row>
    <row r="1624" spans="1:3" ht="15" x14ac:dyDescent="0.2">
      <c r="A1624" s="251">
        <v>18347</v>
      </c>
      <c r="B1624" s="252" t="s">
        <v>179</v>
      </c>
      <c r="C1624" s="251" t="s">
        <v>180</v>
      </c>
    </row>
    <row r="1625" spans="1:3" ht="15" x14ac:dyDescent="0.2">
      <c r="A1625" s="251">
        <v>18348</v>
      </c>
      <c r="B1625" s="252" t="s">
        <v>179</v>
      </c>
      <c r="C1625" s="251" t="s">
        <v>180</v>
      </c>
    </row>
    <row r="1626" spans="1:3" ht="15" x14ac:dyDescent="0.2">
      <c r="A1626" s="251">
        <v>18349</v>
      </c>
      <c r="B1626" s="252" t="s">
        <v>179</v>
      </c>
      <c r="C1626" s="251" t="s">
        <v>180</v>
      </c>
    </row>
    <row r="1627" spans="1:3" ht="15" x14ac:dyDescent="0.2">
      <c r="A1627" s="251">
        <v>18350</v>
      </c>
      <c r="B1627" s="252" t="s">
        <v>179</v>
      </c>
      <c r="C1627" s="251" t="s">
        <v>180</v>
      </c>
    </row>
    <row r="1628" spans="1:3" ht="15" x14ac:dyDescent="0.2">
      <c r="A1628" s="251">
        <v>18351</v>
      </c>
      <c r="B1628" s="252" t="s">
        <v>183</v>
      </c>
      <c r="C1628" s="251" t="s">
        <v>184</v>
      </c>
    </row>
    <row r="1629" spans="1:3" ht="15" x14ac:dyDescent="0.2">
      <c r="A1629" s="251">
        <v>18352</v>
      </c>
      <c r="B1629" s="252" t="s">
        <v>179</v>
      </c>
      <c r="C1629" s="251" t="s">
        <v>180</v>
      </c>
    </row>
    <row r="1630" spans="1:3" ht="15" x14ac:dyDescent="0.2">
      <c r="A1630" s="251">
        <v>18353</v>
      </c>
      <c r="B1630" s="252" t="s">
        <v>179</v>
      </c>
      <c r="C1630" s="251" t="s">
        <v>180</v>
      </c>
    </row>
    <row r="1631" spans="1:3" ht="15" x14ac:dyDescent="0.2">
      <c r="A1631" s="251">
        <v>18354</v>
      </c>
      <c r="B1631" s="252" t="s">
        <v>179</v>
      </c>
      <c r="C1631" s="251" t="s">
        <v>180</v>
      </c>
    </row>
    <row r="1632" spans="1:3" ht="15" x14ac:dyDescent="0.2">
      <c r="A1632" s="251">
        <v>18355</v>
      </c>
      <c r="B1632" s="252" t="s">
        <v>179</v>
      </c>
      <c r="C1632" s="251" t="s">
        <v>180</v>
      </c>
    </row>
    <row r="1633" spans="1:3" ht="15" x14ac:dyDescent="0.2">
      <c r="A1633" s="251">
        <v>18356</v>
      </c>
      <c r="B1633" s="252" t="s">
        <v>179</v>
      </c>
      <c r="C1633" s="251" t="s">
        <v>180</v>
      </c>
    </row>
    <row r="1634" spans="1:3" ht="15" x14ac:dyDescent="0.2">
      <c r="A1634" s="251">
        <v>18357</v>
      </c>
      <c r="B1634" s="252" t="s">
        <v>179</v>
      </c>
      <c r="C1634" s="251" t="s">
        <v>180</v>
      </c>
    </row>
    <row r="1635" spans="1:3" ht="15" x14ac:dyDescent="0.2">
      <c r="A1635" s="251">
        <v>18360</v>
      </c>
      <c r="B1635" s="252" t="s">
        <v>179</v>
      </c>
      <c r="C1635" s="251" t="s">
        <v>180</v>
      </c>
    </row>
    <row r="1636" spans="1:3" ht="15" x14ac:dyDescent="0.2">
      <c r="A1636" s="251">
        <v>18370</v>
      </c>
      <c r="B1636" s="252" t="s">
        <v>179</v>
      </c>
      <c r="C1636" s="251" t="s">
        <v>180</v>
      </c>
    </row>
    <row r="1637" spans="1:3" ht="15" x14ac:dyDescent="0.2">
      <c r="A1637" s="251">
        <v>18371</v>
      </c>
      <c r="B1637" s="252" t="s">
        <v>179</v>
      </c>
      <c r="C1637" s="251" t="s">
        <v>180</v>
      </c>
    </row>
    <row r="1638" spans="1:3" ht="15" x14ac:dyDescent="0.2">
      <c r="A1638" s="251">
        <v>18372</v>
      </c>
      <c r="B1638" s="252" t="s">
        <v>179</v>
      </c>
      <c r="C1638" s="251" t="s">
        <v>180</v>
      </c>
    </row>
    <row r="1639" spans="1:3" ht="15" x14ac:dyDescent="0.2">
      <c r="A1639" s="251">
        <v>18373</v>
      </c>
      <c r="B1639" s="252" t="s">
        <v>179</v>
      </c>
      <c r="C1639" s="251" t="s">
        <v>180</v>
      </c>
    </row>
    <row r="1640" spans="1:3" ht="15" x14ac:dyDescent="0.2">
      <c r="A1640" s="251">
        <v>18401</v>
      </c>
      <c r="B1640" s="252" t="s">
        <v>185</v>
      </c>
      <c r="C1640" s="251" t="s">
        <v>186</v>
      </c>
    </row>
    <row r="1641" spans="1:3" ht="15" x14ac:dyDescent="0.2">
      <c r="A1641" s="251">
        <v>18403</v>
      </c>
      <c r="B1641" s="252" t="s">
        <v>179</v>
      </c>
      <c r="C1641" s="251" t="s">
        <v>180</v>
      </c>
    </row>
    <row r="1642" spans="1:3" ht="15" x14ac:dyDescent="0.2">
      <c r="A1642" s="251">
        <v>18405</v>
      </c>
      <c r="B1642" s="252" t="s">
        <v>185</v>
      </c>
      <c r="C1642" s="251" t="s">
        <v>186</v>
      </c>
    </row>
    <row r="1643" spans="1:3" ht="15" x14ac:dyDescent="0.2">
      <c r="A1643" s="251">
        <v>18407</v>
      </c>
      <c r="B1643" s="252" t="s">
        <v>179</v>
      </c>
      <c r="C1643" s="251" t="s">
        <v>180</v>
      </c>
    </row>
    <row r="1644" spans="1:3" ht="15" x14ac:dyDescent="0.2">
      <c r="A1644" s="251">
        <v>18410</v>
      </c>
      <c r="B1644" s="252" t="s">
        <v>179</v>
      </c>
      <c r="C1644" s="251" t="s">
        <v>180</v>
      </c>
    </row>
    <row r="1645" spans="1:3" ht="15" x14ac:dyDescent="0.2">
      <c r="A1645" s="251">
        <v>18411</v>
      </c>
      <c r="B1645" s="252" t="s">
        <v>179</v>
      </c>
      <c r="C1645" s="251" t="s">
        <v>180</v>
      </c>
    </row>
    <row r="1646" spans="1:3" ht="15" x14ac:dyDescent="0.2">
      <c r="A1646" s="251">
        <v>18413</v>
      </c>
      <c r="B1646" s="252" t="s">
        <v>185</v>
      </c>
      <c r="C1646" s="251" t="s">
        <v>186</v>
      </c>
    </row>
    <row r="1647" spans="1:3" ht="15" x14ac:dyDescent="0.2">
      <c r="A1647" s="251">
        <v>18414</v>
      </c>
      <c r="B1647" s="252" t="s">
        <v>179</v>
      </c>
      <c r="C1647" s="251" t="s">
        <v>180</v>
      </c>
    </row>
    <row r="1648" spans="1:3" ht="15" x14ac:dyDescent="0.2">
      <c r="A1648" s="251">
        <v>18415</v>
      </c>
      <c r="B1648" s="252" t="s">
        <v>185</v>
      </c>
      <c r="C1648" s="251" t="s">
        <v>186</v>
      </c>
    </row>
    <row r="1649" spans="1:3" ht="15" x14ac:dyDescent="0.2">
      <c r="A1649" s="251">
        <v>18416</v>
      </c>
      <c r="B1649" s="252" t="s">
        <v>179</v>
      </c>
      <c r="C1649" s="251" t="s">
        <v>180</v>
      </c>
    </row>
    <row r="1650" spans="1:3" ht="15" x14ac:dyDescent="0.2">
      <c r="A1650" s="251">
        <v>18417</v>
      </c>
      <c r="B1650" s="252" t="s">
        <v>185</v>
      </c>
      <c r="C1650" s="251" t="s">
        <v>186</v>
      </c>
    </row>
    <row r="1651" spans="1:3" ht="15" x14ac:dyDescent="0.2">
      <c r="A1651" s="251">
        <v>18419</v>
      </c>
      <c r="B1651" s="252" t="s">
        <v>179</v>
      </c>
      <c r="C1651" s="251" t="s">
        <v>180</v>
      </c>
    </row>
    <row r="1652" spans="1:3" ht="15" x14ac:dyDescent="0.2">
      <c r="A1652" s="251">
        <v>18420</v>
      </c>
      <c r="B1652" s="252" t="s">
        <v>179</v>
      </c>
      <c r="C1652" s="251" t="s">
        <v>180</v>
      </c>
    </row>
    <row r="1653" spans="1:3" ht="15" x14ac:dyDescent="0.2">
      <c r="A1653" s="251">
        <v>18421</v>
      </c>
      <c r="B1653" s="252" t="s">
        <v>185</v>
      </c>
      <c r="C1653" s="251" t="s">
        <v>186</v>
      </c>
    </row>
    <row r="1654" spans="1:3" ht="15" x14ac:dyDescent="0.2">
      <c r="A1654" s="251">
        <v>18424</v>
      </c>
      <c r="B1654" s="252" t="s">
        <v>179</v>
      </c>
      <c r="C1654" s="251" t="s">
        <v>180</v>
      </c>
    </row>
    <row r="1655" spans="1:3" ht="15" x14ac:dyDescent="0.2">
      <c r="A1655" s="251">
        <v>18425</v>
      </c>
      <c r="B1655" s="252" t="s">
        <v>179</v>
      </c>
      <c r="C1655" s="251" t="s">
        <v>180</v>
      </c>
    </row>
    <row r="1656" spans="1:3" ht="15" x14ac:dyDescent="0.2">
      <c r="A1656" s="251">
        <v>18426</v>
      </c>
      <c r="B1656" s="252" t="s">
        <v>179</v>
      </c>
      <c r="C1656" s="251" t="s">
        <v>180</v>
      </c>
    </row>
    <row r="1657" spans="1:3" ht="15" x14ac:dyDescent="0.2">
      <c r="A1657" s="251">
        <v>18427</v>
      </c>
      <c r="B1657" s="252" t="s">
        <v>185</v>
      </c>
      <c r="C1657" s="251" t="s">
        <v>186</v>
      </c>
    </row>
    <row r="1658" spans="1:3" ht="15" x14ac:dyDescent="0.2">
      <c r="A1658" s="251">
        <v>18428</v>
      </c>
      <c r="B1658" s="252" t="s">
        <v>179</v>
      </c>
      <c r="C1658" s="251" t="s">
        <v>180</v>
      </c>
    </row>
    <row r="1659" spans="1:3" ht="15" x14ac:dyDescent="0.2">
      <c r="A1659" s="251">
        <v>18430</v>
      </c>
      <c r="B1659" s="252" t="s">
        <v>185</v>
      </c>
      <c r="C1659" s="251" t="s">
        <v>186</v>
      </c>
    </row>
    <row r="1660" spans="1:3" ht="15" x14ac:dyDescent="0.2">
      <c r="A1660" s="251">
        <v>18431</v>
      </c>
      <c r="B1660" s="252" t="s">
        <v>185</v>
      </c>
      <c r="C1660" s="251" t="s">
        <v>186</v>
      </c>
    </row>
    <row r="1661" spans="1:3" ht="15" x14ac:dyDescent="0.2">
      <c r="A1661" s="251">
        <v>18433</v>
      </c>
      <c r="B1661" s="252" t="s">
        <v>179</v>
      </c>
      <c r="C1661" s="251" t="s">
        <v>180</v>
      </c>
    </row>
    <row r="1662" spans="1:3" ht="15" x14ac:dyDescent="0.2">
      <c r="A1662" s="251">
        <v>18434</v>
      </c>
      <c r="B1662" s="252" t="s">
        <v>179</v>
      </c>
      <c r="C1662" s="251" t="s">
        <v>180</v>
      </c>
    </row>
    <row r="1663" spans="1:3" ht="15" x14ac:dyDescent="0.2">
      <c r="A1663" s="251">
        <v>18435</v>
      </c>
      <c r="B1663" s="252" t="s">
        <v>179</v>
      </c>
      <c r="C1663" s="251" t="s">
        <v>180</v>
      </c>
    </row>
    <row r="1664" spans="1:3" ht="15" x14ac:dyDescent="0.2">
      <c r="A1664" s="251">
        <v>18436</v>
      </c>
      <c r="B1664" s="252" t="s">
        <v>185</v>
      </c>
      <c r="C1664" s="251" t="s">
        <v>186</v>
      </c>
    </row>
    <row r="1665" spans="1:3" ht="15" x14ac:dyDescent="0.2">
      <c r="A1665" s="251">
        <v>18437</v>
      </c>
      <c r="B1665" s="252" t="s">
        <v>185</v>
      </c>
      <c r="C1665" s="251" t="s">
        <v>186</v>
      </c>
    </row>
    <row r="1666" spans="1:3" ht="15" x14ac:dyDescent="0.2">
      <c r="A1666" s="251">
        <v>18438</v>
      </c>
      <c r="B1666" s="252" t="s">
        <v>185</v>
      </c>
      <c r="C1666" s="251" t="s">
        <v>186</v>
      </c>
    </row>
    <row r="1667" spans="1:3" ht="15" x14ac:dyDescent="0.2">
      <c r="A1667" s="251">
        <v>18439</v>
      </c>
      <c r="B1667" s="252" t="s">
        <v>185</v>
      </c>
      <c r="C1667" s="251" t="s">
        <v>186</v>
      </c>
    </row>
    <row r="1668" spans="1:3" ht="15" x14ac:dyDescent="0.2">
      <c r="A1668" s="251">
        <v>18440</v>
      </c>
      <c r="B1668" s="252" t="s">
        <v>179</v>
      </c>
      <c r="C1668" s="251" t="s">
        <v>180</v>
      </c>
    </row>
    <row r="1669" spans="1:3" ht="15" x14ac:dyDescent="0.2">
      <c r="A1669" s="251">
        <v>18441</v>
      </c>
      <c r="B1669" s="252" t="s">
        <v>185</v>
      </c>
      <c r="C1669" s="251" t="s">
        <v>186</v>
      </c>
    </row>
    <row r="1670" spans="1:3" ht="15" x14ac:dyDescent="0.2">
      <c r="A1670" s="251">
        <v>18443</v>
      </c>
      <c r="B1670" s="252" t="s">
        <v>185</v>
      </c>
      <c r="C1670" s="251" t="s">
        <v>186</v>
      </c>
    </row>
    <row r="1671" spans="1:3" ht="15" x14ac:dyDescent="0.2">
      <c r="A1671" s="251">
        <v>18444</v>
      </c>
      <c r="B1671" s="252" t="s">
        <v>179</v>
      </c>
      <c r="C1671" s="251" t="s">
        <v>180</v>
      </c>
    </row>
    <row r="1672" spans="1:3" ht="15" x14ac:dyDescent="0.2">
      <c r="A1672" s="251">
        <v>18445</v>
      </c>
      <c r="B1672" s="252" t="s">
        <v>185</v>
      </c>
      <c r="C1672" s="251" t="s">
        <v>186</v>
      </c>
    </row>
    <row r="1673" spans="1:3" ht="15" x14ac:dyDescent="0.2">
      <c r="A1673" s="251">
        <v>18446</v>
      </c>
      <c r="B1673" s="252" t="s">
        <v>179</v>
      </c>
      <c r="C1673" s="251" t="s">
        <v>180</v>
      </c>
    </row>
    <row r="1674" spans="1:3" ht="15" x14ac:dyDescent="0.2">
      <c r="A1674" s="251">
        <v>18447</v>
      </c>
      <c r="B1674" s="252" t="s">
        <v>179</v>
      </c>
      <c r="C1674" s="251" t="s">
        <v>180</v>
      </c>
    </row>
    <row r="1675" spans="1:3" ht="15" x14ac:dyDescent="0.2">
      <c r="A1675" s="251">
        <v>18448</v>
      </c>
      <c r="B1675" s="252" t="s">
        <v>179</v>
      </c>
      <c r="C1675" s="251" t="s">
        <v>180</v>
      </c>
    </row>
    <row r="1676" spans="1:3" ht="15" x14ac:dyDescent="0.2">
      <c r="A1676" s="251">
        <v>18449</v>
      </c>
      <c r="B1676" s="252" t="s">
        <v>185</v>
      </c>
      <c r="C1676" s="251" t="s">
        <v>186</v>
      </c>
    </row>
    <row r="1677" spans="1:3" ht="15" x14ac:dyDescent="0.2">
      <c r="A1677" s="251">
        <v>18451</v>
      </c>
      <c r="B1677" s="252" t="s">
        <v>179</v>
      </c>
      <c r="C1677" s="251" t="s">
        <v>180</v>
      </c>
    </row>
    <row r="1678" spans="1:3" ht="15" x14ac:dyDescent="0.2">
      <c r="A1678" s="251">
        <v>18452</v>
      </c>
      <c r="B1678" s="252" t="s">
        <v>179</v>
      </c>
      <c r="C1678" s="251" t="s">
        <v>180</v>
      </c>
    </row>
    <row r="1679" spans="1:3" ht="15" x14ac:dyDescent="0.2">
      <c r="A1679" s="251">
        <v>18453</v>
      </c>
      <c r="B1679" s="252" t="s">
        <v>185</v>
      </c>
      <c r="C1679" s="251" t="s">
        <v>186</v>
      </c>
    </row>
    <row r="1680" spans="1:3" ht="15" x14ac:dyDescent="0.2">
      <c r="A1680" s="251">
        <v>18454</v>
      </c>
      <c r="B1680" s="252" t="s">
        <v>185</v>
      </c>
      <c r="C1680" s="251" t="s">
        <v>186</v>
      </c>
    </row>
    <row r="1681" spans="1:3" ht="15" x14ac:dyDescent="0.2">
      <c r="A1681" s="251">
        <v>18455</v>
      </c>
      <c r="B1681" s="252" t="s">
        <v>185</v>
      </c>
      <c r="C1681" s="251" t="s">
        <v>186</v>
      </c>
    </row>
    <row r="1682" spans="1:3" ht="15" x14ac:dyDescent="0.2">
      <c r="A1682" s="251">
        <v>18456</v>
      </c>
      <c r="B1682" s="252" t="s">
        <v>185</v>
      </c>
      <c r="C1682" s="251" t="s">
        <v>186</v>
      </c>
    </row>
    <row r="1683" spans="1:3" ht="15" x14ac:dyDescent="0.2">
      <c r="A1683" s="251">
        <v>18457</v>
      </c>
      <c r="B1683" s="252" t="s">
        <v>179</v>
      </c>
      <c r="C1683" s="251" t="s">
        <v>180</v>
      </c>
    </row>
    <row r="1684" spans="1:3" ht="15" x14ac:dyDescent="0.2">
      <c r="A1684" s="251">
        <v>18458</v>
      </c>
      <c r="B1684" s="252" t="s">
        <v>179</v>
      </c>
      <c r="C1684" s="251" t="s">
        <v>180</v>
      </c>
    </row>
    <row r="1685" spans="1:3" ht="15" x14ac:dyDescent="0.2">
      <c r="A1685" s="251">
        <v>18459</v>
      </c>
      <c r="B1685" s="252" t="s">
        <v>185</v>
      </c>
      <c r="C1685" s="251" t="s">
        <v>186</v>
      </c>
    </row>
    <row r="1686" spans="1:3" ht="15" x14ac:dyDescent="0.2">
      <c r="A1686" s="251">
        <v>18460</v>
      </c>
      <c r="B1686" s="252" t="s">
        <v>185</v>
      </c>
      <c r="C1686" s="251" t="s">
        <v>186</v>
      </c>
    </row>
    <row r="1687" spans="1:3" ht="15" x14ac:dyDescent="0.2">
      <c r="A1687" s="251">
        <v>18461</v>
      </c>
      <c r="B1687" s="252" t="s">
        <v>185</v>
      </c>
      <c r="C1687" s="251" t="s">
        <v>186</v>
      </c>
    </row>
    <row r="1688" spans="1:3" ht="15" x14ac:dyDescent="0.2">
      <c r="A1688" s="251">
        <v>18462</v>
      </c>
      <c r="B1688" s="252" t="s">
        <v>185</v>
      </c>
      <c r="C1688" s="251" t="s">
        <v>186</v>
      </c>
    </row>
    <row r="1689" spans="1:3" ht="15" x14ac:dyDescent="0.2">
      <c r="A1689" s="251">
        <v>18463</v>
      </c>
      <c r="B1689" s="252" t="s">
        <v>185</v>
      </c>
      <c r="C1689" s="251" t="s">
        <v>186</v>
      </c>
    </row>
    <row r="1690" spans="1:3" ht="15" x14ac:dyDescent="0.2">
      <c r="A1690" s="251">
        <v>18464</v>
      </c>
      <c r="B1690" s="252" t="s">
        <v>179</v>
      </c>
      <c r="C1690" s="251" t="s">
        <v>180</v>
      </c>
    </row>
    <row r="1691" spans="1:3" ht="15" x14ac:dyDescent="0.2">
      <c r="A1691" s="251">
        <v>18465</v>
      </c>
      <c r="B1691" s="252" t="s">
        <v>185</v>
      </c>
      <c r="C1691" s="251" t="s">
        <v>186</v>
      </c>
    </row>
    <row r="1692" spans="1:3" ht="15" x14ac:dyDescent="0.2">
      <c r="A1692" s="251">
        <v>18466</v>
      </c>
      <c r="B1692" s="252" t="s">
        <v>179</v>
      </c>
      <c r="C1692" s="251" t="s">
        <v>180</v>
      </c>
    </row>
    <row r="1693" spans="1:3" ht="15" x14ac:dyDescent="0.2">
      <c r="A1693" s="251">
        <v>18469</v>
      </c>
      <c r="B1693" s="252" t="s">
        <v>185</v>
      </c>
      <c r="C1693" s="251" t="s">
        <v>186</v>
      </c>
    </row>
    <row r="1694" spans="1:3" ht="15" x14ac:dyDescent="0.2">
      <c r="A1694" s="251">
        <v>18470</v>
      </c>
      <c r="B1694" s="252" t="s">
        <v>185</v>
      </c>
      <c r="C1694" s="251" t="s">
        <v>186</v>
      </c>
    </row>
    <row r="1695" spans="1:3" ht="15" x14ac:dyDescent="0.2">
      <c r="A1695" s="251">
        <v>18471</v>
      </c>
      <c r="B1695" s="252" t="s">
        <v>179</v>
      </c>
      <c r="C1695" s="251" t="s">
        <v>180</v>
      </c>
    </row>
    <row r="1696" spans="1:3" ht="15" x14ac:dyDescent="0.2">
      <c r="A1696" s="251">
        <v>18472</v>
      </c>
      <c r="B1696" s="252" t="s">
        <v>185</v>
      </c>
      <c r="C1696" s="251" t="s">
        <v>186</v>
      </c>
    </row>
    <row r="1697" spans="1:3" ht="15" x14ac:dyDescent="0.2">
      <c r="A1697" s="251">
        <v>18473</v>
      </c>
      <c r="B1697" s="252" t="s">
        <v>185</v>
      </c>
      <c r="C1697" s="251" t="s">
        <v>186</v>
      </c>
    </row>
    <row r="1698" spans="1:3" ht="15" x14ac:dyDescent="0.2">
      <c r="A1698" s="251">
        <v>18501</v>
      </c>
      <c r="B1698" s="252" t="s">
        <v>179</v>
      </c>
      <c r="C1698" s="251" t="s">
        <v>180</v>
      </c>
    </row>
    <row r="1699" spans="1:3" ht="15" x14ac:dyDescent="0.2">
      <c r="A1699" s="251">
        <v>18502</v>
      </c>
      <c r="B1699" s="252" t="s">
        <v>179</v>
      </c>
      <c r="C1699" s="251" t="s">
        <v>180</v>
      </c>
    </row>
    <row r="1700" spans="1:3" ht="15" x14ac:dyDescent="0.2">
      <c r="A1700" s="251">
        <v>18503</v>
      </c>
      <c r="B1700" s="252" t="s">
        <v>179</v>
      </c>
      <c r="C1700" s="251" t="s">
        <v>180</v>
      </c>
    </row>
    <row r="1701" spans="1:3" ht="15" x14ac:dyDescent="0.2">
      <c r="A1701" s="251">
        <v>18504</v>
      </c>
      <c r="B1701" s="252" t="s">
        <v>179</v>
      </c>
      <c r="C1701" s="251" t="s">
        <v>180</v>
      </c>
    </row>
    <row r="1702" spans="1:3" ht="15" x14ac:dyDescent="0.2">
      <c r="A1702" s="251">
        <v>18505</v>
      </c>
      <c r="B1702" s="252" t="s">
        <v>179</v>
      </c>
      <c r="C1702" s="251" t="s">
        <v>180</v>
      </c>
    </row>
    <row r="1703" spans="1:3" ht="15" x14ac:dyDescent="0.2">
      <c r="A1703" s="251">
        <v>18507</v>
      </c>
      <c r="B1703" s="252" t="s">
        <v>179</v>
      </c>
      <c r="C1703" s="251" t="s">
        <v>180</v>
      </c>
    </row>
    <row r="1704" spans="1:3" ht="15" x14ac:dyDescent="0.2">
      <c r="A1704" s="251">
        <v>18508</v>
      </c>
      <c r="B1704" s="252" t="s">
        <v>179</v>
      </c>
      <c r="C1704" s="251" t="s">
        <v>180</v>
      </c>
    </row>
    <row r="1705" spans="1:3" ht="15" x14ac:dyDescent="0.2">
      <c r="A1705" s="251">
        <v>18509</v>
      </c>
      <c r="B1705" s="252" t="s">
        <v>179</v>
      </c>
      <c r="C1705" s="251" t="s">
        <v>180</v>
      </c>
    </row>
    <row r="1706" spans="1:3" ht="15" x14ac:dyDescent="0.2">
      <c r="A1706" s="251">
        <v>18510</v>
      </c>
      <c r="B1706" s="252" t="s">
        <v>179</v>
      </c>
      <c r="C1706" s="251" t="s">
        <v>180</v>
      </c>
    </row>
    <row r="1707" spans="1:3" ht="15" x14ac:dyDescent="0.2">
      <c r="A1707" s="251">
        <v>18512</v>
      </c>
      <c r="B1707" s="252" t="s">
        <v>179</v>
      </c>
      <c r="C1707" s="251" t="s">
        <v>180</v>
      </c>
    </row>
    <row r="1708" spans="1:3" ht="15" x14ac:dyDescent="0.2">
      <c r="A1708" s="251">
        <v>18514</v>
      </c>
      <c r="B1708" s="252" t="s">
        <v>179</v>
      </c>
      <c r="C1708" s="251" t="s">
        <v>180</v>
      </c>
    </row>
    <row r="1709" spans="1:3" ht="15" x14ac:dyDescent="0.2">
      <c r="A1709" s="251">
        <v>18515</v>
      </c>
      <c r="B1709" s="252" t="s">
        <v>179</v>
      </c>
      <c r="C1709" s="251" t="s">
        <v>180</v>
      </c>
    </row>
    <row r="1710" spans="1:3" ht="15" x14ac:dyDescent="0.2">
      <c r="A1710" s="251">
        <v>18517</v>
      </c>
      <c r="B1710" s="252" t="s">
        <v>179</v>
      </c>
      <c r="C1710" s="251" t="s">
        <v>180</v>
      </c>
    </row>
    <row r="1711" spans="1:3" ht="15" x14ac:dyDescent="0.2">
      <c r="A1711" s="251">
        <v>18518</v>
      </c>
      <c r="B1711" s="252" t="s">
        <v>179</v>
      </c>
      <c r="C1711" s="251" t="s">
        <v>180</v>
      </c>
    </row>
    <row r="1712" spans="1:3" ht="15" x14ac:dyDescent="0.2">
      <c r="A1712" s="251">
        <v>18519</v>
      </c>
      <c r="B1712" s="252" t="s">
        <v>179</v>
      </c>
      <c r="C1712" s="251" t="s">
        <v>180</v>
      </c>
    </row>
    <row r="1713" spans="1:3" ht="15" x14ac:dyDescent="0.2">
      <c r="A1713" s="251">
        <v>18522</v>
      </c>
      <c r="B1713" s="252" t="s">
        <v>179</v>
      </c>
      <c r="C1713" s="251" t="s">
        <v>180</v>
      </c>
    </row>
    <row r="1714" spans="1:3" ht="15" x14ac:dyDescent="0.2">
      <c r="A1714" s="251">
        <v>18540</v>
      </c>
      <c r="B1714" s="252" t="s">
        <v>179</v>
      </c>
      <c r="C1714" s="251" t="s">
        <v>180</v>
      </c>
    </row>
    <row r="1715" spans="1:3" ht="15" x14ac:dyDescent="0.2">
      <c r="A1715" s="251">
        <v>18577</v>
      </c>
      <c r="B1715" s="252" t="s">
        <v>179</v>
      </c>
      <c r="C1715" s="251" t="s">
        <v>180</v>
      </c>
    </row>
    <row r="1716" spans="1:3" ht="15" x14ac:dyDescent="0.2">
      <c r="A1716" s="251">
        <v>18601</v>
      </c>
      <c r="B1716" s="252" t="s">
        <v>179</v>
      </c>
      <c r="C1716" s="251" t="s">
        <v>180</v>
      </c>
    </row>
    <row r="1717" spans="1:3" ht="15" x14ac:dyDescent="0.2">
      <c r="A1717" s="251">
        <v>18602</v>
      </c>
      <c r="B1717" s="252" t="s">
        <v>179</v>
      </c>
      <c r="C1717" s="251" t="s">
        <v>180</v>
      </c>
    </row>
    <row r="1718" spans="1:3" ht="15" x14ac:dyDescent="0.2">
      <c r="A1718" s="251">
        <v>18603</v>
      </c>
      <c r="B1718" s="252" t="s">
        <v>177</v>
      </c>
      <c r="C1718" s="251" t="s">
        <v>178</v>
      </c>
    </row>
    <row r="1719" spans="1:3" ht="15" x14ac:dyDescent="0.2">
      <c r="A1719" s="251">
        <v>18610</v>
      </c>
      <c r="B1719" s="252" t="s">
        <v>179</v>
      </c>
      <c r="C1719" s="251" t="s">
        <v>180</v>
      </c>
    </row>
    <row r="1720" spans="1:3" ht="15" x14ac:dyDescent="0.2">
      <c r="A1720" s="251">
        <v>18611</v>
      </c>
      <c r="B1720" s="252" t="s">
        <v>179</v>
      </c>
      <c r="C1720" s="251" t="s">
        <v>180</v>
      </c>
    </row>
    <row r="1721" spans="1:3" ht="15" x14ac:dyDescent="0.2">
      <c r="A1721" s="251">
        <v>18612</v>
      </c>
      <c r="B1721" s="252" t="s">
        <v>179</v>
      </c>
      <c r="C1721" s="251" t="s">
        <v>180</v>
      </c>
    </row>
    <row r="1722" spans="1:3" ht="15" x14ac:dyDescent="0.2">
      <c r="A1722" s="251">
        <v>18614</v>
      </c>
      <c r="B1722" s="252" t="s">
        <v>179</v>
      </c>
      <c r="C1722" s="251" t="s">
        <v>180</v>
      </c>
    </row>
    <row r="1723" spans="1:3" ht="15" x14ac:dyDescent="0.2">
      <c r="A1723" s="251">
        <v>18615</v>
      </c>
      <c r="B1723" s="252" t="s">
        <v>179</v>
      </c>
      <c r="C1723" s="251" t="s">
        <v>180</v>
      </c>
    </row>
    <row r="1724" spans="1:3" ht="15" x14ac:dyDescent="0.2">
      <c r="A1724" s="251">
        <v>18616</v>
      </c>
      <c r="B1724" s="252" t="s">
        <v>179</v>
      </c>
      <c r="C1724" s="251" t="s">
        <v>180</v>
      </c>
    </row>
    <row r="1725" spans="1:3" ht="15" x14ac:dyDescent="0.2">
      <c r="A1725" s="251">
        <v>18617</v>
      </c>
      <c r="B1725" s="252" t="s">
        <v>179</v>
      </c>
      <c r="C1725" s="251" t="s">
        <v>180</v>
      </c>
    </row>
    <row r="1726" spans="1:3" ht="15" x14ac:dyDescent="0.2">
      <c r="A1726" s="251">
        <v>18618</v>
      </c>
      <c r="B1726" s="252" t="s">
        <v>179</v>
      </c>
      <c r="C1726" s="251" t="s">
        <v>180</v>
      </c>
    </row>
    <row r="1727" spans="1:3" ht="15" x14ac:dyDescent="0.2">
      <c r="A1727" s="251">
        <v>18619</v>
      </c>
      <c r="B1727" s="252" t="s">
        <v>179</v>
      </c>
      <c r="C1727" s="251" t="s">
        <v>180</v>
      </c>
    </row>
    <row r="1728" spans="1:3" ht="15" x14ac:dyDescent="0.2">
      <c r="A1728" s="251">
        <v>18621</v>
      </c>
      <c r="B1728" s="252" t="s">
        <v>179</v>
      </c>
      <c r="C1728" s="251" t="s">
        <v>180</v>
      </c>
    </row>
    <row r="1729" spans="1:3" ht="15" x14ac:dyDescent="0.2">
      <c r="A1729" s="251">
        <v>18622</v>
      </c>
      <c r="B1729" s="252" t="s">
        <v>179</v>
      </c>
      <c r="C1729" s="251" t="s">
        <v>180</v>
      </c>
    </row>
    <row r="1730" spans="1:3" ht="15" x14ac:dyDescent="0.2">
      <c r="A1730" s="251">
        <v>18623</v>
      </c>
      <c r="B1730" s="252" t="s">
        <v>179</v>
      </c>
      <c r="C1730" s="251" t="s">
        <v>180</v>
      </c>
    </row>
    <row r="1731" spans="1:3" ht="15" x14ac:dyDescent="0.2">
      <c r="A1731" s="251">
        <v>18624</v>
      </c>
      <c r="B1731" s="252" t="s">
        <v>183</v>
      </c>
      <c r="C1731" s="251" t="s">
        <v>184</v>
      </c>
    </row>
    <row r="1732" spans="1:3" ht="15" x14ac:dyDescent="0.2">
      <c r="A1732" s="251">
        <v>18625</v>
      </c>
      <c r="B1732" s="252" t="s">
        <v>179</v>
      </c>
      <c r="C1732" s="251" t="s">
        <v>180</v>
      </c>
    </row>
    <row r="1733" spans="1:3" ht="15" x14ac:dyDescent="0.2">
      <c r="A1733" s="251">
        <v>18626</v>
      </c>
      <c r="B1733" s="252" t="s">
        <v>179</v>
      </c>
      <c r="C1733" s="251" t="s">
        <v>180</v>
      </c>
    </row>
    <row r="1734" spans="1:3" ht="15" x14ac:dyDescent="0.2">
      <c r="A1734" s="251">
        <v>18627</v>
      </c>
      <c r="B1734" s="252" t="s">
        <v>179</v>
      </c>
      <c r="C1734" s="251" t="s">
        <v>180</v>
      </c>
    </row>
    <row r="1735" spans="1:3" ht="15" x14ac:dyDescent="0.2">
      <c r="A1735" s="251">
        <v>18628</v>
      </c>
      <c r="B1735" s="252" t="s">
        <v>179</v>
      </c>
      <c r="C1735" s="251" t="s">
        <v>180</v>
      </c>
    </row>
    <row r="1736" spans="1:3" ht="15" x14ac:dyDescent="0.2">
      <c r="A1736" s="251">
        <v>18629</v>
      </c>
      <c r="B1736" s="252" t="s">
        <v>179</v>
      </c>
      <c r="C1736" s="251" t="s">
        <v>180</v>
      </c>
    </row>
    <row r="1737" spans="1:3" ht="15" x14ac:dyDescent="0.2">
      <c r="A1737" s="251">
        <v>18630</v>
      </c>
      <c r="B1737" s="252" t="s">
        <v>179</v>
      </c>
      <c r="C1737" s="251" t="s">
        <v>180</v>
      </c>
    </row>
    <row r="1738" spans="1:3" ht="15" x14ac:dyDescent="0.2">
      <c r="A1738" s="251">
        <v>18631</v>
      </c>
      <c r="B1738" s="252" t="s">
        <v>177</v>
      </c>
      <c r="C1738" s="251" t="s">
        <v>178</v>
      </c>
    </row>
    <row r="1739" spans="1:3" ht="15" x14ac:dyDescent="0.2">
      <c r="A1739" s="251">
        <v>18632</v>
      </c>
      <c r="B1739" s="252" t="s">
        <v>179</v>
      </c>
      <c r="C1739" s="251" t="s">
        <v>180</v>
      </c>
    </row>
    <row r="1740" spans="1:3" ht="15" x14ac:dyDescent="0.2">
      <c r="A1740" s="251">
        <v>18634</v>
      </c>
      <c r="B1740" s="252" t="s">
        <v>179</v>
      </c>
      <c r="C1740" s="251" t="s">
        <v>180</v>
      </c>
    </row>
    <row r="1741" spans="1:3" ht="15" x14ac:dyDescent="0.2">
      <c r="A1741" s="251">
        <v>18635</v>
      </c>
      <c r="B1741" s="252" t="s">
        <v>179</v>
      </c>
      <c r="C1741" s="251" t="s">
        <v>180</v>
      </c>
    </row>
    <row r="1742" spans="1:3" ht="15" x14ac:dyDescent="0.2">
      <c r="A1742" s="251">
        <v>18636</v>
      </c>
      <c r="B1742" s="252" t="s">
        <v>179</v>
      </c>
      <c r="C1742" s="251" t="s">
        <v>180</v>
      </c>
    </row>
    <row r="1743" spans="1:3" ht="15" x14ac:dyDescent="0.2">
      <c r="A1743" s="251">
        <v>18640</v>
      </c>
      <c r="B1743" s="252" t="s">
        <v>179</v>
      </c>
      <c r="C1743" s="251" t="s">
        <v>180</v>
      </c>
    </row>
    <row r="1744" spans="1:3" ht="15" x14ac:dyDescent="0.2">
      <c r="A1744" s="251">
        <v>18641</v>
      </c>
      <c r="B1744" s="252" t="s">
        <v>179</v>
      </c>
      <c r="C1744" s="251" t="s">
        <v>180</v>
      </c>
    </row>
    <row r="1745" spans="1:3" ht="15" x14ac:dyDescent="0.2">
      <c r="A1745" s="251">
        <v>18642</v>
      </c>
      <c r="B1745" s="252" t="s">
        <v>179</v>
      </c>
      <c r="C1745" s="251" t="s">
        <v>180</v>
      </c>
    </row>
    <row r="1746" spans="1:3" ht="15" x14ac:dyDescent="0.2">
      <c r="A1746" s="251">
        <v>18643</v>
      </c>
      <c r="B1746" s="252" t="s">
        <v>179</v>
      </c>
      <c r="C1746" s="251" t="s">
        <v>180</v>
      </c>
    </row>
    <row r="1747" spans="1:3" ht="15" x14ac:dyDescent="0.2">
      <c r="A1747" s="251">
        <v>18644</v>
      </c>
      <c r="B1747" s="252" t="s">
        <v>179</v>
      </c>
      <c r="C1747" s="251" t="s">
        <v>180</v>
      </c>
    </row>
    <row r="1748" spans="1:3" ht="15" x14ac:dyDescent="0.2">
      <c r="A1748" s="251">
        <v>18651</v>
      </c>
      <c r="B1748" s="252" t="s">
        <v>179</v>
      </c>
      <c r="C1748" s="251" t="s">
        <v>180</v>
      </c>
    </row>
    <row r="1749" spans="1:3" ht="15" x14ac:dyDescent="0.2">
      <c r="A1749" s="251">
        <v>18653</v>
      </c>
      <c r="B1749" s="252" t="s">
        <v>179</v>
      </c>
      <c r="C1749" s="251" t="s">
        <v>180</v>
      </c>
    </row>
    <row r="1750" spans="1:3" ht="15" x14ac:dyDescent="0.2">
      <c r="A1750" s="251">
        <v>18654</v>
      </c>
      <c r="B1750" s="252" t="s">
        <v>179</v>
      </c>
      <c r="C1750" s="251" t="s">
        <v>180</v>
      </c>
    </row>
    <row r="1751" spans="1:3" ht="15" x14ac:dyDescent="0.2">
      <c r="A1751" s="251">
        <v>18655</v>
      </c>
      <c r="B1751" s="252" t="s">
        <v>179</v>
      </c>
      <c r="C1751" s="251" t="s">
        <v>180</v>
      </c>
    </row>
    <row r="1752" spans="1:3" ht="15" x14ac:dyDescent="0.2">
      <c r="A1752" s="251">
        <v>18656</v>
      </c>
      <c r="B1752" s="252" t="s">
        <v>179</v>
      </c>
      <c r="C1752" s="251" t="s">
        <v>180</v>
      </c>
    </row>
    <row r="1753" spans="1:3" ht="15" x14ac:dyDescent="0.2">
      <c r="A1753" s="251">
        <v>18657</v>
      </c>
      <c r="B1753" s="252" t="s">
        <v>179</v>
      </c>
      <c r="C1753" s="251" t="s">
        <v>180</v>
      </c>
    </row>
    <row r="1754" spans="1:3" ht="15" x14ac:dyDescent="0.2">
      <c r="A1754" s="251">
        <v>18660</v>
      </c>
      <c r="B1754" s="252" t="s">
        <v>179</v>
      </c>
      <c r="C1754" s="251" t="s">
        <v>180</v>
      </c>
    </row>
    <row r="1755" spans="1:3" ht="15" x14ac:dyDescent="0.2">
      <c r="A1755" s="251">
        <v>18661</v>
      </c>
      <c r="B1755" s="252" t="s">
        <v>179</v>
      </c>
      <c r="C1755" s="251" t="s">
        <v>180</v>
      </c>
    </row>
    <row r="1756" spans="1:3" ht="15" x14ac:dyDescent="0.2">
      <c r="A1756" s="251">
        <v>18690</v>
      </c>
      <c r="B1756" s="252" t="s">
        <v>179</v>
      </c>
      <c r="C1756" s="251" t="s">
        <v>180</v>
      </c>
    </row>
    <row r="1757" spans="1:3" ht="15" x14ac:dyDescent="0.2">
      <c r="A1757" s="251">
        <v>18701</v>
      </c>
      <c r="B1757" s="252" t="s">
        <v>179</v>
      </c>
      <c r="C1757" s="251" t="s">
        <v>180</v>
      </c>
    </row>
    <row r="1758" spans="1:3" ht="15" x14ac:dyDescent="0.2">
      <c r="A1758" s="251">
        <v>18702</v>
      </c>
      <c r="B1758" s="252" t="s">
        <v>179</v>
      </c>
      <c r="C1758" s="251" t="s">
        <v>180</v>
      </c>
    </row>
    <row r="1759" spans="1:3" ht="15" x14ac:dyDescent="0.2">
      <c r="A1759" s="251">
        <v>18703</v>
      </c>
      <c r="B1759" s="252" t="s">
        <v>179</v>
      </c>
      <c r="C1759" s="251" t="s">
        <v>180</v>
      </c>
    </row>
    <row r="1760" spans="1:3" ht="15" x14ac:dyDescent="0.2">
      <c r="A1760" s="251">
        <v>18704</v>
      </c>
      <c r="B1760" s="252" t="s">
        <v>179</v>
      </c>
      <c r="C1760" s="251" t="s">
        <v>180</v>
      </c>
    </row>
    <row r="1761" spans="1:3" ht="15" x14ac:dyDescent="0.2">
      <c r="A1761" s="251">
        <v>18705</v>
      </c>
      <c r="B1761" s="252" t="s">
        <v>179</v>
      </c>
      <c r="C1761" s="251" t="s">
        <v>180</v>
      </c>
    </row>
    <row r="1762" spans="1:3" ht="15" x14ac:dyDescent="0.2">
      <c r="A1762" s="251">
        <v>18706</v>
      </c>
      <c r="B1762" s="252" t="s">
        <v>179</v>
      </c>
      <c r="C1762" s="251" t="s">
        <v>180</v>
      </c>
    </row>
    <row r="1763" spans="1:3" ht="15" x14ac:dyDescent="0.2">
      <c r="A1763" s="251">
        <v>18707</v>
      </c>
      <c r="B1763" s="252" t="s">
        <v>179</v>
      </c>
      <c r="C1763" s="251" t="s">
        <v>180</v>
      </c>
    </row>
    <row r="1764" spans="1:3" ht="15" x14ac:dyDescent="0.2">
      <c r="A1764" s="251">
        <v>18708</v>
      </c>
      <c r="B1764" s="252" t="s">
        <v>179</v>
      </c>
      <c r="C1764" s="251" t="s">
        <v>180</v>
      </c>
    </row>
    <row r="1765" spans="1:3" ht="15" x14ac:dyDescent="0.2">
      <c r="A1765" s="251">
        <v>18709</v>
      </c>
      <c r="B1765" s="252" t="s">
        <v>179</v>
      </c>
      <c r="C1765" s="251" t="s">
        <v>180</v>
      </c>
    </row>
    <row r="1766" spans="1:3" ht="15" x14ac:dyDescent="0.2">
      <c r="A1766" s="251">
        <v>18710</v>
      </c>
      <c r="B1766" s="252" t="s">
        <v>179</v>
      </c>
      <c r="C1766" s="251" t="s">
        <v>180</v>
      </c>
    </row>
    <row r="1767" spans="1:3" ht="15" x14ac:dyDescent="0.2">
      <c r="A1767" s="251">
        <v>18711</v>
      </c>
      <c r="B1767" s="252" t="s">
        <v>179</v>
      </c>
      <c r="C1767" s="251" t="s">
        <v>180</v>
      </c>
    </row>
    <row r="1768" spans="1:3" ht="15" x14ac:dyDescent="0.2">
      <c r="A1768" s="251">
        <v>18761</v>
      </c>
      <c r="B1768" s="252" t="s">
        <v>179</v>
      </c>
      <c r="C1768" s="251" t="s">
        <v>180</v>
      </c>
    </row>
    <row r="1769" spans="1:3" ht="15" x14ac:dyDescent="0.2">
      <c r="A1769" s="251">
        <v>18762</v>
      </c>
      <c r="B1769" s="252" t="s">
        <v>179</v>
      </c>
      <c r="C1769" s="251" t="s">
        <v>180</v>
      </c>
    </row>
    <row r="1770" spans="1:3" ht="15" x14ac:dyDescent="0.2">
      <c r="A1770" s="251">
        <v>18763</v>
      </c>
      <c r="B1770" s="252" t="s">
        <v>179</v>
      </c>
      <c r="C1770" s="251" t="s">
        <v>180</v>
      </c>
    </row>
    <row r="1771" spans="1:3" ht="15" x14ac:dyDescent="0.2">
      <c r="A1771" s="251">
        <v>18764</v>
      </c>
      <c r="B1771" s="252" t="s">
        <v>179</v>
      </c>
      <c r="C1771" s="251" t="s">
        <v>180</v>
      </c>
    </row>
    <row r="1772" spans="1:3" ht="15" x14ac:dyDescent="0.2">
      <c r="A1772" s="251">
        <v>18765</v>
      </c>
      <c r="B1772" s="252" t="s">
        <v>179</v>
      </c>
      <c r="C1772" s="251" t="s">
        <v>180</v>
      </c>
    </row>
    <row r="1773" spans="1:3" ht="15" x14ac:dyDescent="0.2">
      <c r="A1773" s="251">
        <v>18766</v>
      </c>
      <c r="B1773" s="252" t="s">
        <v>179</v>
      </c>
      <c r="C1773" s="251" t="s">
        <v>180</v>
      </c>
    </row>
    <row r="1774" spans="1:3" ht="15" x14ac:dyDescent="0.2">
      <c r="A1774" s="251">
        <v>18767</v>
      </c>
      <c r="B1774" s="252" t="s">
        <v>179</v>
      </c>
      <c r="C1774" s="251" t="s">
        <v>180</v>
      </c>
    </row>
    <row r="1775" spans="1:3" ht="15" x14ac:dyDescent="0.2">
      <c r="A1775" s="251">
        <v>18768</v>
      </c>
      <c r="B1775" s="252" t="s">
        <v>179</v>
      </c>
      <c r="C1775" s="251" t="s">
        <v>180</v>
      </c>
    </row>
    <row r="1776" spans="1:3" ht="15" x14ac:dyDescent="0.2">
      <c r="A1776" s="251">
        <v>18769</v>
      </c>
      <c r="B1776" s="252" t="s">
        <v>179</v>
      </c>
      <c r="C1776" s="251" t="s">
        <v>180</v>
      </c>
    </row>
    <row r="1777" spans="1:3" ht="15" x14ac:dyDescent="0.2">
      <c r="A1777" s="251">
        <v>18773</v>
      </c>
      <c r="B1777" s="252" t="s">
        <v>179</v>
      </c>
      <c r="C1777" s="251" t="s">
        <v>180</v>
      </c>
    </row>
    <row r="1778" spans="1:3" ht="15" x14ac:dyDescent="0.2">
      <c r="A1778" s="251">
        <v>18774</v>
      </c>
      <c r="B1778" s="252" t="s">
        <v>179</v>
      </c>
      <c r="C1778" s="251" t="s">
        <v>180</v>
      </c>
    </row>
    <row r="1779" spans="1:3" ht="15" x14ac:dyDescent="0.2">
      <c r="A1779" s="251">
        <v>18801</v>
      </c>
      <c r="B1779" s="252" t="s">
        <v>185</v>
      </c>
      <c r="C1779" s="251" t="s">
        <v>186</v>
      </c>
    </row>
    <row r="1780" spans="1:3" ht="15" x14ac:dyDescent="0.2">
      <c r="A1780" s="251">
        <v>18810</v>
      </c>
      <c r="B1780" s="252" t="s">
        <v>179</v>
      </c>
      <c r="C1780" s="251" t="s">
        <v>180</v>
      </c>
    </row>
    <row r="1781" spans="1:3" ht="15" x14ac:dyDescent="0.2">
      <c r="A1781" s="251">
        <v>18812</v>
      </c>
      <c r="B1781" s="252" t="s">
        <v>185</v>
      </c>
      <c r="C1781" s="251" t="s">
        <v>186</v>
      </c>
    </row>
    <row r="1782" spans="1:3" ht="15" x14ac:dyDescent="0.2">
      <c r="A1782" s="251">
        <v>18813</v>
      </c>
      <c r="B1782" s="252" t="s">
        <v>185</v>
      </c>
      <c r="C1782" s="251" t="s">
        <v>186</v>
      </c>
    </row>
    <row r="1783" spans="1:3" ht="15" x14ac:dyDescent="0.2">
      <c r="A1783" s="251">
        <v>18814</v>
      </c>
      <c r="B1783" s="252" t="s">
        <v>179</v>
      </c>
      <c r="C1783" s="251" t="s">
        <v>180</v>
      </c>
    </row>
    <row r="1784" spans="1:3" ht="15" x14ac:dyDescent="0.2">
      <c r="A1784" s="251">
        <v>18815</v>
      </c>
      <c r="B1784" s="252" t="s">
        <v>179</v>
      </c>
      <c r="C1784" s="251" t="s">
        <v>180</v>
      </c>
    </row>
    <row r="1785" spans="1:3" ht="15" x14ac:dyDescent="0.2">
      <c r="A1785" s="251">
        <v>18816</v>
      </c>
      <c r="B1785" s="252" t="s">
        <v>185</v>
      </c>
      <c r="C1785" s="251" t="s">
        <v>186</v>
      </c>
    </row>
    <row r="1786" spans="1:3" ht="15" x14ac:dyDescent="0.2">
      <c r="A1786" s="251">
        <v>18817</v>
      </c>
      <c r="B1786" s="252" t="s">
        <v>179</v>
      </c>
      <c r="C1786" s="251" t="s">
        <v>180</v>
      </c>
    </row>
    <row r="1787" spans="1:3" ht="15" x14ac:dyDescent="0.2">
      <c r="A1787" s="251">
        <v>18818</v>
      </c>
      <c r="B1787" s="252" t="s">
        <v>185</v>
      </c>
      <c r="C1787" s="251" t="s">
        <v>186</v>
      </c>
    </row>
    <row r="1788" spans="1:3" ht="15" x14ac:dyDescent="0.2">
      <c r="A1788" s="251">
        <v>18820</v>
      </c>
      <c r="B1788" s="252" t="s">
        <v>185</v>
      </c>
      <c r="C1788" s="251" t="s">
        <v>186</v>
      </c>
    </row>
    <row r="1789" spans="1:3" ht="15" x14ac:dyDescent="0.2">
      <c r="A1789" s="251">
        <v>18821</v>
      </c>
      <c r="B1789" s="252" t="s">
        <v>185</v>
      </c>
      <c r="C1789" s="251" t="s">
        <v>186</v>
      </c>
    </row>
    <row r="1790" spans="1:3" ht="15" x14ac:dyDescent="0.2">
      <c r="A1790" s="251">
        <v>18822</v>
      </c>
      <c r="B1790" s="252" t="s">
        <v>185</v>
      </c>
      <c r="C1790" s="251" t="s">
        <v>186</v>
      </c>
    </row>
    <row r="1791" spans="1:3" ht="15" x14ac:dyDescent="0.2">
      <c r="A1791" s="251">
        <v>18823</v>
      </c>
      <c r="B1791" s="252" t="s">
        <v>185</v>
      </c>
      <c r="C1791" s="251" t="s">
        <v>186</v>
      </c>
    </row>
    <row r="1792" spans="1:3" ht="15" x14ac:dyDescent="0.2">
      <c r="A1792" s="251">
        <v>18824</v>
      </c>
      <c r="B1792" s="252" t="s">
        <v>185</v>
      </c>
      <c r="C1792" s="251" t="s">
        <v>186</v>
      </c>
    </row>
    <row r="1793" spans="1:3" ht="15" x14ac:dyDescent="0.2">
      <c r="A1793" s="251">
        <v>18825</v>
      </c>
      <c r="B1793" s="252" t="s">
        <v>185</v>
      </c>
      <c r="C1793" s="251" t="s">
        <v>186</v>
      </c>
    </row>
    <row r="1794" spans="1:3" ht="15" x14ac:dyDescent="0.2">
      <c r="A1794" s="251">
        <v>18826</v>
      </c>
      <c r="B1794" s="252" t="s">
        <v>185</v>
      </c>
      <c r="C1794" s="251" t="s">
        <v>186</v>
      </c>
    </row>
    <row r="1795" spans="1:3" ht="15" x14ac:dyDescent="0.2">
      <c r="A1795" s="251">
        <v>18827</v>
      </c>
      <c r="B1795" s="252" t="s">
        <v>185</v>
      </c>
      <c r="C1795" s="251" t="s">
        <v>186</v>
      </c>
    </row>
    <row r="1796" spans="1:3" ht="15" x14ac:dyDescent="0.2">
      <c r="A1796" s="251">
        <v>18828</v>
      </c>
      <c r="B1796" s="252" t="s">
        <v>185</v>
      </c>
      <c r="C1796" s="251" t="s">
        <v>186</v>
      </c>
    </row>
    <row r="1797" spans="1:3" ht="15" x14ac:dyDescent="0.2">
      <c r="A1797" s="251">
        <v>18829</v>
      </c>
      <c r="B1797" s="252" t="s">
        <v>179</v>
      </c>
      <c r="C1797" s="251" t="s">
        <v>180</v>
      </c>
    </row>
    <row r="1798" spans="1:3" ht="15" x14ac:dyDescent="0.2">
      <c r="A1798" s="251">
        <v>18830</v>
      </c>
      <c r="B1798" s="252" t="s">
        <v>185</v>
      </c>
      <c r="C1798" s="251" t="s">
        <v>186</v>
      </c>
    </row>
    <row r="1799" spans="1:3" ht="15" x14ac:dyDescent="0.2">
      <c r="A1799" s="251">
        <v>18831</v>
      </c>
      <c r="B1799" s="252" t="s">
        <v>179</v>
      </c>
      <c r="C1799" s="251" t="s">
        <v>180</v>
      </c>
    </row>
    <row r="1800" spans="1:3" ht="15" x14ac:dyDescent="0.2">
      <c r="A1800" s="251">
        <v>18832</v>
      </c>
      <c r="B1800" s="252" t="s">
        <v>179</v>
      </c>
      <c r="C1800" s="251" t="s">
        <v>180</v>
      </c>
    </row>
    <row r="1801" spans="1:3" ht="15" x14ac:dyDescent="0.2">
      <c r="A1801" s="251">
        <v>18833</v>
      </c>
      <c r="B1801" s="252" t="s">
        <v>179</v>
      </c>
      <c r="C1801" s="251" t="s">
        <v>180</v>
      </c>
    </row>
    <row r="1802" spans="1:3" ht="15" x14ac:dyDescent="0.2">
      <c r="A1802" s="251">
        <v>18834</v>
      </c>
      <c r="B1802" s="252" t="s">
        <v>185</v>
      </c>
      <c r="C1802" s="251" t="s">
        <v>186</v>
      </c>
    </row>
    <row r="1803" spans="1:3" ht="15" x14ac:dyDescent="0.2">
      <c r="A1803" s="251">
        <v>18837</v>
      </c>
      <c r="B1803" s="252" t="s">
        <v>179</v>
      </c>
      <c r="C1803" s="251" t="s">
        <v>180</v>
      </c>
    </row>
    <row r="1804" spans="1:3" ht="15" x14ac:dyDescent="0.2">
      <c r="A1804" s="251">
        <v>18840</v>
      </c>
      <c r="B1804" s="252" t="s">
        <v>179</v>
      </c>
      <c r="C1804" s="251" t="s">
        <v>180</v>
      </c>
    </row>
    <row r="1805" spans="1:3" ht="15" x14ac:dyDescent="0.2">
      <c r="A1805" s="251">
        <v>18842</v>
      </c>
      <c r="B1805" s="252" t="s">
        <v>185</v>
      </c>
      <c r="C1805" s="251" t="s">
        <v>186</v>
      </c>
    </row>
    <row r="1806" spans="1:3" ht="15" x14ac:dyDescent="0.2">
      <c r="A1806" s="251">
        <v>18843</v>
      </c>
      <c r="B1806" s="252" t="s">
        <v>185</v>
      </c>
      <c r="C1806" s="251" t="s">
        <v>186</v>
      </c>
    </row>
    <row r="1807" spans="1:3" ht="15" x14ac:dyDescent="0.2">
      <c r="A1807" s="251">
        <v>18844</v>
      </c>
      <c r="B1807" s="252" t="s">
        <v>185</v>
      </c>
      <c r="C1807" s="251" t="s">
        <v>186</v>
      </c>
    </row>
    <row r="1808" spans="1:3" ht="15" x14ac:dyDescent="0.2">
      <c r="A1808" s="251">
        <v>18845</v>
      </c>
      <c r="B1808" s="252" t="s">
        <v>179</v>
      </c>
      <c r="C1808" s="251" t="s">
        <v>180</v>
      </c>
    </row>
    <row r="1809" spans="1:3" ht="15" x14ac:dyDescent="0.2">
      <c r="A1809" s="251">
        <v>18846</v>
      </c>
      <c r="B1809" s="252" t="s">
        <v>179</v>
      </c>
      <c r="C1809" s="251" t="s">
        <v>180</v>
      </c>
    </row>
    <row r="1810" spans="1:3" ht="15" x14ac:dyDescent="0.2">
      <c r="A1810" s="251">
        <v>18847</v>
      </c>
      <c r="B1810" s="252" t="s">
        <v>185</v>
      </c>
      <c r="C1810" s="251" t="s">
        <v>186</v>
      </c>
    </row>
    <row r="1811" spans="1:3" ht="15" x14ac:dyDescent="0.2">
      <c r="A1811" s="251">
        <v>18848</v>
      </c>
      <c r="B1811" s="252" t="s">
        <v>179</v>
      </c>
      <c r="C1811" s="251" t="s">
        <v>180</v>
      </c>
    </row>
    <row r="1812" spans="1:3" ht="15" x14ac:dyDescent="0.2">
      <c r="A1812" s="251">
        <v>18850</v>
      </c>
      <c r="B1812" s="252" t="s">
        <v>179</v>
      </c>
      <c r="C1812" s="251" t="s">
        <v>180</v>
      </c>
    </row>
    <row r="1813" spans="1:3" ht="15" x14ac:dyDescent="0.2">
      <c r="A1813" s="251">
        <v>18851</v>
      </c>
      <c r="B1813" s="252" t="s">
        <v>179</v>
      </c>
      <c r="C1813" s="251" t="s">
        <v>180</v>
      </c>
    </row>
    <row r="1814" spans="1:3" ht="15" x14ac:dyDescent="0.2">
      <c r="A1814" s="251">
        <v>18853</v>
      </c>
      <c r="B1814" s="252" t="s">
        <v>179</v>
      </c>
      <c r="C1814" s="251" t="s">
        <v>180</v>
      </c>
    </row>
    <row r="1815" spans="1:3" ht="15" x14ac:dyDescent="0.2">
      <c r="A1815" s="251">
        <v>18854</v>
      </c>
      <c r="B1815" s="252" t="s">
        <v>179</v>
      </c>
      <c r="C1815" s="251" t="s">
        <v>180</v>
      </c>
    </row>
    <row r="1816" spans="1:3" ht="15" x14ac:dyDescent="0.2">
      <c r="A1816" s="251">
        <v>18901</v>
      </c>
      <c r="B1816" s="252" t="s">
        <v>181</v>
      </c>
      <c r="C1816" s="251" t="s">
        <v>182</v>
      </c>
    </row>
    <row r="1817" spans="1:3" ht="15" x14ac:dyDescent="0.2">
      <c r="A1817" s="251">
        <v>18902</v>
      </c>
      <c r="B1817" s="252" t="s">
        <v>181</v>
      </c>
      <c r="C1817" s="251" t="s">
        <v>182</v>
      </c>
    </row>
    <row r="1818" spans="1:3" ht="15" x14ac:dyDescent="0.2">
      <c r="A1818" s="251">
        <v>18910</v>
      </c>
      <c r="B1818" s="252" t="s">
        <v>181</v>
      </c>
      <c r="C1818" s="251" t="s">
        <v>182</v>
      </c>
    </row>
    <row r="1819" spans="1:3" ht="15" x14ac:dyDescent="0.2">
      <c r="A1819" s="251">
        <v>18911</v>
      </c>
      <c r="B1819" s="252" t="s">
        <v>181</v>
      </c>
      <c r="C1819" s="251" t="s">
        <v>182</v>
      </c>
    </row>
    <row r="1820" spans="1:3" ht="15" x14ac:dyDescent="0.2">
      <c r="A1820" s="251">
        <v>18912</v>
      </c>
      <c r="B1820" s="252" t="s">
        <v>181</v>
      </c>
      <c r="C1820" s="251" t="s">
        <v>182</v>
      </c>
    </row>
    <row r="1821" spans="1:3" ht="15" x14ac:dyDescent="0.2">
      <c r="A1821" s="251">
        <v>18913</v>
      </c>
      <c r="B1821" s="252" t="s">
        <v>181</v>
      </c>
      <c r="C1821" s="251" t="s">
        <v>182</v>
      </c>
    </row>
    <row r="1822" spans="1:3" ht="15" x14ac:dyDescent="0.2">
      <c r="A1822" s="251">
        <v>18914</v>
      </c>
      <c r="B1822" s="252" t="s">
        <v>181</v>
      </c>
      <c r="C1822" s="251" t="s">
        <v>182</v>
      </c>
    </row>
    <row r="1823" spans="1:3" ht="15" x14ac:dyDescent="0.2">
      <c r="A1823" s="251">
        <v>18915</v>
      </c>
      <c r="B1823" s="252" t="s">
        <v>181</v>
      </c>
      <c r="C1823" s="251" t="s">
        <v>182</v>
      </c>
    </row>
    <row r="1824" spans="1:3" ht="15" x14ac:dyDescent="0.2">
      <c r="A1824" s="251">
        <v>18916</v>
      </c>
      <c r="B1824" s="252" t="s">
        <v>181</v>
      </c>
      <c r="C1824" s="251" t="s">
        <v>182</v>
      </c>
    </row>
    <row r="1825" spans="1:3" ht="15" x14ac:dyDescent="0.2">
      <c r="A1825" s="251">
        <v>18917</v>
      </c>
      <c r="B1825" s="252" t="s">
        <v>181</v>
      </c>
      <c r="C1825" s="251" t="s">
        <v>182</v>
      </c>
    </row>
    <row r="1826" spans="1:3" ht="15" x14ac:dyDescent="0.2">
      <c r="A1826" s="251">
        <v>18918</v>
      </c>
      <c r="B1826" s="252" t="s">
        <v>181</v>
      </c>
      <c r="C1826" s="251" t="s">
        <v>182</v>
      </c>
    </row>
    <row r="1827" spans="1:3" ht="15" x14ac:dyDescent="0.2">
      <c r="A1827" s="251">
        <v>18920</v>
      </c>
      <c r="B1827" s="252" t="s">
        <v>181</v>
      </c>
      <c r="C1827" s="251" t="s">
        <v>182</v>
      </c>
    </row>
    <row r="1828" spans="1:3" ht="15" x14ac:dyDescent="0.2">
      <c r="A1828" s="251">
        <v>18921</v>
      </c>
      <c r="B1828" s="252" t="s">
        <v>181</v>
      </c>
      <c r="C1828" s="251" t="s">
        <v>182</v>
      </c>
    </row>
    <row r="1829" spans="1:3" ht="15" x14ac:dyDescent="0.2">
      <c r="A1829" s="251">
        <v>18922</v>
      </c>
      <c r="B1829" s="252" t="s">
        <v>181</v>
      </c>
      <c r="C1829" s="251" t="s">
        <v>182</v>
      </c>
    </row>
    <row r="1830" spans="1:3" ht="15" x14ac:dyDescent="0.2">
      <c r="A1830" s="251">
        <v>18923</v>
      </c>
      <c r="B1830" s="252" t="s">
        <v>181</v>
      </c>
      <c r="C1830" s="251" t="s">
        <v>182</v>
      </c>
    </row>
    <row r="1831" spans="1:3" ht="15" x14ac:dyDescent="0.2">
      <c r="A1831" s="251">
        <v>18924</v>
      </c>
      <c r="B1831" s="252" t="s">
        <v>181</v>
      </c>
      <c r="C1831" s="251" t="s">
        <v>182</v>
      </c>
    </row>
    <row r="1832" spans="1:3" ht="15" x14ac:dyDescent="0.2">
      <c r="A1832" s="251">
        <v>18925</v>
      </c>
      <c r="B1832" s="252" t="s">
        <v>181</v>
      </c>
      <c r="C1832" s="251" t="s">
        <v>182</v>
      </c>
    </row>
    <row r="1833" spans="1:3" ht="15" x14ac:dyDescent="0.2">
      <c r="A1833" s="251">
        <v>18926</v>
      </c>
      <c r="B1833" s="252" t="s">
        <v>181</v>
      </c>
      <c r="C1833" s="251" t="s">
        <v>182</v>
      </c>
    </row>
    <row r="1834" spans="1:3" ht="15" x14ac:dyDescent="0.2">
      <c r="A1834" s="251">
        <v>18927</v>
      </c>
      <c r="B1834" s="252" t="s">
        <v>181</v>
      </c>
      <c r="C1834" s="251" t="s">
        <v>182</v>
      </c>
    </row>
    <row r="1835" spans="1:3" ht="15" x14ac:dyDescent="0.2">
      <c r="A1835" s="251">
        <v>18928</v>
      </c>
      <c r="B1835" s="252" t="s">
        <v>181</v>
      </c>
      <c r="C1835" s="251" t="s">
        <v>182</v>
      </c>
    </row>
    <row r="1836" spans="1:3" ht="15" x14ac:dyDescent="0.2">
      <c r="A1836" s="251">
        <v>18929</v>
      </c>
      <c r="B1836" s="252" t="s">
        <v>181</v>
      </c>
      <c r="C1836" s="251" t="s">
        <v>182</v>
      </c>
    </row>
    <row r="1837" spans="1:3" ht="15" x14ac:dyDescent="0.2">
      <c r="A1837" s="251">
        <v>18930</v>
      </c>
      <c r="B1837" s="252" t="s">
        <v>181</v>
      </c>
      <c r="C1837" s="251" t="s">
        <v>182</v>
      </c>
    </row>
    <row r="1838" spans="1:3" ht="15" x14ac:dyDescent="0.2">
      <c r="A1838" s="251">
        <v>18931</v>
      </c>
      <c r="B1838" s="252" t="s">
        <v>181</v>
      </c>
      <c r="C1838" s="251" t="s">
        <v>182</v>
      </c>
    </row>
    <row r="1839" spans="1:3" ht="15" x14ac:dyDescent="0.2">
      <c r="A1839" s="251">
        <v>18932</v>
      </c>
      <c r="B1839" s="252" t="s">
        <v>181</v>
      </c>
      <c r="C1839" s="251" t="s">
        <v>182</v>
      </c>
    </row>
    <row r="1840" spans="1:3" ht="15" x14ac:dyDescent="0.2">
      <c r="A1840" s="251">
        <v>18933</v>
      </c>
      <c r="B1840" s="252" t="s">
        <v>181</v>
      </c>
      <c r="C1840" s="251" t="s">
        <v>182</v>
      </c>
    </row>
    <row r="1841" spans="1:3" ht="15" x14ac:dyDescent="0.2">
      <c r="A1841" s="251">
        <v>18934</v>
      </c>
      <c r="B1841" s="252" t="s">
        <v>181</v>
      </c>
      <c r="C1841" s="251" t="s">
        <v>182</v>
      </c>
    </row>
    <row r="1842" spans="1:3" ht="15" x14ac:dyDescent="0.2">
      <c r="A1842" s="251">
        <v>18935</v>
      </c>
      <c r="B1842" s="252" t="s">
        <v>181</v>
      </c>
      <c r="C1842" s="251" t="s">
        <v>182</v>
      </c>
    </row>
    <row r="1843" spans="1:3" ht="15" x14ac:dyDescent="0.2">
      <c r="A1843" s="251">
        <v>18936</v>
      </c>
      <c r="B1843" s="252" t="s">
        <v>181</v>
      </c>
      <c r="C1843" s="251" t="s">
        <v>182</v>
      </c>
    </row>
    <row r="1844" spans="1:3" ht="15" x14ac:dyDescent="0.2">
      <c r="A1844" s="251">
        <v>18938</v>
      </c>
      <c r="B1844" s="252" t="s">
        <v>181</v>
      </c>
      <c r="C1844" s="251" t="s">
        <v>182</v>
      </c>
    </row>
    <row r="1845" spans="1:3" ht="15" x14ac:dyDescent="0.2">
      <c r="A1845" s="251">
        <v>18940</v>
      </c>
      <c r="B1845" s="252" t="s">
        <v>181</v>
      </c>
      <c r="C1845" s="251" t="s">
        <v>182</v>
      </c>
    </row>
    <row r="1846" spans="1:3" ht="15" x14ac:dyDescent="0.2">
      <c r="A1846" s="251">
        <v>18942</v>
      </c>
      <c r="B1846" s="252" t="s">
        <v>181</v>
      </c>
      <c r="C1846" s="251" t="s">
        <v>182</v>
      </c>
    </row>
    <row r="1847" spans="1:3" ht="15" x14ac:dyDescent="0.2">
      <c r="A1847" s="251">
        <v>18943</v>
      </c>
      <c r="B1847" s="252" t="s">
        <v>181</v>
      </c>
      <c r="C1847" s="251" t="s">
        <v>182</v>
      </c>
    </row>
    <row r="1848" spans="1:3" ht="15" x14ac:dyDescent="0.2">
      <c r="A1848" s="251">
        <v>18944</v>
      </c>
      <c r="B1848" s="252" t="s">
        <v>181</v>
      </c>
      <c r="C1848" s="251" t="s">
        <v>182</v>
      </c>
    </row>
    <row r="1849" spans="1:3" ht="15" x14ac:dyDescent="0.2">
      <c r="A1849" s="251">
        <v>18946</v>
      </c>
      <c r="B1849" s="252" t="s">
        <v>181</v>
      </c>
      <c r="C1849" s="251" t="s">
        <v>182</v>
      </c>
    </row>
    <row r="1850" spans="1:3" ht="15" x14ac:dyDescent="0.2">
      <c r="A1850" s="251">
        <v>18947</v>
      </c>
      <c r="B1850" s="252" t="s">
        <v>181</v>
      </c>
      <c r="C1850" s="251" t="s">
        <v>182</v>
      </c>
    </row>
    <row r="1851" spans="1:3" ht="15" x14ac:dyDescent="0.2">
      <c r="A1851" s="251">
        <v>18949</v>
      </c>
      <c r="B1851" s="252" t="s">
        <v>181</v>
      </c>
      <c r="C1851" s="251" t="s">
        <v>182</v>
      </c>
    </row>
    <row r="1852" spans="1:3" ht="15" x14ac:dyDescent="0.2">
      <c r="A1852" s="251">
        <v>18950</v>
      </c>
      <c r="B1852" s="252" t="s">
        <v>181</v>
      </c>
      <c r="C1852" s="251" t="s">
        <v>182</v>
      </c>
    </row>
    <row r="1853" spans="1:3" ht="15" x14ac:dyDescent="0.2">
      <c r="A1853" s="251">
        <v>18951</v>
      </c>
      <c r="B1853" s="252" t="s">
        <v>181</v>
      </c>
      <c r="C1853" s="251" t="s">
        <v>182</v>
      </c>
    </row>
    <row r="1854" spans="1:3" ht="15" x14ac:dyDescent="0.2">
      <c r="A1854" s="251">
        <v>18953</v>
      </c>
      <c r="B1854" s="252" t="s">
        <v>181</v>
      </c>
      <c r="C1854" s="251" t="s">
        <v>182</v>
      </c>
    </row>
    <row r="1855" spans="1:3" ht="15" x14ac:dyDescent="0.2">
      <c r="A1855" s="251">
        <v>18954</v>
      </c>
      <c r="B1855" s="252" t="s">
        <v>181</v>
      </c>
      <c r="C1855" s="251" t="s">
        <v>182</v>
      </c>
    </row>
    <row r="1856" spans="1:3" ht="15" x14ac:dyDescent="0.2">
      <c r="A1856" s="251">
        <v>18955</v>
      </c>
      <c r="B1856" s="252" t="s">
        <v>181</v>
      </c>
      <c r="C1856" s="251" t="s">
        <v>182</v>
      </c>
    </row>
    <row r="1857" spans="1:3" ht="15" x14ac:dyDescent="0.2">
      <c r="A1857" s="251">
        <v>18956</v>
      </c>
      <c r="B1857" s="252" t="s">
        <v>181</v>
      </c>
      <c r="C1857" s="251" t="s">
        <v>182</v>
      </c>
    </row>
    <row r="1858" spans="1:3" ht="15" x14ac:dyDescent="0.2">
      <c r="A1858" s="251">
        <v>18957</v>
      </c>
      <c r="B1858" s="252" t="s">
        <v>181</v>
      </c>
      <c r="C1858" s="251" t="s">
        <v>182</v>
      </c>
    </row>
    <row r="1859" spans="1:3" ht="15" x14ac:dyDescent="0.2">
      <c r="A1859" s="251">
        <v>18958</v>
      </c>
      <c r="B1859" s="252" t="s">
        <v>181</v>
      </c>
      <c r="C1859" s="251" t="s">
        <v>182</v>
      </c>
    </row>
    <row r="1860" spans="1:3" ht="15" x14ac:dyDescent="0.2">
      <c r="A1860" s="251">
        <v>18960</v>
      </c>
      <c r="B1860" s="252" t="s">
        <v>181</v>
      </c>
      <c r="C1860" s="251" t="s">
        <v>182</v>
      </c>
    </row>
    <row r="1861" spans="1:3" ht="15" x14ac:dyDescent="0.2">
      <c r="A1861" s="251">
        <v>18962</v>
      </c>
      <c r="B1861" s="252" t="s">
        <v>181</v>
      </c>
      <c r="C1861" s="251" t="s">
        <v>182</v>
      </c>
    </row>
    <row r="1862" spans="1:3" ht="15" x14ac:dyDescent="0.2">
      <c r="A1862" s="251">
        <v>18963</v>
      </c>
      <c r="B1862" s="252" t="s">
        <v>181</v>
      </c>
      <c r="C1862" s="251" t="s">
        <v>182</v>
      </c>
    </row>
    <row r="1863" spans="1:3" ht="15" x14ac:dyDescent="0.2">
      <c r="A1863" s="251">
        <v>18964</v>
      </c>
      <c r="B1863" s="252" t="s">
        <v>181</v>
      </c>
      <c r="C1863" s="251" t="s">
        <v>182</v>
      </c>
    </row>
    <row r="1864" spans="1:3" ht="15" x14ac:dyDescent="0.2">
      <c r="A1864" s="251">
        <v>18966</v>
      </c>
      <c r="B1864" s="252" t="s">
        <v>181</v>
      </c>
      <c r="C1864" s="251" t="s">
        <v>182</v>
      </c>
    </row>
    <row r="1865" spans="1:3" ht="15" x14ac:dyDescent="0.2">
      <c r="A1865" s="251">
        <v>18968</v>
      </c>
      <c r="B1865" s="252" t="s">
        <v>181</v>
      </c>
      <c r="C1865" s="251" t="s">
        <v>182</v>
      </c>
    </row>
    <row r="1866" spans="1:3" ht="15" x14ac:dyDescent="0.2">
      <c r="A1866" s="251">
        <v>18969</v>
      </c>
      <c r="B1866" s="252" t="s">
        <v>181</v>
      </c>
      <c r="C1866" s="251" t="s">
        <v>182</v>
      </c>
    </row>
    <row r="1867" spans="1:3" ht="15" x14ac:dyDescent="0.2">
      <c r="A1867" s="251">
        <v>18970</v>
      </c>
      <c r="B1867" s="252" t="s">
        <v>181</v>
      </c>
      <c r="C1867" s="251" t="s">
        <v>182</v>
      </c>
    </row>
    <row r="1868" spans="1:3" ht="15" x14ac:dyDescent="0.2">
      <c r="A1868" s="251">
        <v>18971</v>
      </c>
      <c r="B1868" s="252" t="s">
        <v>181</v>
      </c>
      <c r="C1868" s="251" t="s">
        <v>182</v>
      </c>
    </row>
    <row r="1869" spans="1:3" ht="15" x14ac:dyDescent="0.2">
      <c r="A1869" s="251">
        <v>18972</v>
      </c>
      <c r="B1869" s="252" t="s">
        <v>181</v>
      </c>
      <c r="C1869" s="251" t="s">
        <v>182</v>
      </c>
    </row>
    <row r="1870" spans="1:3" ht="15" x14ac:dyDescent="0.2">
      <c r="A1870" s="251">
        <v>18974</v>
      </c>
      <c r="B1870" s="252" t="s">
        <v>181</v>
      </c>
      <c r="C1870" s="251" t="s">
        <v>182</v>
      </c>
    </row>
    <row r="1871" spans="1:3" ht="15" x14ac:dyDescent="0.2">
      <c r="A1871" s="251">
        <v>18976</v>
      </c>
      <c r="B1871" s="252" t="s">
        <v>181</v>
      </c>
      <c r="C1871" s="251" t="s">
        <v>182</v>
      </c>
    </row>
    <row r="1872" spans="1:3" ht="15" x14ac:dyDescent="0.2">
      <c r="A1872" s="251">
        <v>18977</v>
      </c>
      <c r="B1872" s="252" t="s">
        <v>181</v>
      </c>
      <c r="C1872" s="251" t="s">
        <v>182</v>
      </c>
    </row>
    <row r="1873" spans="1:3" ht="15" x14ac:dyDescent="0.2">
      <c r="A1873" s="251">
        <v>18979</v>
      </c>
      <c r="B1873" s="252" t="s">
        <v>181</v>
      </c>
      <c r="C1873" s="251" t="s">
        <v>182</v>
      </c>
    </row>
    <row r="1874" spans="1:3" ht="15" x14ac:dyDescent="0.2">
      <c r="A1874" s="251">
        <v>18980</v>
      </c>
      <c r="B1874" s="252" t="s">
        <v>181</v>
      </c>
      <c r="C1874" s="251" t="s">
        <v>182</v>
      </c>
    </row>
    <row r="1875" spans="1:3" ht="15" x14ac:dyDescent="0.2">
      <c r="A1875" s="251">
        <v>18981</v>
      </c>
      <c r="B1875" s="252" t="s">
        <v>181</v>
      </c>
      <c r="C1875" s="251" t="s">
        <v>182</v>
      </c>
    </row>
    <row r="1876" spans="1:3" ht="15" x14ac:dyDescent="0.2">
      <c r="A1876" s="251">
        <v>18991</v>
      </c>
      <c r="B1876" s="252" t="s">
        <v>181</v>
      </c>
      <c r="C1876" s="251" t="s">
        <v>182</v>
      </c>
    </row>
    <row r="1877" spans="1:3" ht="15" x14ac:dyDescent="0.2">
      <c r="A1877" s="251">
        <v>19001</v>
      </c>
      <c r="B1877" s="252" t="s">
        <v>181</v>
      </c>
      <c r="C1877" s="251" t="s">
        <v>182</v>
      </c>
    </row>
    <row r="1878" spans="1:3" ht="15" x14ac:dyDescent="0.2">
      <c r="A1878" s="251">
        <v>19002</v>
      </c>
      <c r="B1878" s="252" t="s">
        <v>181</v>
      </c>
      <c r="C1878" s="251" t="s">
        <v>182</v>
      </c>
    </row>
    <row r="1879" spans="1:3" ht="15" x14ac:dyDescent="0.2">
      <c r="A1879" s="251">
        <v>19003</v>
      </c>
      <c r="B1879" s="252" t="s">
        <v>181</v>
      </c>
      <c r="C1879" s="251" t="s">
        <v>182</v>
      </c>
    </row>
    <row r="1880" spans="1:3" ht="15" x14ac:dyDescent="0.2">
      <c r="A1880" s="251">
        <v>19004</v>
      </c>
      <c r="B1880" s="252" t="s">
        <v>181</v>
      </c>
      <c r="C1880" s="251" t="s">
        <v>182</v>
      </c>
    </row>
    <row r="1881" spans="1:3" ht="15" x14ac:dyDescent="0.2">
      <c r="A1881" s="251">
        <v>19006</v>
      </c>
      <c r="B1881" s="252" t="s">
        <v>181</v>
      </c>
      <c r="C1881" s="251" t="s">
        <v>182</v>
      </c>
    </row>
    <row r="1882" spans="1:3" ht="15" x14ac:dyDescent="0.2">
      <c r="A1882" s="251">
        <v>19007</v>
      </c>
      <c r="B1882" s="252" t="s">
        <v>181</v>
      </c>
      <c r="C1882" s="251" t="s">
        <v>182</v>
      </c>
    </row>
    <row r="1883" spans="1:3" ht="15" x14ac:dyDescent="0.2">
      <c r="A1883" s="251">
        <v>19008</v>
      </c>
      <c r="B1883" s="252" t="s">
        <v>181</v>
      </c>
      <c r="C1883" s="251" t="s">
        <v>182</v>
      </c>
    </row>
    <row r="1884" spans="1:3" ht="15" x14ac:dyDescent="0.2">
      <c r="A1884" s="251">
        <v>19009</v>
      </c>
      <c r="B1884" s="252" t="s">
        <v>181</v>
      </c>
      <c r="C1884" s="251" t="s">
        <v>182</v>
      </c>
    </row>
    <row r="1885" spans="1:3" ht="15" x14ac:dyDescent="0.2">
      <c r="A1885" s="251">
        <v>19010</v>
      </c>
      <c r="B1885" s="252" t="s">
        <v>181</v>
      </c>
      <c r="C1885" s="251" t="s">
        <v>182</v>
      </c>
    </row>
    <row r="1886" spans="1:3" ht="15" x14ac:dyDescent="0.2">
      <c r="A1886" s="251">
        <v>19012</v>
      </c>
      <c r="B1886" s="252" t="s">
        <v>181</v>
      </c>
      <c r="C1886" s="251" t="s">
        <v>182</v>
      </c>
    </row>
    <row r="1887" spans="1:3" ht="15" x14ac:dyDescent="0.2">
      <c r="A1887" s="251">
        <v>19013</v>
      </c>
      <c r="B1887" s="252" t="s">
        <v>181</v>
      </c>
      <c r="C1887" s="251" t="s">
        <v>182</v>
      </c>
    </row>
    <row r="1888" spans="1:3" ht="15" x14ac:dyDescent="0.2">
      <c r="A1888" s="251">
        <v>19014</v>
      </c>
      <c r="B1888" s="252" t="s">
        <v>181</v>
      </c>
      <c r="C1888" s="251" t="s">
        <v>182</v>
      </c>
    </row>
    <row r="1889" spans="1:3" ht="15" x14ac:dyDescent="0.2">
      <c r="A1889" s="251">
        <v>19015</v>
      </c>
      <c r="B1889" s="252" t="s">
        <v>181</v>
      </c>
      <c r="C1889" s="251" t="s">
        <v>182</v>
      </c>
    </row>
    <row r="1890" spans="1:3" ht="15" x14ac:dyDescent="0.2">
      <c r="A1890" s="251">
        <v>19016</v>
      </c>
      <c r="B1890" s="252" t="s">
        <v>181</v>
      </c>
      <c r="C1890" s="251" t="s">
        <v>182</v>
      </c>
    </row>
    <row r="1891" spans="1:3" ht="15" x14ac:dyDescent="0.2">
      <c r="A1891" s="251">
        <v>19017</v>
      </c>
      <c r="B1891" s="252" t="s">
        <v>181</v>
      </c>
      <c r="C1891" s="251" t="s">
        <v>182</v>
      </c>
    </row>
    <row r="1892" spans="1:3" ht="15" x14ac:dyDescent="0.2">
      <c r="A1892" s="251">
        <v>19018</v>
      </c>
      <c r="B1892" s="252" t="s">
        <v>181</v>
      </c>
      <c r="C1892" s="251" t="s">
        <v>182</v>
      </c>
    </row>
    <row r="1893" spans="1:3" ht="15" x14ac:dyDescent="0.2">
      <c r="A1893" s="251">
        <v>19019</v>
      </c>
      <c r="B1893" s="252" t="s">
        <v>181</v>
      </c>
      <c r="C1893" s="251" t="s">
        <v>182</v>
      </c>
    </row>
    <row r="1894" spans="1:3" ht="15" x14ac:dyDescent="0.2">
      <c r="A1894" s="251">
        <v>19020</v>
      </c>
      <c r="B1894" s="252" t="s">
        <v>181</v>
      </c>
      <c r="C1894" s="251" t="s">
        <v>182</v>
      </c>
    </row>
    <row r="1895" spans="1:3" ht="15" x14ac:dyDescent="0.2">
      <c r="A1895" s="251">
        <v>19021</v>
      </c>
      <c r="B1895" s="252" t="s">
        <v>181</v>
      </c>
      <c r="C1895" s="251" t="s">
        <v>182</v>
      </c>
    </row>
    <row r="1896" spans="1:3" ht="15" x14ac:dyDescent="0.2">
      <c r="A1896" s="251">
        <v>19022</v>
      </c>
      <c r="B1896" s="252" t="s">
        <v>181</v>
      </c>
      <c r="C1896" s="251" t="s">
        <v>182</v>
      </c>
    </row>
    <row r="1897" spans="1:3" ht="15" x14ac:dyDescent="0.2">
      <c r="A1897" s="251">
        <v>19023</v>
      </c>
      <c r="B1897" s="252" t="s">
        <v>181</v>
      </c>
      <c r="C1897" s="251" t="s">
        <v>182</v>
      </c>
    </row>
    <row r="1898" spans="1:3" ht="15" x14ac:dyDescent="0.2">
      <c r="A1898" s="251">
        <v>19025</v>
      </c>
      <c r="B1898" s="252" t="s">
        <v>181</v>
      </c>
      <c r="C1898" s="251" t="s">
        <v>182</v>
      </c>
    </row>
    <row r="1899" spans="1:3" ht="15" x14ac:dyDescent="0.2">
      <c r="A1899" s="251">
        <v>19026</v>
      </c>
      <c r="B1899" s="252" t="s">
        <v>181</v>
      </c>
      <c r="C1899" s="251" t="s">
        <v>182</v>
      </c>
    </row>
    <row r="1900" spans="1:3" ht="15" x14ac:dyDescent="0.2">
      <c r="A1900" s="251">
        <v>19027</v>
      </c>
      <c r="B1900" s="252" t="s">
        <v>181</v>
      </c>
      <c r="C1900" s="251" t="s">
        <v>182</v>
      </c>
    </row>
    <row r="1901" spans="1:3" ht="15" x14ac:dyDescent="0.2">
      <c r="A1901" s="251">
        <v>19028</v>
      </c>
      <c r="B1901" s="252" t="s">
        <v>181</v>
      </c>
      <c r="C1901" s="251" t="s">
        <v>182</v>
      </c>
    </row>
    <row r="1902" spans="1:3" ht="15" x14ac:dyDescent="0.2">
      <c r="A1902" s="251">
        <v>19029</v>
      </c>
      <c r="B1902" s="252" t="s">
        <v>181</v>
      </c>
      <c r="C1902" s="251" t="s">
        <v>182</v>
      </c>
    </row>
    <row r="1903" spans="1:3" ht="15" x14ac:dyDescent="0.2">
      <c r="A1903" s="251">
        <v>19030</v>
      </c>
      <c r="B1903" s="252" t="s">
        <v>181</v>
      </c>
      <c r="C1903" s="251" t="s">
        <v>182</v>
      </c>
    </row>
    <row r="1904" spans="1:3" ht="15" x14ac:dyDescent="0.2">
      <c r="A1904" s="251">
        <v>19031</v>
      </c>
      <c r="B1904" s="252" t="s">
        <v>181</v>
      </c>
      <c r="C1904" s="251" t="s">
        <v>182</v>
      </c>
    </row>
    <row r="1905" spans="1:3" ht="15" x14ac:dyDescent="0.2">
      <c r="A1905" s="251">
        <v>19032</v>
      </c>
      <c r="B1905" s="252" t="s">
        <v>181</v>
      </c>
      <c r="C1905" s="251" t="s">
        <v>182</v>
      </c>
    </row>
    <row r="1906" spans="1:3" ht="15" x14ac:dyDescent="0.2">
      <c r="A1906" s="251">
        <v>19033</v>
      </c>
      <c r="B1906" s="252" t="s">
        <v>181</v>
      </c>
      <c r="C1906" s="251" t="s">
        <v>182</v>
      </c>
    </row>
    <row r="1907" spans="1:3" ht="15" x14ac:dyDescent="0.2">
      <c r="A1907" s="251">
        <v>19034</v>
      </c>
      <c r="B1907" s="252" t="s">
        <v>181</v>
      </c>
      <c r="C1907" s="251" t="s">
        <v>182</v>
      </c>
    </row>
    <row r="1908" spans="1:3" ht="15" x14ac:dyDescent="0.2">
      <c r="A1908" s="251">
        <v>19035</v>
      </c>
      <c r="B1908" s="252" t="s">
        <v>181</v>
      </c>
      <c r="C1908" s="251" t="s">
        <v>182</v>
      </c>
    </row>
    <row r="1909" spans="1:3" ht="15" x14ac:dyDescent="0.2">
      <c r="A1909" s="251">
        <v>19036</v>
      </c>
      <c r="B1909" s="252" t="s">
        <v>181</v>
      </c>
      <c r="C1909" s="251" t="s">
        <v>182</v>
      </c>
    </row>
    <row r="1910" spans="1:3" ht="15" x14ac:dyDescent="0.2">
      <c r="A1910" s="251">
        <v>19037</v>
      </c>
      <c r="B1910" s="252" t="s">
        <v>181</v>
      </c>
      <c r="C1910" s="251" t="s">
        <v>182</v>
      </c>
    </row>
    <row r="1911" spans="1:3" ht="15" x14ac:dyDescent="0.2">
      <c r="A1911" s="251">
        <v>19038</v>
      </c>
      <c r="B1911" s="252" t="s">
        <v>181</v>
      </c>
      <c r="C1911" s="251" t="s">
        <v>182</v>
      </c>
    </row>
    <row r="1912" spans="1:3" ht="15" x14ac:dyDescent="0.2">
      <c r="A1912" s="251">
        <v>19039</v>
      </c>
      <c r="B1912" s="252" t="s">
        <v>181</v>
      </c>
      <c r="C1912" s="251" t="s">
        <v>182</v>
      </c>
    </row>
    <row r="1913" spans="1:3" ht="15" x14ac:dyDescent="0.2">
      <c r="A1913" s="251">
        <v>19040</v>
      </c>
      <c r="B1913" s="252" t="s">
        <v>181</v>
      </c>
      <c r="C1913" s="251" t="s">
        <v>182</v>
      </c>
    </row>
    <row r="1914" spans="1:3" ht="15" x14ac:dyDescent="0.2">
      <c r="A1914" s="251">
        <v>19041</v>
      </c>
      <c r="B1914" s="252" t="s">
        <v>181</v>
      </c>
      <c r="C1914" s="251" t="s">
        <v>182</v>
      </c>
    </row>
    <row r="1915" spans="1:3" ht="15" x14ac:dyDescent="0.2">
      <c r="A1915" s="251">
        <v>19043</v>
      </c>
      <c r="B1915" s="252" t="s">
        <v>181</v>
      </c>
      <c r="C1915" s="251" t="s">
        <v>182</v>
      </c>
    </row>
    <row r="1916" spans="1:3" ht="15" x14ac:dyDescent="0.2">
      <c r="A1916" s="251">
        <v>19044</v>
      </c>
      <c r="B1916" s="252" t="s">
        <v>181</v>
      </c>
      <c r="C1916" s="251" t="s">
        <v>182</v>
      </c>
    </row>
    <row r="1917" spans="1:3" ht="15" x14ac:dyDescent="0.2">
      <c r="A1917" s="251">
        <v>19046</v>
      </c>
      <c r="B1917" s="252" t="s">
        <v>181</v>
      </c>
      <c r="C1917" s="251" t="s">
        <v>182</v>
      </c>
    </row>
    <row r="1918" spans="1:3" ht="15" x14ac:dyDescent="0.2">
      <c r="A1918" s="251">
        <v>19047</v>
      </c>
      <c r="B1918" s="252" t="s">
        <v>181</v>
      </c>
      <c r="C1918" s="251" t="s">
        <v>182</v>
      </c>
    </row>
    <row r="1919" spans="1:3" ht="15" x14ac:dyDescent="0.2">
      <c r="A1919" s="251">
        <v>19048</v>
      </c>
      <c r="B1919" s="252" t="s">
        <v>181</v>
      </c>
      <c r="C1919" s="251" t="s">
        <v>182</v>
      </c>
    </row>
    <row r="1920" spans="1:3" ht="15" x14ac:dyDescent="0.2">
      <c r="A1920" s="251">
        <v>19049</v>
      </c>
      <c r="B1920" s="252" t="s">
        <v>181</v>
      </c>
      <c r="C1920" s="251" t="s">
        <v>182</v>
      </c>
    </row>
    <row r="1921" spans="1:3" ht="15" x14ac:dyDescent="0.2">
      <c r="A1921" s="251">
        <v>19050</v>
      </c>
      <c r="B1921" s="252" t="s">
        <v>181</v>
      </c>
      <c r="C1921" s="251" t="s">
        <v>182</v>
      </c>
    </row>
    <row r="1922" spans="1:3" ht="15" x14ac:dyDescent="0.2">
      <c r="A1922" s="251">
        <v>19052</v>
      </c>
      <c r="B1922" s="252" t="s">
        <v>181</v>
      </c>
      <c r="C1922" s="251" t="s">
        <v>182</v>
      </c>
    </row>
    <row r="1923" spans="1:3" ht="15" x14ac:dyDescent="0.2">
      <c r="A1923" s="251">
        <v>19053</v>
      </c>
      <c r="B1923" s="252" t="s">
        <v>181</v>
      </c>
      <c r="C1923" s="251" t="s">
        <v>182</v>
      </c>
    </row>
    <row r="1924" spans="1:3" ht="15" x14ac:dyDescent="0.2">
      <c r="A1924" s="251">
        <v>19054</v>
      </c>
      <c r="B1924" s="252" t="s">
        <v>181</v>
      </c>
      <c r="C1924" s="251" t="s">
        <v>182</v>
      </c>
    </row>
    <row r="1925" spans="1:3" ht="15" x14ac:dyDescent="0.2">
      <c r="A1925" s="251">
        <v>19055</v>
      </c>
      <c r="B1925" s="252" t="s">
        <v>181</v>
      </c>
      <c r="C1925" s="251" t="s">
        <v>182</v>
      </c>
    </row>
    <row r="1926" spans="1:3" ht="15" x14ac:dyDescent="0.2">
      <c r="A1926" s="251">
        <v>19056</v>
      </c>
      <c r="B1926" s="252" t="s">
        <v>181</v>
      </c>
      <c r="C1926" s="251" t="s">
        <v>182</v>
      </c>
    </row>
    <row r="1927" spans="1:3" ht="15" x14ac:dyDescent="0.2">
      <c r="A1927" s="251">
        <v>19057</v>
      </c>
      <c r="B1927" s="252" t="s">
        <v>181</v>
      </c>
      <c r="C1927" s="251" t="s">
        <v>182</v>
      </c>
    </row>
    <row r="1928" spans="1:3" ht="15" x14ac:dyDescent="0.2">
      <c r="A1928" s="251">
        <v>19058</v>
      </c>
      <c r="B1928" s="252" t="s">
        <v>181</v>
      </c>
      <c r="C1928" s="251" t="s">
        <v>182</v>
      </c>
    </row>
    <row r="1929" spans="1:3" ht="15" x14ac:dyDescent="0.2">
      <c r="A1929" s="251">
        <v>19059</v>
      </c>
      <c r="B1929" s="252" t="s">
        <v>181</v>
      </c>
      <c r="C1929" s="251" t="s">
        <v>182</v>
      </c>
    </row>
    <row r="1930" spans="1:3" ht="15" x14ac:dyDescent="0.2">
      <c r="A1930" s="251">
        <v>19060</v>
      </c>
      <c r="B1930" s="252" t="s">
        <v>181</v>
      </c>
      <c r="C1930" s="251" t="s">
        <v>182</v>
      </c>
    </row>
    <row r="1931" spans="1:3" ht="15" x14ac:dyDescent="0.2">
      <c r="A1931" s="251">
        <v>19061</v>
      </c>
      <c r="B1931" s="252" t="s">
        <v>181</v>
      </c>
      <c r="C1931" s="251" t="s">
        <v>182</v>
      </c>
    </row>
    <row r="1932" spans="1:3" ht="15" x14ac:dyDescent="0.2">
      <c r="A1932" s="251">
        <v>19063</v>
      </c>
      <c r="B1932" s="252" t="s">
        <v>181</v>
      </c>
      <c r="C1932" s="251" t="s">
        <v>182</v>
      </c>
    </row>
    <row r="1933" spans="1:3" ht="15" x14ac:dyDescent="0.2">
      <c r="A1933" s="251">
        <v>19064</v>
      </c>
      <c r="B1933" s="252" t="s">
        <v>181</v>
      </c>
      <c r="C1933" s="251" t="s">
        <v>182</v>
      </c>
    </row>
    <row r="1934" spans="1:3" ht="15" x14ac:dyDescent="0.2">
      <c r="A1934" s="251">
        <v>19065</v>
      </c>
      <c r="B1934" s="252" t="s">
        <v>181</v>
      </c>
      <c r="C1934" s="251" t="s">
        <v>182</v>
      </c>
    </row>
    <row r="1935" spans="1:3" ht="15" x14ac:dyDescent="0.2">
      <c r="A1935" s="251">
        <v>19066</v>
      </c>
      <c r="B1935" s="252" t="s">
        <v>181</v>
      </c>
      <c r="C1935" s="251" t="s">
        <v>182</v>
      </c>
    </row>
    <row r="1936" spans="1:3" ht="15" x14ac:dyDescent="0.2">
      <c r="A1936" s="251">
        <v>19067</v>
      </c>
      <c r="B1936" s="252" t="s">
        <v>181</v>
      </c>
      <c r="C1936" s="251" t="s">
        <v>182</v>
      </c>
    </row>
    <row r="1937" spans="1:3" ht="15" x14ac:dyDescent="0.2">
      <c r="A1937" s="251">
        <v>19070</v>
      </c>
      <c r="B1937" s="252" t="s">
        <v>181</v>
      </c>
      <c r="C1937" s="251" t="s">
        <v>182</v>
      </c>
    </row>
    <row r="1938" spans="1:3" ht="15" x14ac:dyDescent="0.2">
      <c r="A1938" s="251">
        <v>19072</v>
      </c>
      <c r="B1938" s="252" t="s">
        <v>181</v>
      </c>
      <c r="C1938" s="251" t="s">
        <v>182</v>
      </c>
    </row>
    <row r="1939" spans="1:3" ht="15" x14ac:dyDescent="0.2">
      <c r="A1939" s="251">
        <v>19073</v>
      </c>
      <c r="B1939" s="252" t="s">
        <v>181</v>
      </c>
      <c r="C1939" s="251" t="s">
        <v>182</v>
      </c>
    </row>
    <row r="1940" spans="1:3" ht="15" x14ac:dyDescent="0.2">
      <c r="A1940" s="251">
        <v>19074</v>
      </c>
      <c r="B1940" s="252" t="s">
        <v>181</v>
      </c>
      <c r="C1940" s="251" t="s">
        <v>182</v>
      </c>
    </row>
    <row r="1941" spans="1:3" ht="15" x14ac:dyDescent="0.2">
      <c r="A1941" s="251">
        <v>19075</v>
      </c>
      <c r="B1941" s="252" t="s">
        <v>181</v>
      </c>
      <c r="C1941" s="251" t="s">
        <v>182</v>
      </c>
    </row>
    <row r="1942" spans="1:3" ht="15" x14ac:dyDescent="0.2">
      <c r="A1942" s="251">
        <v>19076</v>
      </c>
      <c r="B1942" s="252" t="s">
        <v>181</v>
      </c>
      <c r="C1942" s="251" t="s">
        <v>182</v>
      </c>
    </row>
    <row r="1943" spans="1:3" ht="15" x14ac:dyDescent="0.2">
      <c r="A1943" s="251">
        <v>19078</v>
      </c>
      <c r="B1943" s="252" t="s">
        <v>181</v>
      </c>
      <c r="C1943" s="251" t="s">
        <v>182</v>
      </c>
    </row>
    <row r="1944" spans="1:3" ht="15" x14ac:dyDescent="0.2">
      <c r="A1944" s="251">
        <v>19079</v>
      </c>
      <c r="B1944" s="252" t="s">
        <v>181</v>
      </c>
      <c r="C1944" s="251" t="s">
        <v>182</v>
      </c>
    </row>
    <row r="1945" spans="1:3" ht="15" x14ac:dyDescent="0.2">
      <c r="A1945" s="251">
        <v>19080</v>
      </c>
      <c r="B1945" s="252" t="s">
        <v>181</v>
      </c>
      <c r="C1945" s="251" t="s">
        <v>182</v>
      </c>
    </row>
    <row r="1946" spans="1:3" ht="15" x14ac:dyDescent="0.2">
      <c r="A1946" s="251">
        <v>19081</v>
      </c>
      <c r="B1946" s="252" t="s">
        <v>181</v>
      </c>
      <c r="C1946" s="251" t="s">
        <v>182</v>
      </c>
    </row>
    <row r="1947" spans="1:3" ht="15" x14ac:dyDescent="0.2">
      <c r="A1947" s="251">
        <v>19082</v>
      </c>
      <c r="B1947" s="252" t="s">
        <v>181</v>
      </c>
      <c r="C1947" s="251" t="s">
        <v>182</v>
      </c>
    </row>
    <row r="1948" spans="1:3" ht="15" x14ac:dyDescent="0.2">
      <c r="A1948" s="251">
        <v>19083</v>
      </c>
      <c r="B1948" s="252" t="s">
        <v>181</v>
      </c>
      <c r="C1948" s="251" t="s">
        <v>182</v>
      </c>
    </row>
    <row r="1949" spans="1:3" ht="15" x14ac:dyDescent="0.2">
      <c r="A1949" s="251">
        <v>19085</v>
      </c>
      <c r="B1949" s="252" t="s">
        <v>181</v>
      </c>
      <c r="C1949" s="251" t="s">
        <v>182</v>
      </c>
    </row>
    <row r="1950" spans="1:3" ht="15" x14ac:dyDescent="0.2">
      <c r="A1950" s="251">
        <v>19086</v>
      </c>
      <c r="B1950" s="252" t="s">
        <v>181</v>
      </c>
      <c r="C1950" s="251" t="s">
        <v>182</v>
      </c>
    </row>
    <row r="1951" spans="1:3" ht="15" x14ac:dyDescent="0.2">
      <c r="A1951" s="251">
        <v>19087</v>
      </c>
      <c r="B1951" s="252" t="s">
        <v>181</v>
      </c>
      <c r="C1951" s="251" t="s">
        <v>182</v>
      </c>
    </row>
    <row r="1952" spans="1:3" ht="15" x14ac:dyDescent="0.2">
      <c r="A1952" s="251">
        <v>19088</v>
      </c>
      <c r="B1952" s="252" t="s">
        <v>181</v>
      </c>
      <c r="C1952" s="251" t="s">
        <v>182</v>
      </c>
    </row>
    <row r="1953" spans="1:3" ht="15" x14ac:dyDescent="0.2">
      <c r="A1953" s="251">
        <v>19089</v>
      </c>
      <c r="B1953" s="252" t="s">
        <v>181</v>
      </c>
      <c r="C1953" s="251" t="s">
        <v>182</v>
      </c>
    </row>
    <row r="1954" spans="1:3" ht="15" x14ac:dyDescent="0.2">
      <c r="A1954" s="251">
        <v>19090</v>
      </c>
      <c r="B1954" s="252" t="s">
        <v>181</v>
      </c>
      <c r="C1954" s="251" t="s">
        <v>182</v>
      </c>
    </row>
    <row r="1955" spans="1:3" ht="15" x14ac:dyDescent="0.2">
      <c r="A1955" s="251">
        <v>19091</v>
      </c>
      <c r="B1955" s="252" t="s">
        <v>181</v>
      </c>
      <c r="C1955" s="251" t="s">
        <v>182</v>
      </c>
    </row>
    <row r="1956" spans="1:3" ht="15" x14ac:dyDescent="0.2">
      <c r="A1956" s="251">
        <v>19092</v>
      </c>
      <c r="B1956" s="252" t="s">
        <v>181</v>
      </c>
      <c r="C1956" s="251" t="s">
        <v>182</v>
      </c>
    </row>
    <row r="1957" spans="1:3" ht="15" x14ac:dyDescent="0.2">
      <c r="A1957" s="251">
        <v>19093</v>
      </c>
      <c r="B1957" s="252" t="s">
        <v>181</v>
      </c>
      <c r="C1957" s="251" t="s">
        <v>182</v>
      </c>
    </row>
    <row r="1958" spans="1:3" ht="15" x14ac:dyDescent="0.2">
      <c r="A1958" s="251">
        <v>19094</v>
      </c>
      <c r="B1958" s="252" t="s">
        <v>181</v>
      </c>
      <c r="C1958" s="251" t="s">
        <v>182</v>
      </c>
    </row>
    <row r="1959" spans="1:3" ht="15" x14ac:dyDescent="0.2">
      <c r="A1959" s="251">
        <v>19095</v>
      </c>
      <c r="B1959" s="252" t="s">
        <v>181</v>
      </c>
      <c r="C1959" s="251" t="s">
        <v>182</v>
      </c>
    </row>
    <row r="1960" spans="1:3" ht="15" x14ac:dyDescent="0.2">
      <c r="A1960" s="251">
        <v>19096</v>
      </c>
      <c r="B1960" s="252" t="s">
        <v>181</v>
      </c>
      <c r="C1960" s="251" t="s">
        <v>182</v>
      </c>
    </row>
    <row r="1961" spans="1:3" ht="15" x14ac:dyDescent="0.2">
      <c r="A1961" s="251">
        <v>19098</v>
      </c>
      <c r="B1961" s="252" t="s">
        <v>181</v>
      </c>
      <c r="C1961" s="251" t="s">
        <v>182</v>
      </c>
    </row>
    <row r="1962" spans="1:3" ht="15" x14ac:dyDescent="0.2">
      <c r="A1962" s="251">
        <v>19099</v>
      </c>
      <c r="B1962" s="252" t="s">
        <v>181</v>
      </c>
      <c r="C1962" s="251" t="s">
        <v>182</v>
      </c>
    </row>
    <row r="1963" spans="1:3" ht="15" x14ac:dyDescent="0.2">
      <c r="A1963" s="251">
        <v>19101</v>
      </c>
      <c r="B1963" s="252" t="s">
        <v>181</v>
      </c>
      <c r="C1963" s="251" t="s">
        <v>182</v>
      </c>
    </row>
    <row r="1964" spans="1:3" ht="15" x14ac:dyDescent="0.2">
      <c r="A1964" s="251">
        <v>19102</v>
      </c>
      <c r="B1964" s="252" t="s">
        <v>181</v>
      </c>
      <c r="C1964" s="251" t="s">
        <v>182</v>
      </c>
    </row>
    <row r="1965" spans="1:3" ht="15" x14ac:dyDescent="0.2">
      <c r="A1965" s="251">
        <v>19103</v>
      </c>
      <c r="B1965" s="252" t="s">
        <v>181</v>
      </c>
      <c r="C1965" s="251" t="s">
        <v>182</v>
      </c>
    </row>
    <row r="1966" spans="1:3" ht="15" x14ac:dyDescent="0.2">
      <c r="A1966" s="251">
        <v>19104</v>
      </c>
      <c r="B1966" s="252" t="s">
        <v>181</v>
      </c>
      <c r="C1966" s="251" t="s">
        <v>182</v>
      </c>
    </row>
    <row r="1967" spans="1:3" ht="15" x14ac:dyDescent="0.2">
      <c r="A1967" s="251">
        <v>19105</v>
      </c>
      <c r="B1967" s="252" t="s">
        <v>181</v>
      </c>
      <c r="C1967" s="251" t="s">
        <v>182</v>
      </c>
    </row>
    <row r="1968" spans="1:3" ht="15" x14ac:dyDescent="0.2">
      <c r="A1968" s="251">
        <v>19106</v>
      </c>
      <c r="B1968" s="252" t="s">
        <v>181</v>
      </c>
      <c r="C1968" s="251" t="s">
        <v>182</v>
      </c>
    </row>
    <row r="1969" spans="1:3" ht="15" x14ac:dyDescent="0.2">
      <c r="A1969" s="251">
        <v>19107</v>
      </c>
      <c r="B1969" s="252" t="s">
        <v>181</v>
      </c>
      <c r="C1969" s="251" t="s">
        <v>182</v>
      </c>
    </row>
    <row r="1970" spans="1:3" ht="15" x14ac:dyDescent="0.2">
      <c r="A1970" s="251">
        <v>19108</v>
      </c>
      <c r="B1970" s="252" t="s">
        <v>181</v>
      </c>
      <c r="C1970" s="251" t="s">
        <v>182</v>
      </c>
    </row>
    <row r="1971" spans="1:3" ht="15" x14ac:dyDescent="0.2">
      <c r="A1971" s="251">
        <v>19109</v>
      </c>
      <c r="B1971" s="252" t="s">
        <v>181</v>
      </c>
      <c r="C1971" s="251" t="s">
        <v>182</v>
      </c>
    </row>
    <row r="1972" spans="1:3" ht="15" x14ac:dyDescent="0.2">
      <c r="A1972" s="251">
        <v>19110</v>
      </c>
      <c r="B1972" s="252" t="s">
        <v>181</v>
      </c>
      <c r="C1972" s="251" t="s">
        <v>182</v>
      </c>
    </row>
    <row r="1973" spans="1:3" ht="15" x14ac:dyDescent="0.2">
      <c r="A1973" s="251">
        <v>19111</v>
      </c>
      <c r="B1973" s="252" t="s">
        <v>181</v>
      </c>
      <c r="C1973" s="251" t="s">
        <v>182</v>
      </c>
    </row>
    <row r="1974" spans="1:3" ht="15" x14ac:dyDescent="0.2">
      <c r="A1974" s="251">
        <v>19112</v>
      </c>
      <c r="B1974" s="252" t="s">
        <v>181</v>
      </c>
      <c r="C1974" s="251" t="s">
        <v>182</v>
      </c>
    </row>
    <row r="1975" spans="1:3" ht="15" x14ac:dyDescent="0.2">
      <c r="A1975" s="251">
        <v>19113</v>
      </c>
      <c r="B1975" s="252" t="s">
        <v>181</v>
      </c>
      <c r="C1975" s="251" t="s">
        <v>182</v>
      </c>
    </row>
    <row r="1976" spans="1:3" ht="15" x14ac:dyDescent="0.2">
      <c r="A1976" s="251">
        <v>19114</v>
      </c>
      <c r="B1976" s="252" t="s">
        <v>181</v>
      </c>
      <c r="C1976" s="251" t="s">
        <v>182</v>
      </c>
    </row>
    <row r="1977" spans="1:3" ht="15" x14ac:dyDescent="0.2">
      <c r="A1977" s="251">
        <v>19115</v>
      </c>
      <c r="B1977" s="252" t="s">
        <v>181</v>
      </c>
      <c r="C1977" s="251" t="s">
        <v>182</v>
      </c>
    </row>
    <row r="1978" spans="1:3" ht="15" x14ac:dyDescent="0.2">
      <c r="A1978" s="251">
        <v>19116</v>
      </c>
      <c r="B1978" s="252" t="s">
        <v>181</v>
      </c>
      <c r="C1978" s="251" t="s">
        <v>182</v>
      </c>
    </row>
    <row r="1979" spans="1:3" ht="15" x14ac:dyDescent="0.2">
      <c r="A1979" s="251">
        <v>19118</v>
      </c>
      <c r="B1979" s="252" t="s">
        <v>181</v>
      </c>
      <c r="C1979" s="251" t="s">
        <v>182</v>
      </c>
    </row>
    <row r="1980" spans="1:3" ht="15" x14ac:dyDescent="0.2">
      <c r="A1980" s="251">
        <v>19119</v>
      </c>
      <c r="B1980" s="252" t="s">
        <v>181</v>
      </c>
      <c r="C1980" s="251" t="s">
        <v>182</v>
      </c>
    </row>
    <row r="1981" spans="1:3" ht="15" x14ac:dyDescent="0.2">
      <c r="A1981" s="251">
        <v>19120</v>
      </c>
      <c r="B1981" s="252" t="s">
        <v>181</v>
      </c>
      <c r="C1981" s="251" t="s">
        <v>182</v>
      </c>
    </row>
    <row r="1982" spans="1:3" ht="15" x14ac:dyDescent="0.2">
      <c r="A1982" s="251">
        <v>19121</v>
      </c>
      <c r="B1982" s="252" t="s">
        <v>181</v>
      </c>
      <c r="C1982" s="251" t="s">
        <v>182</v>
      </c>
    </row>
    <row r="1983" spans="1:3" ht="15" x14ac:dyDescent="0.2">
      <c r="A1983" s="251">
        <v>19122</v>
      </c>
      <c r="B1983" s="252" t="s">
        <v>181</v>
      </c>
      <c r="C1983" s="251" t="s">
        <v>182</v>
      </c>
    </row>
    <row r="1984" spans="1:3" ht="15" x14ac:dyDescent="0.2">
      <c r="A1984" s="251">
        <v>19123</v>
      </c>
      <c r="B1984" s="252" t="s">
        <v>181</v>
      </c>
      <c r="C1984" s="251" t="s">
        <v>182</v>
      </c>
    </row>
    <row r="1985" spans="1:3" ht="15" x14ac:dyDescent="0.2">
      <c r="A1985" s="251">
        <v>19124</v>
      </c>
      <c r="B1985" s="252" t="s">
        <v>181</v>
      </c>
      <c r="C1985" s="251" t="s">
        <v>182</v>
      </c>
    </row>
    <row r="1986" spans="1:3" ht="15" x14ac:dyDescent="0.2">
      <c r="A1986" s="251">
        <v>19125</v>
      </c>
      <c r="B1986" s="252" t="s">
        <v>181</v>
      </c>
      <c r="C1986" s="251" t="s">
        <v>182</v>
      </c>
    </row>
    <row r="1987" spans="1:3" ht="15" x14ac:dyDescent="0.2">
      <c r="A1987" s="251">
        <v>19126</v>
      </c>
      <c r="B1987" s="252" t="s">
        <v>181</v>
      </c>
      <c r="C1987" s="251" t="s">
        <v>182</v>
      </c>
    </row>
    <row r="1988" spans="1:3" ht="15" x14ac:dyDescent="0.2">
      <c r="A1988" s="251">
        <v>19127</v>
      </c>
      <c r="B1988" s="252" t="s">
        <v>181</v>
      </c>
      <c r="C1988" s="251" t="s">
        <v>182</v>
      </c>
    </row>
    <row r="1989" spans="1:3" ht="15" x14ac:dyDescent="0.2">
      <c r="A1989" s="251">
        <v>19128</v>
      </c>
      <c r="B1989" s="252" t="s">
        <v>181</v>
      </c>
      <c r="C1989" s="251" t="s">
        <v>182</v>
      </c>
    </row>
    <row r="1990" spans="1:3" ht="15" x14ac:dyDescent="0.2">
      <c r="A1990" s="251">
        <v>19129</v>
      </c>
      <c r="B1990" s="252" t="s">
        <v>181</v>
      </c>
      <c r="C1990" s="251" t="s">
        <v>182</v>
      </c>
    </row>
    <row r="1991" spans="1:3" ht="15" x14ac:dyDescent="0.2">
      <c r="A1991" s="251">
        <v>19130</v>
      </c>
      <c r="B1991" s="252" t="s">
        <v>181</v>
      </c>
      <c r="C1991" s="251" t="s">
        <v>182</v>
      </c>
    </row>
    <row r="1992" spans="1:3" ht="15" x14ac:dyDescent="0.2">
      <c r="A1992" s="251">
        <v>19131</v>
      </c>
      <c r="B1992" s="252" t="s">
        <v>181</v>
      </c>
      <c r="C1992" s="251" t="s">
        <v>182</v>
      </c>
    </row>
    <row r="1993" spans="1:3" ht="15" x14ac:dyDescent="0.2">
      <c r="A1993" s="251">
        <v>19132</v>
      </c>
      <c r="B1993" s="252" t="s">
        <v>181</v>
      </c>
      <c r="C1993" s="251" t="s">
        <v>182</v>
      </c>
    </row>
    <row r="1994" spans="1:3" ht="15" x14ac:dyDescent="0.2">
      <c r="A1994" s="251">
        <v>19133</v>
      </c>
      <c r="B1994" s="252" t="s">
        <v>181</v>
      </c>
      <c r="C1994" s="251" t="s">
        <v>182</v>
      </c>
    </row>
    <row r="1995" spans="1:3" ht="15" x14ac:dyDescent="0.2">
      <c r="A1995" s="251">
        <v>19134</v>
      </c>
      <c r="B1995" s="252" t="s">
        <v>181</v>
      </c>
      <c r="C1995" s="251" t="s">
        <v>182</v>
      </c>
    </row>
    <row r="1996" spans="1:3" ht="15" x14ac:dyDescent="0.2">
      <c r="A1996" s="251">
        <v>19135</v>
      </c>
      <c r="B1996" s="252" t="s">
        <v>181</v>
      </c>
      <c r="C1996" s="251" t="s">
        <v>182</v>
      </c>
    </row>
    <row r="1997" spans="1:3" ht="15" x14ac:dyDescent="0.2">
      <c r="A1997" s="251">
        <v>19136</v>
      </c>
      <c r="B1997" s="252" t="s">
        <v>181</v>
      </c>
      <c r="C1997" s="251" t="s">
        <v>182</v>
      </c>
    </row>
    <row r="1998" spans="1:3" ht="15" x14ac:dyDescent="0.2">
      <c r="A1998" s="251">
        <v>19137</v>
      </c>
      <c r="B1998" s="252" t="s">
        <v>181</v>
      </c>
      <c r="C1998" s="251" t="s">
        <v>182</v>
      </c>
    </row>
    <row r="1999" spans="1:3" ht="15" x14ac:dyDescent="0.2">
      <c r="A1999" s="251">
        <v>19138</v>
      </c>
      <c r="B1999" s="252" t="s">
        <v>181</v>
      </c>
      <c r="C1999" s="251" t="s">
        <v>182</v>
      </c>
    </row>
    <row r="2000" spans="1:3" ht="15" x14ac:dyDescent="0.2">
      <c r="A2000" s="251">
        <v>19139</v>
      </c>
      <c r="B2000" s="252" t="s">
        <v>181</v>
      </c>
      <c r="C2000" s="251" t="s">
        <v>182</v>
      </c>
    </row>
    <row r="2001" spans="1:3" ht="15" x14ac:dyDescent="0.2">
      <c r="A2001" s="251">
        <v>19140</v>
      </c>
      <c r="B2001" s="252" t="s">
        <v>181</v>
      </c>
      <c r="C2001" s="251" t="s">
        <v>182</v>
      </c>
    </row>
    <row r="2002" spans="1:3" ht="15" x14ac:dyDescent="0.2">
      <c r="A2002" s="251">
        <v>19141</v>
      </c>
      <c r="B2002" s="252" t="s">
        <v>181</v>
      </c>
      <c r="C2002" s="251" t="s">
        <v>182</v>
      </c>
    </row>
    <row r="2003" spans="1:3" ht="15" x14ac:dyDescent="0.2">
      <c r="A2003" s="251">
        <v>19142</v>
      </c>
      <c r="B2003" s="252" t="s">
        <v>181</v>
      </c>
      <c r="C2003" s="251" t="s">
        <v>182</v>
      </c>
    </row>
    <row r="2004" spans="1:3" ht="15" x14ac:dyDescent="0.2">
      <c r="A2004" s="251">
        <v>19143</v>
      </c>
      <c r="B2004" s="252" t="s">
        <v>181</v>
      </c>
      <c r="C2004" s="251" t="s">
        <v>182</v>
      </c>
    </row>
    <row r="2005" spans="1:3" ht="15" x14ac:dyDescent="0.2">
      <c r="A2005" s="251">
        <v>19144</v>
      </c>
      <c r="B2005" s="252" t="s">
        <v>181</v>
      </c>
      <c r="C2005" s="251" t="s">
        <v>182</v>
      </c>
    </row>
    <row r="2006" spans="1:3" ht="15" x14ac:dyDescent="0.2">
      <c r="A2006" s="251">
        <v>19145</v>
      </c>
      <c r="B2006" s="252" t="s">
        <v>181</v>
      </c>
      <c r="C2006" s="251" t="s">
        <v>182</v>
      </c>
    </row>
    <row r="2007" spans="1:3" ht="15" x14ac:dyDescent="0.2">
      <c r="A2007" s="251">
        <v>19146</v>
      </c>
      <c r="B2007" s="252" t="s">
        <v>181</v>
      </c>
      <c r="C2007" s="251" t="s">
        <v>182</v>
      </c>
    </row>
    <row r="2008" spans="1:3" ht="15" x14ac:dyDescent="0.2">
      <c r="A2008" s="251">
        <v>19147</v>
      </c>
      <c r="B2008" s="252" t="s">
        <v>181</v>
      </c>
      <c r="C2008" s="251" t="s">
        <v>182</v>
      </c>
    </row>
    <row r="2009" spans="1:3" ht="15" x14ac:dyDescent="0.2">
      <c r="A2009" s="251">
        <v>19148</v>
      </c>
      <c r="B2009" s="252" t="s">
        <v>181</v>
      </c>
      <c r="C2009" s="251" t="s">
        <v>182</v>
      </c>
    </row>
    <row r="2010" spans="1:3" ht="15" x14ac:dyDescent="0.2">
      <c r="A2010" s="251">
        <v>19149</v>
      </c>
      <c r="B2010" s="252" t="s">
        <v>181</v>
      </c>
      <c r="C2010" s="251" t="s">
        <v>182</v>
      </c>
    </row>
    <row r="2011" spans="1:3" ht="15" x14ac:dyDescent="0.2">
      <c r="A2011" s="251">
        <v>19150</v>
      </c>
      <c r="B2011" s="252" t="s">
        <v>181</v>
      </c>
      <c r="C2011" s="251" t="s">
        <v>182</v>
      </c>
    </row>
    <row r="2012" spans="1:3" ht="15" x14ac:dyDescent="0.2">
      <c r="A2012" s="251">
        <v>19151</v>
      </c>
      <c r="B2012" s="252" t="s">
        <v>181</v>
      </c>
      <c r="C2012" s="251" t="s">
        <v>182</v>
      </c>
    </row>
    <row r="2013" spans="1:3" ht="15" x14ac:dyDescent="0.2">
      <c r="A2013" s="251">
        <v>19152</v>
      </c>
      <c r="B2013" s="252" t="s">
        <v>181</v>
      </c>
      <c r="C2013" s="251" t="s">
        <v>182</v>
      </c>
    </row>
    <row r="2014" spans="1:3" ht="15" x14ac:dyDescent="0.2">
      <c r="A2014" s="251">
        <v>19153</v>
      </c>
      <c r="B2014" s="252" t="s">
        <v>181</v>
      </c>
      <c r="C2014" s="251" t="s">
        <v>182</v>
      </c>
    </row>
    <row r="2015" spans="1:3" ht="15" x14ac:dyDescent="0.2">
      <c r="A2015" s="251">
        <v>19154</v>
      </c>
      <c r="B2015" s="252" t="s">
        <v>181</v>
      </c>
      <c r="C2015" s="251" t="s">
        <v>182</v>
      </c>
    </row>
    <row r="2016" spans="1:3" ht="15" x14ac:dyDescent="0.2">
      <c r="A2016" s="251">
        <v>19155</v>
      </c>
      <c r="B2016" s="252" t="s">
        <v>181</v>
      </c>
      <c r="C2016" s="251" t="s">
        <v>182</v>
      </c>
    </row>
    <row r="2017" spans="1:3" ht="15" x14ac:dyDescent="0.2">
      <c r="A2017" s="251">
        <v>19160</v>
      </c>
      <c r="B2017" s="252" t="s">
        <v>181</v>
      </c>
      <c r="C2017" s="251" t="s">
        <v>182</v>
      </c>
    </row>
    <row r="2018" spans="1:3" ht="15" x14ac:dyDescent="0.2">
      <c r="A2018" s="251">
        <v>19161</v>
      </c>
      <c r="B2018" s="252" t="s">
        <v>181</v>
      </c>
      <c r="C2018" s="251" t="s">
        <v>182</v>
      </c>
    </row>
    <row r="2019" spans="1:3" ht="15" x14ac:dyDescent="0.2">
      <c r="A2019" s="251">
        <v>19162</v>
      </c>
      <c r="B2019" s="252" t="s">
        <v>181</v>
      </c>
      <c r="C2019" s="251" t="s">
        <v>182</v>
      </c>
    </row>
    <row r="2020" spans="1:3" ht="15" x14ac:dyDescent="0.2">
      <c r="A2020" s="251">
        <v>19170</v>
      </c>
      <c r="B2020" s="252" t="s">
        <v>181</v>
      </c>
      <c r="C2020" s="251" t="s">
        <v>182</v>
      </c>
    </row>
    <row r="2021" spans="1:3" ht="15" x14ac:dyDescent="0.2">
      <c r="A2021" s="251">
        <v>19171</v>
      </c>
      <c r="B2021" s="252" t="s">
        <v>181</v>
      </c>
      <c r="C2021" s="251" t="s">
        <v>182</v>
      </c>
    </row>
    <row r="2022" spans="1:3" ht="15" x14ac:dyDescent="0.2">
      <c r="A2022" s="251">
        <v>19172</v>
      </c>
      <c r="B2022" s="252" t="s">
        <v>181</v>
      </c>
      <c r="C2022" s="251" t="s">
        <v>182</v>
      </c>
    </row>
    <row r="2023" spans="1:3" ht="15" x14ac:dyDescent="0.2">
      <c r="A2023" s="251">
        <v>19173</v>
      </c>
      <c r="B2023" s="252" t="s">
        <v>181</v>
      </c>
      <c r="C2023" s="251" t="s">
        <v>182</v>
      </c>
    </row>
    <row r="2024" spans="1:3" ht="15" x14ac:dyDescent="0.2">
      <c r="A2024" s="251">
        <v>19175</v>
      </c>
      <c r="B2024" s="252" t="s">
        <v>181</v>
      </c>
      <c r="C2024" s="251" t="s">
        <v>182</v>
      </c>
    </row>
    <row r="2025" spans="1:3" ht="15" x14ac:dyDescent="0.2">
      <c r="A2025" s="251">
        <v>19176</v>
      </c>
      <c r="B2025" s="252" t="s">
        <v>181</v>
      </c>
      <c r="C2025" s="251" t="s">
        <v>182</v>
      </c>
    </row>
    <row r="2026" spans="1:3" ht="15" x14ac:dyDescent="0.2">
      <c r="A2026" s="251">
        <v>19177</v>
      </c>
      <c r="B2026" s="252" t="s">
        <v>181</v>
      </c>
      <c r="C2026" s="251" t="s">
        <v>182</v>
      </c>
    </row>
    <row r="2027" spans="1:3" ht="15" x14ac:dyDescent="0.2">
      <c r="A2027" s="251">
        <v>19178</v>
      </c>
      <c r="B2027" s="252" t="s">
        <v>181</v>
      </c>
      <c r="C2027" s="251" t="s">
        <v>182</v>
      </c>
    </row>
    <row r="2028" spans="1:3" ht="15" x14ac:dyDescent="0.2">
      <c r="A2028" s="251">
        <v>19179</v>
      </c>
      <c r="B2028" s="252" t="s">
        <v>181</v>
      </c>
      <c r="C2028" s="251" t="s">
        <v>182</v>
      </c>
    </row>
    <row r="2029" spans="1:3" ht="15" x14ac:dyDescent="0.2">
      <c r="A2029" s="251">
        <v>19181</v>
      </c>
      <c r="B2029" s="252" t="s">
        <v>181</v>
      </c>
      <c r="C2029" s="251" t="s">
        <v>182</v>
      </c>
    </row>
    <row r="2030" spans="1:3" ht="15" x14ac:dyDescent="0.2">
      <c r="A2030" s="251">
        <v>19182</v>
      </c>
      <c r="B2030" s="252" t="s">
        <v>181</v>
      </c>
      <c r="C2030" s="251" t="s">
        <v>182</v>
      </c>
    </row>
    <row r="2031" spans="1:3" ht="15" x14ac:dyDescent="0.2">
      <c r="A2031" s="251">
        <v>19183</v>
      </c>
      <c r="B2031" s="252" t="s">
        <v>181</v>
      </c>
      <c r="C2031" s="251" t="s">
        <v>182</v>
      </c>
    </row>
    <row r="2032" spans="1:3" ht="15" x14ac:dyDescent="0.2">
      <c r="A2032" s="251">
        <v>19184</v>
      </c>
      <c r="B2032" s="252" t="s">
        <v>181</v>
      </c>
      <c r="C2032" s="251" t="s">
        <v>182</v>
      </c>
    </row>
    <row r="2033" spans="1:3" ht="15" x14ac:dyDescent="0.2">
      <c r="A2033" s="251">
        <v>19185</v>
      </c>
      <c r="B2033" s="252" t="s">
        <v>181</v>
      </c>
      <c r="C2033" s="251" t="s">
        <v>182</v>
      </c>
    </row>
    <row r="2034" spans="1:3" ht="15" x14ac:dyDescent="0.2">
      <c r="A2034" s="251">
        <v>19187</v>
      </c>
      <c r="B2034" s="252" t="s">
        <v>181</v>
      </c>
      <c r="C2034" s="251" t="s">
        <v>182</v>
      </c>
    </row>
    <row r="2035" spans="1:3" ht="15" x14ac:dyDescent="0.2">
      <c r="A2035" s="251">
        <v>19188</v>
      </c>
      <c r="B2035" s="252" t="s">
        <v>181</v>
      </c>
      <c r="C2035" s="251" t="s">
        <v>182</v>
      </c>
    </row>
    <row r="2036" spans="1:3" ht="15" x14ac:dyDescent="0.2">
      <c r="A2036" s="251">
        <v>19190</v>
      </c>
      <c r="B2036" s="252" t="s">
        <v>181</v>
      </c>
      <c r="C2036" s="251" t="s">
        <v>182</v>
      </c>
    </row>
    <row r="2037" spans="1:3" ht="15" x14ac:dyDescent="0.2">
      <c r="A2037" s="251">
        <v>19191</v>
      </c>
      <c r="B2037" s="252" t="s">
        <v>181</v>
      </c>
      <c r="C2037" s="251" t="s">
        <v>182</v>
      </c>
    </row>
    <row r="2038" spans="1:3" ht="15" x14ac:dyDescent="0.2">
      <c r="A2038" s="251">
        <v>19192</v>
      </c>
      <c r="B2038" s="252" t="s">
        <v>181</v>
      </c>
      <c r="C2038" s="251" t="s">
        <v>182</v>
      </c>
    </row>
    <row r="2039" spans="1:3" ht="15" x14ac:dyDescent="0.2">
      <c r="A2039" s="251">
        <v>19193</v>
      </c>
      <c r="B2039" s="252" t="s">
        <v>181</v>
      </c>
      <c r="C2039" s="251" t="s">
        <v>182</v>
      </c>
    </row>
    <row r="2040" spans="1:3" ht="15" x14ac:dyDescent="0.2">
      <c r="A2040" s="251">
        <v>19194</v>
      </c>
      <c r="B2040" s="252" t="s">
        <v>181</v>
      </c>
      <c r="C2040" s="251" t="s">
        <v>182</v>
      </c>
    </row>
    <row r="2041" spans="1:3" ht="15" x14ac:dyDescent="0.2">
      <c r="A2041" s="251">
        <v>19195</v>
      </c>
      <c r="B2041" s="252" t="s">
        <v>181</v>
      </c>
      <c r="C2041" s="251" t="s">
        <v>182</v>
      </c>
    </row>
    <row r="2042" spans="1:3" ht="15" x14ac:dyDescent="0.2">
      <c r="A2042" s="251">
        <v>19196</v>
      </c>
      <c r="B2042" s="252" t="s">
        <v>181</v>
      </c>
      <c r="C2042" s="251" t="s">
        <v>182</v>
      </c>
    </row>
    <row r="2043" spans="1:3" ht="15" x14ac:dyDescent="0.2">
      <c r="A2043" s="251">
        <v>19197</v>
      </c>
      <c r="B2043" s="252" t="s">
        <v>181</v>
      </c>
      <c r="C2043" s="251" t="s">
        <v>182</v>
      </c>
    </row>
    <row r="2044" spans="1:3" ht="15" x14ac:dyDescent="0.2">
      <c r="A2044" s="251">
        <v>19244</v>
      </c>
      <c r="B2044" s="252" t="s">
        <v>181</v>
      </c>
      <c r="C2044" s="251" t="s">
        <v>182</v>
      </c>
    </row>
    <row r="2045" spans="1:3" ht="15" x14ac:dyDescent="0.2">
      <c r="A2045" s="251">
        <v>19255</v>
      </c>
      <c r="B2045" s="252" t="s">
        <v>181</v>
      </c>
      <c r="C2045" s="251" t="s">
        <v>182</v>
      </c>
    </row>
    <row r="2046" spans="1:3" ht="15" x14ac:dyDescent="0.2">
      <c r="A2046" s="251">
        <v>19301</v>
      </c>
      <c r="B2046" s="252" t="s">
        <v>181</v>
      </c>
      <c r="C2046" s="251" t="s">
        <v>182</v>
      </c>
    </row>
    <row r="2047" spans="1:3" ht="15" x14ac:dyDescent="0.2">
      <c r="A2047" s="251">
        <v>19310</v>
      </c>
      <c r="B2047" s="252" t="s">
        <v>181</v>
      </c>
      <c r="C2047" s="251" t="s">
        <v>182</v>
      </c>
    </row>
    <row r="2048" spans="1:3" ht="15" x14ac:dyDescent="0.2">
      <c r="A2048" s="251">
        <v>19311</v>
      </c>
      <c r="B2048" s="252" t="s">
        <v>181</v>
      </c>
      <c r="C2048" s="251" t="s">
        <v>182</v>
      </c>
    </row>
    <row r="2049" spans="1:3" ht="15" x14ac:dyDescent="0.2">
      <c r="A2049" s="251">
        <v>19312</v>
      </c>
      <c r="B2049" s="252" t="s">
        <v>181</v>
      </c>
      <c r="C2049" s="251" t="s">
        <v>182</v>
      </c>
    </row>
    <row r="2050" spans="1:3" ht="15" x14ac:dyDescent="0.2">
      <c r="A2050" s="251">
        <v>19316</v>
      </c>
      <c r="B2050" s="252" t="s">
        <v>181</v>
      </c>
      <c r="C2050" s="251" t="s">
        <v>182</v>
      </c>
    </row>
    <row r="2051" spans="1:3" ht="15" x14ac:dyDescent="0.2">
      <c r="A2051" s="251">
        <v>19317</v>
      </c>
      <c r="B2051" s="252" t="s">
        <v>181</v>
      </c>
      <c r="C2051" s="251" t="s">
        <v>182</v>
      </c>
    </row>
    <row r="2052" spans="1:3" ht="15" x14ac:dyDescent="0.2">
      <c r="A2052" s="251">
        <v>19318</v>
      </c>
      <c r="B2052" s="252" t="s">
        <v>181</v>
      </c>
      <c r="C2052" s="251" t="s">
        <v>182</v>
      </c>
    </row>
    <row r="2053" spans="1:3" ht="15" x14ac:dyDescent="0.2">
      <c r="A2053" s="251">
        <v>19319</v>
      </c>
      <c r="B2053" s="252" t="s">
        <v>181</v>
      </c>
      <c r="C2053" s="251" t="s">
        <v>182</v>
      </c>
    </row>
    <row r="2054" spans="1:3" ht="15" x14ac:dyDescent="0.2">
      <c r="A2054" s="251">
        <v>19320</v>
      </c>
      <c r="B2054" s="252" t="s">
        <v>181</v>
      </c>
      <c r="C2054" s="251" t="s">
        <v>182</v>
      </c>
    </row>
    <row r="2055" spans="1:3" ht="15" x14ac:dyDescent="0.2">
      <c r="A2055" s="251">
        <v>19330</v>
      </c>
      <c r="B2055" s="252" t="s">
        <v>181</v>
      </c>
      <c r="C2055" s="251" t="s">
        <v>182</v>
      </c>
    </row>
    <row r="2056" spans="1:3" ht="15" x14ac:dyDescent="0.2">
      <c r="A2056" s="251">
        <v>19331</v>
      </c>
      <c r="B2056" s="252" t="s">
        <v>181</v>
      </c>
      <c r="C2056" s="251" t="s">
        <v>182</v>
      </c>
    </row>
    <row r="2057" spans="1:3" ht="15" x14ac:dyDescent="0.2">
      <c r="A2057" s="251">
        <v>19333</v>
      </c>
      <c r="B2057" s="252" t="s">
        <v>181</v>
      </c>
      <c r="C2057" s="251" t="s">
        <v>182</v>
      </c>
    </row>
    <row r="2058" spans="1:3" ht="15" x14ac:dyDescent="0.2">
      <c r="A2058" s="251">
        <v>19335</v>
      </c>
      <c r="B2058" s="252" t="s">
        <v>181</v>
      </c>
      <c r="C2058" s="251" t="s">
        <v>182</v>
      </c>
    </row>
    <row r="2059" spans="1:3" ht="15" x14ac:dyDescent="0.2">
      <c r="A2059" s="251">
        <v>19339</v>
      </c>
      <c r="B2059" s="252" t="s">
        <v>181</v>
      </c>
      <c r="C2059" s="251" t="s">
        <v>182</v>
      </c>
    </row>
    <row r="2060" spans="1:3" ht="15" x14ac:dyDescent="0.2">
      <c r="A2060" s="251">
        <v>19340</v>
      </c>
      <c r="B2060" s="252" t="s">
        <v>181</v>
      </c>
      <c r="C2060" s="251" t="s">
        <v>182</v>
      </c>
    </row>
    <row r="2061" spans="1:3" ht="15" x14ac:dyDescent="0.2">
      <c r="A2061" s="251">
        <v>19341</v>
      </c>
      <c r="B2061" s="252" t="s">
        <v>181</v>
      </c>
      <c r="C2061" s="251" t="s">
        <v>182</v>
      </c>
    </row>
    <row r="2062" spans="1:3" ht="15" x14ac:dyDescent="0.2">
      <c r="A2062" s="251">
        <v>19342</v>
      </c>
      <c r="B2062" s="252" t="s">
        <v>181</v>
      </c>
      <c r="C2062" s="251" t="s">
        <v>182</v>
      </c>
    </row>
    <row r="2063" spans="1:3" ht="15" x14ac:dyDescent="0.2">
      <c r="A2063" s="251">
        <v>19343</v>
      </c>
      <c r="B2063" s="252" t="s">
        <v>181</v>
      </c>
      <c r="C2063" s="251" t="s">
        <v>182</v>
      </c>
    </row>
    <row r="2064" spans="1:3" ht="15" x14ac:dyDescent="0.2">
      <c r="A2064" s="251">
        <v>19344</v>
      </c>
      <c r="B2064" s="252" t="s">
        <v>181</v>
      </c>
      <c r="C2064" s="251" t="s">
        <v>182</v>
      </c>
    </row>
    <row r="2065" spans="1:3" ht="15" x14ac:dyDescent="0.2">
      <c r="A2065" s="251">
        <v>19345</v>
      </c>
      <c r="B2065" s="252" t="s">
        <v>181</v>
      </c>
      <c r="C2065" s="251" t="s">
        <v>182</v>
      </c>
    </row>
    <row r="2066" spans="1:3" ht="15" x14ac:dyDescent="0.2">
      <c r="A2066" s="251">
        <v>19346</v>
      </c>
      <c r="B2066" s="252" t="s">
        <v>181</v>
      </c>
      <c r="C2066" s="251" t="s">
        <v>182</v>
      </c>
    </row>
    <row r="2067" spans="1:3" ht="15" x14ac:dyDescent="0.2">
      <c r="A2067" s="251">
        <v>19347</v>
      </c>
      <c r="B2067" s="252" t="s">
        <v>181</v>
      </c>
      <c r="C2067" s="251" t="s">
        <v>182</v>
      </c>
    </row>
    <row r="2068" spans="1:3" ht="15" x14ac:dyDescent="0.2">
      <c r="A2068" s="251">
        <v>19348</v>
      </c>
      <c r="B2068" s="252" t="s">
        <v>181</v>
      </c>
      <c r="C2068" s="251" t="s">
        <v>182</v>
      </c>
    </row>
    <row r="2069" spans="1:3" ht="15" x14ac:dyDescent="0.2">
      <c r="A2069" s="251">
        <v>19350</v>
      </c>
      <c r="B2069" s="252" t="s">
        <v>181</v>
      </c>
      <c r="C2069" s="251" t="s">
        <v>182</v>
      </c>
    </row>
    <row r="2070" spans="1:3" ht="15" x14ac:dyDescent="0.2">
      <c r="A2070" s="251">
        <v>19351</v>
      </c>
      <c r="B2070" s="252" t="s">
        <v>181</v>
      </c>
      <c r="C2070" s="251" t="s">
        <v>182</v>
      </c>
    </row>
    <row r="2071" spans="1:3" ht="15" x14ac:dyDescent="0.2">
      <c r="A2071" s="251">
        <v>19352</v>
      </c>
      <c r="B2071" s="252" t="s">
        <v>181</v>
      </c>
      <c r="C2071" s="251" t="s">
        <v>182</v>
      </c>
    </row>
    <row r="2072" spans="1:3" ht="15" x14ac:dyDescent="0.2">
      <c r="A2072" s="251">
        <v>19353</v>
      </c>
      <c r="B2072" s="252" t="s">
        <v>181</v>
      </c>
      <c r="C2072" s="251" t="s">
        <v>182</v>
      </c>
    </row>
    <row r="2073" spans="1:3" ht="15" x14ac:dyDescent="0.2">
      <c r="A2073" s="251">
        <v>19354</v>
      </c>
      <c r="B2073" s="252" t="s">
        <v>181</v>
      </c>
      <c r="C2073" s="251" t="s">
        <v>182</v>
      </c>
    </row>
    <row r="2074" spans="1:3" ht="15" x14ac:dyDescent="0.2">
      <c r="A2074" s="251">
        <v>19355</v>
      </c>
      <c r="B2074" s="252" t="s">
        <v>181</v>
      </c>
      <c r="C2074" s="251" t="s">
        <v>182</v>
      </c>
    </row>
    <row r="2075" spans="1:3" ht="15" x14ac:dyDescent="0.2">
      <c r="A2075" s="251">
        <v>19357</v>
      </c>
      <c r="B2075" s="252" t="s">
        <v>181</v>
      </c>
      <c r="C2075" s="251" t="s">
        <v>182</v>
      </c>
    </row>
    <row r="2076" spans="1:3" ht="15" x14ac:dyDescent="0.2">
      <c r="A2076" s="251">
        <v>19358</v>
      </c>
      <c r="B2076" s="252" t="s">
        <v>181</v>
      </c>
      <c r="C2076" s="251" t="s">
        <v>182</v>
      </c>
    </row>
    <row r="2077" spans="1:3" ht="15" x14ac:dyDescent="0.2">
      <c r="A2077" s="251">
        <v>19360</v>
      </c>
      <c r="B2077" s="252" t="s">
        <v>181</v>
      </c>
      <c r="C2077" s="251" t="s">
        <v>182</v>
      </c>
    </row>
    <row r="2078" spans="1:3" ht="15" x14ac:dyDescent="0.2">
      <c r="A2078" s="251">
        <v>19362</v>
      </c>
      <c r="B2078" s="252" t="s">
        <v>181</v>
      </c>
      <c r="C2078" s="251" t="s">
        <v>182</v>
      </c>
    </row>
    <row r="2079" spans="1:3" ht="15" x14ac:dyDescent="0.2">
      <c r="A2079" s="251">
        <v>19363</v>
      </c>
      <c r="B2079" s="252" t="s">
        <v>181</v>
      </c>
      <c r="C2079" s="251" t="s">
        <v>182</v>
      </c>
    </row>
    <row r="2080" spans="1:3" ht="15" x14ac:dyDescent="0.2">
      <c r="A2080" s="251">
        <v>19365</v>
      </c>
      <c r="B2080" s="252" t="s">
        <v>181</v>
      </c>
      <c r="C2080" s="251" t="s">
        <v>182</v>
      </c>
    </row>
    <row r="2081" spans="1:3" ht="15" x14ac:dyDescent="0.2">
      <c r="A2081" s="251">
        <v>19366</v>
      </c>
      <c r="B2081" s="252" t="s">
        <v>181</v>
      </c>
      <c r="C2081" s="251" t="s">
        <v>182</v>
      </c>
    </row>
    <row r="2082" spans="1:3" ht="15" x14ac:dyDescent="0.2">
      <c r="A2082" s="251">
        <v>19367</v>
      </c>
      <c r="B2082" s="252" t="s">
        <v>181</v>
      </c>
      <c r="C2082" s="251" t="s">
        <v>182</v>
      </c>
    </row>
    <row r="2083" spans="1:3" ht="15" x14ac:dyDescent="0.2">
      <c r="A2083" s="251">
        <v>19369</v>
      </c>
      <c r="B2083" s="252" t="s">
        <v>181</v>
      </c>
      <c r="C2083" s="251" t="s">
        <v>182</v>
      </c>
    </row>
    <row r="2084" spans="1:3" ht="15" x14ac:dyDescent="0.2">
      <c r="A2084" s="251">
        <v>19371</v>
      </c>
      <c r="B2084" s="252" t="s">
        <v>181</v>
      </c>
      <c r="C2084" s="251" t="s">
        <v>182</v>
      </c>
    </row>
    <row r="2085" spans="1:3" ht="15" x14ac:dyDescent="0.2">
      <c r="A2085" s="251">
        <v>19372</v>
      </c>
      <c r="B2085" s="252" t="s">
        <v>181</v>
      </c>
      <c r="C2085" s="251" t="s">
        <v>182</v>
      </c>
    </row>
    <row r="2086" spans="1:3" ht="15" x14ac:dyDescent="0.2">
      <c r="A2086" s="251">
        <v>19373</v>
      </c>
      <c r="B2086" s="252" t="s">
        <v>181</v>
      </c>
      <c r="C2086" s="251" t="s">
        <v>182</v>
      </c>
    </row>
    <row r="2087" spans="1:3" ht="15" x14ac:dyDescent="0.2">
      <c r="A2087" s="251">
        <v>19374</v>
      </c>
      <c r="B2087" s="252" t="s">
        <v>181</v>
      </c>
      <c r="C2087" s="251" t="s">
        <v>182</v>
      </c>
    </row>
    <row r="2088" spans="1:3" ht="15" x14ac:dyDescent="0.2">
      <c r="A2088" s="251">
        <v>19375</v>
      </c>
      <c r="B2088" s="252" t="s">
        <v>181</v>
      </c>
      <c r="C2088" s="251" t="s">
        <v>182</v>
      </c>
    </row>
    <row r="2089" spans="1:3" ht="15" x14ac:dyDescent="0.2">
      <c r="A2089" s="251">
        <v>19376</v>
      </c>
      <c r="B2089" s="252" t="s">
        <v>181</v>
      </c>
      <c r="C2089" s="251" t="s">
        <v>182</v>
      </c>
    </row>
    <row r="2090" spans="1:3" ht="15" x14ac:dyDescent="0.2">
      <c r="A2090" s="251">
        <v>19380</v>
      </c>
      <c r="B2090" s="252" t="s">
        <v>181</v>
      </c>
      <c r="C2090" s="251" t="s">
        <v>182</v>
      </c>
    </row>
    <row r="2091" spans="1:3" ht="15" x14ac:dyDescent="0.2">
      <c r="A2091" s="251">
        <v>19381</v>
      </c>
      <c r="B2091" s="252" t="s">
        <v>181</v>
      </c>
      <c r="C2091" s="251" t="s">
        <v>182</v>
      </c>
    </row>
    <row r="2092" spans="1:3" ht="15" x14ac:dyDescent="0.2">
      <c r="A2092" s="251">
        <v>19382</v>
      </c>
      <c r="B2092" s="252" t="s">
        <v>181</v>
      </c>
      <c r="C2092" s="251" t="s">
        <v>182</v>
      </c>
    </row>
    <row r="2093" spans="1:3" ht="15" x14ac:dyDescent="0.2">
      <c r="A2093" s="251">
        <v>19383</v>
      </c>
      <c r="B2093" s="252" t="s">
        <v>181</v>
      </c>
      <c r="C2093" s="251" t="s">
        <v>182</v>
      </c>
    </row>
    <row r="2094" spans="1:3" ht="15" x14ac:dyDescent="0.2">
      <c r="A2094" s="251">
        <v>19388</v>
      </c>
      <c r="B2094" s="252" t="s">
        <v>181</v>
      </c>
      <c r="C2094" s="251" t="s">
        <v>182</v>
      </c>
    </row>
    <row r="2095" spans="1:3" ht="15" x14ac:dyDescent="0.2">
      <c r="A2095" s="251">
        <v>19390</v>
      </c>
      <c r="B2095" s="252" t="s">
        <v>181</v>
      </c>
      <c r="C2095" s="251" t="s">
        <v>182</v>
      </c>
    </row>
    <row r="2096" spans="1:3" ht="15" x14ac:dyDescent="0.2">
      <c r="A2096" s="251">
        <v>19395</v>
      </c>
      <c r="B2096" s="252" t="s">
        <v>181</v>
      </c>
      <c r="C2096" s="251" t="s">
        <v>182</v>
      </c>
    </row>
    <row r="2097" spans="1:3" ht="15" x14ac:dyDescent="0.2">
      <c r="A2097" s="251">
        <v>19397</v>
      </c>
      <c r="B2097" s="252" t="s">
        <v>181</v>
      </c>
      <c r="C2097" s="251" t="s">
        <v>182</v>
      </c>
    </row>
    <row r="2098" spans="1:3" ht="15" x14ac:dyDescent="0.2">
      <c r="A2098" s="251">
        <v>19398</v>
      </c>
      <c r="B2098" s="252" t="s">
        <v>181</v>
      </c>
      <c r="C2098" s="251" t="s">
        <v>182</v>
      </c>
    </row>
    <row r="2099" spans="1:3" ht="15" x14ac:dyDescent="0.2">
      <c r="A2099" s="251">
        <v>19399</v>
      </c>
      <c r="B2099" s="252" t="s">
        <v>181</v>
      </c>
      <c r="C2099" s="251" t="s">
        <v>182</v>
      </c>
    </row>
    <row r="2100" spans="1:3" ht="15" x14ac:dyDescent="0.2">
      <c r="A2100" s="251">
        <v>19401</v>
      </c>
      <c r="B2100" s="252" t="s">
        <v>181</v>
      </c>
      <c r="C2100" s="251" t="s">
        <v>182</v>
      </c>
    </row>
    <row r="2101" spans="1:3" ht="15" x14ac:dyDescent="0.2">
      <c r="A2101" s="251">
        <v>19403</v>
      </c>
      <c r="B2101" s="252" t="s">
        <v>181</v>
      </c>
      <c r="C2101" s="251" t="s">
        <v>182</v>
      </c>
    </row>
    <row r="2102" spans="1:3" ht="15" x14ac:dyDescent="0.2">
      <c r="A2102" s="251">
        <v>19404</v>
      </c>
      <c r="B2102" s="252" t="s">
        <v>181</v>
      </c>
      <c r="C2102" s="251" t="s">
        <v>182</v>
      </c>
    </row>
    <row r="2103" spans="1:3" ht="15" x14ac:dyDescent="0.2">
      <c r="A2103" s="251">
        <v>19405</v>
      </c>
      <c r="B2103" s="252" t="s">
        <v>181</v>
      </c>
      <c r="C2103" s="251" t="s">
        <v>182</v>
      </c>
    </row>
    <row r="2104" spans="1:3" ht="15" x14ac:dyDescent="0.2">
      <c r="A2104" s="251">
        <v>19406</v>
      </c>
      <c r="B2104" s="252" t="s">
        <v>181</v>
      </c>
      <c r="C2104" s="251" t="s">
        <v>182</v>
      </c>
    </row>
    <row r="2105" spans="1:3" ht="15" x14ac:dyDescent="0.2">
      <c r="A2105" s="251">
        <v>19407</v>
      </c>
      <c r="B2105" s="252" t="s">
        <v>181</v>
      </c>
      <c r="C2105" s="251" t="s">
        <v>182</v>
      </c>
    </row>
    <row r="2106" spans="1:3" ht="15" x14ac:dyDescent="0.2">
      <c r="A2106" s="251">
        <v>19408</v>
      </c>
      <c r="B2106" s="252" t="s">
        <v>181</v>
      </c>
      <c r="C2106" s="251" t="s">
        <v>182</v>
      </c>
    </row>
    <row r="2107" spans="1:3" ht="15" x14ac:dyDescent="0.2">
      <c r="A2107" s="251">
        <v>19409</v>
      </c>
      <c r="B2107" s="252" t="s">
        <v>181</v>
      </c>
      <c r="C2107" s="251" t="s">
        <v>182</v>
      </c>
    </row>
    <row r="2108" spans="1:3" ht="15" x14ac:dyDescent="0.2">
      <c r="A2108" s="251">
        <v>19415</v>
      </c>
      <c r="B2108" s="252" t="s">
        <v>181</v>
      </c>
      <c r="C2108" s="251" t="s">
        <v>182</v>
      </c>
    </row>
    <row r="2109" spans="1:3" ht="15" x14ac:dyDescent="0.2">
      <c r="A2109" s="251">
        <v>19420</v>
      </c>
      <c r="B2109" s="252" t="s">
        <v>181</v>
      </c>
      <c r="C2109" s="251" t="s">
        <v>182</v>
      </c>
    </row>
    <row r="2110" spans="1:3" ht="15" x14ac:dyDescent="0.2">
      <c r="A2110" s="251">
        <v>19421</v>
      </c>
      <c r="B2110" s="252" t="s">
        <v>181</v>
      </c>
      <c r="C2110" s="251" t="s">
        <v>182</v>
      </c>
    </row>
    <row r="2111" spans="1:3" ht="15" x14ac:dyDescent="0.2">
      <c r="A2111" s="251">
        <v>19422</v>
      </c>
      <c r="B2111" s="252" t="s">
        <v>181</v>
      </c>
      <c r="C2111" s="251" t="s">
        <v>182</v>
      </c>
    </row>
    <row r="2112" spans="1:3" ht="15" x14ac:dyDescent="0.2">
      <c r="A2112" s="251">
        <v>19423</v>
      </c>
      <c r="B2112" s="252" t="s">
        <v>181</v>
      </c>
      <c r="C2112" s="251" t="s">
        <v>182</v>
      </c>
    </row>
    <row r="2113" spans="1:3" ht="15" x14ac:dyDescent="0.2">
      <c r="A2113" s="251">
        <v>19424</v>
      </c>
      <c r="B2113" s="252" t="s">
        <v>181</v>
      </c>
      <c r="C2113" s="251" t="s">
        <v>182</v>
      </c>
    </row>
    <row r="2114" spans="1:3" ht="15" x14ac:dyDescent="0.2">
      <c r="A2114" s="251">
        <v>19425</v>
      </c>
      <c r="B2114" s="252" t="s">
        <v>181</v>
      </c>
      <c r="C2114" s="251" t="s">
        <v>182</v>
      </c>
    </row>
    <row r="2115" spans="1:3" ht="15" x14ac:dyDescent="0.2">
      <c r="A2115" s="251">
        <v>19426</v>
      </c>
      <c r="B2115" s="252" t="s">
        <v>181</v>
      </c>
      <c r="C2115" s="251" t="s">
        <v>182</v>
      </c>
    </row>
    <row r="2116" spans="1:3" ht="15" x14ac:dyDescent="0.2">
      <c r="A2116" s="251">
        <v>19428</v>
      </c>
      <c r="B2116" s="252" t="s">
        <v>181</v>
      </c>
      <c r="C2116" s="251" t="s">
        <v>182</v>
      </c>
    </row>
    <row r="2117" spans="1:3" ht="15" x14ac:dyDescent="0.2">
      <c r="A2117" s="251">
        <v>19429</v>
      </c>
      <c r="B2117" s="252" t="s">
        <v>181</v>
      </c>
      <c r="C2117" s="251" t="s">
        <v>182</v>
      </c>
    </row>
    <row r="2118" spans="1:3" ht="15" x14ac:dyDescent="0.2">
      <c r="A2118" s="251">
        <v>19430</v>
      </c>
      <c r="B2118" s="252" t="s">
        <v>181</v>
      </c>
      <c r="C2118" s="251" t="s">
        <v>182</v>
      </c>
    </row>
    <row r="2119" spans="1:3" ht="15" x14ac:dyDescent="0.2">
      <c r="A2119" s="251">
        <v>19432</v>
      </c>
      <c r="B2119" s="252" t="s">
        <v>181</v>
      </c>
      <c r="C2119" s="251" t="s">
        <v>182</v>
      </c>
    </row>
    <row r="2120" spans="1:3" ht="15" x14ac:dyDescent="0.2">
      <c r="A2120" s="251">
        <v>19435</v>
      </c>
      <c r="B2120" s="252" t="s">
        <v>181</v>
      </c>
      <c r="C2120" s="251" t="s">
        <v>182</v>
      </c>
    </row>
    <row r="2121" spans="1:3" ht="15" x14ac:dyDescent="0.2">
      <c r="A2121" s="251">
        <v>19436</v>
      </c>
      <c r="B2121" s="252" t="s">
        <v>181</v>
      </c>
      <c r="C2121" s="251" t="s">
        <v>182</v>
      </c>
    </row>
    <row r="2122" spans="1:3" ht="15" x14ac:dyDescent="0.2">
      <c r="A2122" s="251">
        <v>19437</v>
      </c>
      <c r="B2122" s="252" t="s">
        <v>181</v>
      </c>
      <c r="C2122" s="251" t="s">
        <v>182</v>
      </c>
    </row>
    <row r="2123" spans="1:3" ht="15" x14ac:dyDescent="0.2">
      <c r="A2123" s="251">
        <v>19438</v>
      </c>
      <c r="B2123" s="252" t="s">
        <v>181</v>
      </c>
      <c r="C2123" s="251" t="s">
        <v>182</v>
      </c>
    </row>
    <row r="2124" spans="1:3" ht="15" x14ac:dyDescent="0.2">
      <c r="A2124" s="251">
        <v>19440</v>
      </c>
      <c r="B2124" s="252" t="s">
        <v>181</v>
      </c>
      <c r="C2124" s="251" t="s">
        <v>182</v>
      </c>
    </row>
    <row r="2125" spans="1:3" ht="15" x14ac:dyDescent="0.2">
      <c r="A2125" s="251">
        <v>19441</v>
      </c>
      <c r="B2125" s="252" t="s">
        <v>181</v>
      </c>
      <c r="C2125" s="251" t="s">
        <v>182</v>
      </c>
    </row>
    <row r="2126" spans="1:3" ht="15" x14ac:dyDescent="0.2">
      <c r="A2126" s="251">
        <v>19442</v>
      </c>
      <c r="B2126" s="252" t="s">
        <v>181</v>
      </c>
      <c r="C2126" s="251" t="s">
        <v>182</v>
      </c>
    </row>
    <row r="2127" spans="1:3" ht="15" x14ac:dyDescent="0.2">
      <c r="A2127" s="251">
        <v>19443</v>
      </c>
      <c r="B2127" s="252" t="s">
        <v>181</v>
      </c>
      <c r="C2127" s="251" t="s">
        <v>182</v>
      </c>
    </row>
    <row r="2128" spans="1:3" ht="15" x14ac:dyDescent="0.2">
      <c r="A2128" s="251">
        <v>19444</v>
      </c>
      <c r="B2128" s="252" t="s">
        <v>181</v>
      </c>
      <c r="C2128" s="251" t="s">
        <v>182</v>
      </c>
    </row>
    <row r="2129" spans="1:3" ht="15" x14ac:dyDescent="0.2">
      <c r="A2129" s="251">
        <v>19446</v>
      </c>
      <c r="B2129" s="252" t="s">
        <v>181</v>
      </c>
      <c r="C2129" s="251" t="s">
        <v>182</v>
      </c>
    </row>
    <row r="2130" spans="1:3" ht="15" x14ac:dyDescent="0.2">
      <c r="A2130" s="251">
        <v>19450</v>
      </c>
      <c r="B2130" s="252" t="s">
        <v>181</v>
      </c>
      <c r="C2130" s="251" t="s">
        <v>182</v>
      </c>
    </row>
    <row r="2131" spans="1:3" ht="15" x14ac:dyDescent="0.2">
      <c r="A2131" s="251">
        <v>19451</v>
      </c>
      <c r="B2131" s="252" t="s">
        <v>181</v>
      </c>
      <c r="C2131" s="251" t="s">
        <v>182</v>
      </c>
    </row>
    <row r="2132" spans="1:3" ht="15" x14ac:dyDescent="0.2">
      <c r="A2132" s="251">
        <v>19453</v>
      </c>
      <c r="B2132" s="252" t="s">
        <v>181</v>
      </c>
      <c r="C2132" s="251" t="s">
        <v>182</v>
      </c>
    </row>
    <row r="2133" spans="1:3" ht="15" x14ac:dyDescent="0.2">
      <c r="A2133" s="251">
        <v>19454</v>
      </c>
      <c r="B2133" s="252" t="s">
        <v>181</v>
      </c>
      <c r="C2133" s="251" t="s">
        <v>182</v>
      </c>
    </row>
    <row r="2134" spans="1:3" ht="15" x14ac:dyDescent="0.2">
      <c r="A2134" s="251">
        <v>19455</v>
      </c>
      <c r="B2134" s="252" t="s">
        <v>181</v>
      </c>
      <c r="C2134" s="251" t="s">
        <v>182</v>
      </c>
    </row>
    <row r="2135" spans="1:3" ht="15" x14ac:dyDescent="0.2">
      <c r="A2135" s="251">
        <v>19456</v>
      </c>
      <c r="B2135" s="252" t="s">
        <v>181</v>
      </c>
      <c r="C2135" s="251" t="s">
        <v>182</v>
      </c>
    </row>
    <row r="2136" spans="1:3" ht="15" x14ac:dyDescent="0.2">
      <c r="A2136" s="251">
        <v>19457</v>
      </c>
      <c r="B2136" s="252" t="s">
        <v>181</v>
      </c>
      <c r="C2136" s="251" t="s">
        <v>182</v>
      </c>
    </row>
    <row r="2137" spans="1:3" ht="15" x14ac:dyDescent="0.2">
      <c r="A2137" s="251">
        <v>19460</v>
      </c>
      <c r="B2137" s="252" t="s">
        <v>181</v>
      </c>
      <c r="C2137" s="251" t="s">
        <v>182</v>
      </c>
    </row>
    <row r="2138" spans="1:3" ht="15" x14ac:dyDescent="0.2">
      <c r="A2138" s="251">
        <v>19462</v>
      </c>
      <c r="B2138" s="252" t="s">
        <v>181</v>
      </c>
      <c r="C2138" s="251" t="s">
        <v>182</v>
      </c>
    </row>
    <row r="2139" spans="1:3" ht="15" x14ac:dyDescent="0.2">
      <c r="A2139" s="251">
        <v>19464</v>
      </c>
      <c r="B2139" s="252" t="s">
        <v>181</v>
      </c>
      <c r="C2139" s="251" t="s">
        <v>182</v>
      </c>
    </row>
    <row r="2140" spans="1:3" ht="15" x14ac:dyDescent="0.2">
      <c r="A2140" s="251">
        <v>19465</v>
      </c>
      <c r="B2140" s="252" t="s">
        <v>181</v>
      </c>
      <c r="C2140" s="251" t="s">
        <v>182</v>
      </c>
    </row>
    <row r="2141" spans="1:3" ht="15" x14ac:dyDescent="0.2">
      <c r="A2141" s="251">
        <v>19468</v>
      </c>
      <c r="B2141" s="252" t="s">
        <v>181</v>
      </c>
      <c r="C2141" s="251" t="s">
        <v>182</v>
      </c>
    </row>
    <row r="2142" spans="1:3" ht="15" x14ac:dyDescent="0.2">
      <c r="A2142" s="251">
        <v>19470</v>
      </c>
      <c r="B2142" s="252" t="s">
        <v>181</v>
      </c>
      <c r="C2142" s="251" t="s">
        <v>182</v>
      </c>
    </row>
    <row r="2143" spans="1:3" ht="15" x14ac:dyDescent="0.2">
      <c r="A2143" s="251">
        <v>19472</v>
      </c>
      <c r="B2143" s="252" t="s">
        <v>181</v>
      </c>
      <c r="C2143" s="251" t="s">
        <v>182</v>
      </c>
    </row>
    <row r="2144" spans="1:3" ht="15" x14ac:dyDescent="0.2">
      <c r="A2144" s="251">
        <v>19473</v>
      </c>
      <c r="B2144" s="252" t="s">
        <v>181</v>
      </c>
      <c r="C2144" s="251" t="s">
        <v>182</v>
      </c>
    </row>
    <row r="2145" spans="1:3" ht="15" x14ac:dyDescent="0.2">
      <c r="A2145" s="251">
        <v>19474</v>
      </c>
      <c r="B2145" s="252" t="s">
        <v>181</v>
      </c>
      <c r="C2145" s="251" t="s">
        <v>182</v>
      </c>
    </row>
    <row r="2146" spans="1:3" ht="15" x14ac:dyDescent="0.2">
      <c r="A2146" s="251">
        <v>19475</v>
      </c>
      <c r="B2146" s="252" t="s">
        <v>181</v>
      </c>
      <c r="C2146" s="251" t="s">
        <v>182</v>
      </c>
    </row>
    <row r="2147" spans="1:3" ht="15" x14ac:dyDescent="0.2">
      <c r="A2147" s="251">
        <v>19477</v>
      </c>
      <c r="B2147" s="252" t="s">
        <v>181</v>
      </c>
      <c r="C2147" s="251" t="s">
        <v>182</v>
      </c>
    </row>
    <row r="2148" spans="1:3" ht="15" x14ac:dyDescent="0.2">
      <c r="A2148" s="251">
        <v>19478</v>
      </c>
      <c r="B2148" s="252" t="s">
        <v>181</v>
      </c>
      <c r="C2148" s="251" t="s">
        <v>182</v>
      </c>
    </row>
    <row r="2149" spans="1:3" ht="15" x14ac:dyDescent="0.2">
      <c r="A2149" s="251">
        <v>19480</v>
      </c>
      <c r="B2149" s="252" t="s">
        <v>181</v>
      </c>
      <c r="C2149" s="251" t="s">
        <v>182</v>
      </c>
    </row>
    <row r="2150" spans="1:3" ht="15" x14ac:dyDescent="0.2">
      <c r="A2150" s="251">
        <v>19481</v>
      </c>
      <c r="B2150" s="252" t="s">
        <v>181</v>
      </c>
      <c r="C2150" s="251" t="s">
        <v>182</v>
      </c>
    </row>
    <row r="2151" spans="1:3" ht="15" x14ac:dyDescent="0.2">
      <c r="A2151" s="251">
        <v>19482</v>
      </c>
      <c r="B2151" s="252" t="s">
        <v>181</v>
      </c>
      <c r="C2151" s="251" t="s">
        <v>182</v>
      </c>
    </row>
    <row r="2152" spans="1:3" ht="15" x14ac:dyDescent="0.2">
      <c r="A2152" s="251">
        <v>19483</v>
      </c>
      <c r="B2152" s="252" t="s">
        <v>181</v>
      </c>
      <c r="C2152" s="251" t="s">
        <v>182</v>
      </c>
    </row>
    <row r="2153" spans="1:3" ht="15" x14ac:dyDescent="0.2">
      <c r="A2153" s="251">
        <v>19484</v>
      </c>
      <c r="B2153" s="252" t="s">
        <v>181</v>
      </c>
      <c r="C2153" s="251" t="s">
        <v>182</v>
      </c>
    </row>
    <row r="2154" spans="1:3" ht="15" x14ac:dyDescent="0.2">
      <c r="A2154" s="251">
        <v>19485</v>
      </c>
      <c r="B2154" s="252" t="s">
        <v>181</v>
      </c>
      <c r="C2154" s="251" t="s">
        <v>182</v>
      </c>
    </row>
    <row r="2155" spans="1:3" ht="15" x14ac:dyDescent="0.2">
      <c r="A2155" s="251">
        <v>19486</v>
      </c>
      <c r="B2155" s="252" t="s">
        <v>181</v>
      </c>
      <c r="C2155" s="251" t="s">
        <v>182</v>
      </c>
    </row>
    <row r="2156" spans="1:3" ht="15" x14ac:dyDescent="0.2">
      <c r="A2156" s="251">
        <v>19487</v>
      </c>
      <c r="B2156" s="252" t="s">
        <v>181</v>
      </c>
      <c r="C2156" s="251" t="s">
        <v>182</v>
      </c>
    </row>
    <row r="2157" spans="1:3" ht="15" x14ac:dyDescent="0.2">
      <c r="A2157" s="251">
        <v>19488</v>
      </c>
      <c r="B2157" s="252" t="s">
        <v>181</v>
      </c>
      <c r="C2157" s="251" t="s">
        <v>182</v>
      </c>
    </row>
    <row r="2158" spans="1:3" ht="15" x14ac:dyDescent="0.2">
      <c r="A2158" s="251">
        <v>19489</v>
      </c>
      <c r="B2158" s="252" t="s">
        <v>181</v>
      </c>
      <c r="C2158" s="251" t="s">
        <v>182</v>
      </c>
    </row>
    <row r="2159" spans="1:3" ht="15" x14ac:dyDescent="0.2">
      <c r="A2159" s="251">
        <v>19490</v>
      </c>
      <c r="B2159" s="252" t="s">
        <v>181</v>
      </c>
      <c r="C2159" s="251" t="s">
        <v>182</v>
      </c>
    </row>
    <row r="2160" spans="1:3" ht="15" x14ac:dyDescent="0.2">
      <c r="A2160" s="251">
        <v>19492</v>
      </c>
      <c r="B2160" s="252" t="s">
        <v>181</v>
      </c>
      <c r="C2160" s="251" t="s">
        <v>182</v>
      </c>
    </row>
    <row r="2161" spans="1:3" ht="15" x14ac:dyDescent="0.2">
      <c r="A2161" s="251">
        <v>19493</v>
      </c>
      <c r="B2161" s="252" t="s">
        <v>181</v>
      </c>
      <c r="C2161" s="251" t="s">
        <v>182</v>
      </c>
    </row>
    <row r="2162" spans="1:3" ht="15" x14ac:dyDescent="0.2">
      <c r="A2162" s="251">
        <v>19494</v>
      </c>
      <c r="B2162" s="252" t="s">
        <v>181</v>
      </c>
      <c r="C2162" s="251" t="s">
        <v>182</v>
      </c>
    </row>
    <row r="2163" spans="1:3" ht="15" x14ac:dyDescent="0.2">
      <c r="A2163" s="251">
        <v>19495</v>
      </c>
      <c r="B2163" s="252" t="s">
        <v>181</v>
      </c>
      <c r="C2163" s="251" t="s">
        <v>182</v>
      </c>
    </row>
    <row r="2164" spans="1:3" ht="15" x14ac:dyDescent="0.2">
      <c r="A2164" s="251">
        <v>19496</v>
      </c>
      <c r="B2164" s="252" t="s">
        <v>181</v>
      </c>
      <c r="C2164" s="251" t="s">
        <v>182</v>
      </c>
    </row>
    <row r="2165" spans="1:3" ht="15" x14ac:dyDescent="0.2">
      <c r="A2165" s="251">
        <v>19501</v>
      </c>
      <c r="B2165" s="252" t="s">
        <v>181</v>
      </c>
      <c r="C2165" s="251" t="s">
        <v>182</v>
      </c>
    </row>
    <row r="2166" spans="1:3" ht="15" x14ac:dyDescent="0.2">
      <c r="A2166" s="251">
        <v>19503</v>
      </c>
      <c r="B2166" s="252" t="s">
        <v>181</v>
      </c>
      <c r="C2166" s="251" t="s">
        <v>182</v>
      </c>
    </row>
    <row r="2167" spans="1:3" ht="15" x14ac:dyDescent="0.2">
      <c r="A2167" s="251">
        <v>19504</v>
      </c>
      <c r="B2167" s="252" t="s">
        <v>181</v>
      </c>
      <c r="C2167" s="251" t="s">
        <v>182</v>
      </c>
    </row>
    <row r="2168" spans="1:3" ht="15" x14ac:dyDescent="0.2">
      <c r="A2168" s="251">
        <v>19505</v>
      </c>
      <c r="B2168" s="252" t="s">
        <v>181</v>
      </c>
      <c r="C2168" s="251" t="s">
        <v>182</v>
      </c>
    </row>
    <row r="2169" spans="1:3" ht="15" x14ac:dyDescent="0.2">
      <c r="A2169" s="251">
        <v>19506</v>
      </c>
      <c r="B2169" s="252" t="s">
        <v>181</v>
      </c>
      <c r="C2169" s="251" t="s">
        <v>182</v>
      </c>
    </row>
    <row r="2170" spans="1:3" ht="15" x14ac:dyDescent="0.2">
      <c r="A2170" s="251">
        <v>19507</v>
      </c>
      <c r="B2170" s="252" t="s">
        <v>181</v>
      </c>
      <c r="C2170" s="251" t="s">
        <v>182</v>
      </c>
    </row>
    <row r="2171" spans="1:3" ht="15" x14ac:dyDescent="0.2">
      <c r="A2171" s="251">
        <v>19508</v>
      </c>
      <c r="B2171" s="252" t="s">
        <v>181</v>
      </c>
      <c r="C2171" s="251" t="s">
        <v>182</v>
      </c>
    </row>
    <row r="2172" spans="1:3" ht="15" x14ac:dyDescent="0.2">
      <c r="A2172" s="251">
        <v>19510</v>
      </c>
      <c r="B2172" s="252" t="s">
        <v>181</v>
      </c>
      <c r="C2172" s="251" t="s">
        <v>182</v>
      </c>
    </row>
    <row r="2173" spans="1:3" ht="15" x14ac:dyDescent="0.2">
      <c r="A2173" s="251">
        <v>19511</v>
      </c>
      <c r="B2173" s="252" t="s">
        <v>181</v>
      </c>
      <c r="C2173" s="251" t="s">
        <v>182</v>
      </c>
    </row>
    <row r="2174" spans="1:3" ht="15" x14ac:dyDescent="0.2">
      <c r="A2174" s="251">
        <v>19512</v>
      </c>
      <c r="B2174" s="252" t="s">
        <v>181</v>
      </c>
      <c r="C2174" s="251" t="s">
        <v>182</v>
      </c>
    </row>
    <row r="2175" spans="1:3" ht="15" x14ac:dyDescent="0.2">
      <c r="A2175" s="251">
        <v>19516</v>
      </c>
      <c r="B2175" s="252" t="s">
        <v>181</v>
      </c>
      <c r="C2175" s="251" t="s">
        <v>182</v>
      </c>
    </row>
    <row r="2176" spans="1:3" ht="15" x14ac:dyDescent="0.2">
      <c r="A2176" s="251">
        <v>19518</v>
      </c>
      <c r="B2176" s="252" t="s">
        <v>181</v>
      </c>
      <c r="C2176" s="251" t="s">
        <v>182</v>
      </c>
    </row>
    <row r="2177" spans="1:3" ht="15" x14ac:dyDescent="0.2">
      <c r="A2177" s="251">
        <v>19519</v>
      </c>
      <c r="B2177" s="252" t="s">
        <v>181</v>
      </c>
      <c r="C2177" s="251" t="s">
        <v>182</v>
      </c>
    </row>
    <row r="2178" spans="1:3" ht="15" x14ac:dyDescent="0.2">
      <c r="A2178" s="251">
        <v>19520</v>
      </c>
      <c r="B2178" s="252" t="s">
        <v>181</v>
      </c>
      <c r="C2178" s="251" t="s">
        <v>182</v>
      </c>
    </row>
    <row r="2179" spans="1:3" ht="15" x14ac:dyDescent="0.2">
      <c r="A2179" s="251">
        <v>19522</v>
      </c>
      <c r="B2179" s="252" t="s">
        <v>181</v>
      </c>
      <c r="C2179" s="251" t="s">
        <v>182</v>
      </c>
    </row>
    <row r="2180" spans="1:3" ht="15" x14ac:dyDescent="0.2">
      <c r="A2180" s="251">
        <v>19523</v>
      </c>
      <c r="B2180" s="252" t="s">
        <v>181</v>
      </c>
      <c r="C2180" s="251" t="s">
        <v>182</v>
      </c>
    </row>
    <row r="2181" spans="1:3" ht="15" x14ac:dyDescent="0.2">
      <c r="A2181" s="251">
        <v>19525</v>
      </c>
      <c r="B2181" s="252" t="s">
        <v>181</v>
      </c>
      <c r="C2181" s="251" t="s">
        <v>182</v>
      </c>
    </row>
    <row r="2182" spans="1:3" ht="15" x14ac:dyDescent="0.2">
      <c r="A2182" s="251">
        <v>19526</v>
      </c>
      <c r="B2182" s="252" t="s">
        <v>181</v>
      </c>
      <c r="C2182" s="251" t="s">
        <v>182</v>
      </c>
    </row>
    <row r="2183" spans="1:3" ht="15" x14ac:dyDescent="0.2">
      <c r="A2183" s="251">
        <v>19529</v>
      </c>
      <c r="B2183" s="252" t="s">
        <v>181</v>
      </c>
      <c r="C2183" s="251" t="s">
        <v>182</v>
      </c>
    </row>
    <row r="2184" spans="1:3" ht="15" x14ac:dyDescent="0.2">
      <c r="A2184" s="251">
        <v>19530</v>
      </c>
      <c r="B2184" s="252" t="s">
        <v>181</v>
      </c>
      <c r="C2184" s="251" t="s">
        <v>182</v>
      </c>
    </row>
    <row r="2185" spans="1:3" ht="15" x14ac:dyDescent="0.2">
      <c r="A2185" s="251">
        <v>19533</v>
      </c>
      <c r="B2185" s="252" t="s">
        <v>181</v>
      </c>
      <c r="C2185" s="251" t="s">
        <v>182</v>
      </c>
    </row>
    <row r="2186" spans="1:3" ht="15" x14ac:dyDescent="0.2">
      <c r="A2186" s="251">
        <v>19534</v>
      </c>
      <c r="B2186" s="252" t="s">
        <v>181</v>
      </c>
      <c r="C2186" s="251" t="s">
        <v>182</v>
      </c>
    </row>
    <row r="2187" spans="1:3" ht="15" x14ac:dyDescent="0.2">
      <c r="A2187" s="251">
        <v>19535</v>
      </c>
      <c r="B2187" s="252" t="s">
        <v>181</v>
      </c>
      <c r="C2187" s="251" t="s">
        <v>182</v>
      </c>
    </row>
    <row r="2188" spans="1:3" ht="15" x14ac:dyDescent="0.2">
      <c r="A2188" s="251">
        <v>19536</v>
      </c>
      <c r="B2188" s="252" t="s">
        <v>181</v>
      </c>
      <c r="C2188" s="251" t="s">
        <v>182</v>
      </c>
    </row>
    <row r="2189" spans="1:3" ht="15" x14ac:dyDescent="0.2">
      <c r="A2189" s="251">
        <v>19538</v>
      </c>
      <c r="B2189" s="252" t="s">
        <v>181</v>
      </c>
      <c r="C2189" s="251" t="s">
        <v>182</v>
      </c>
    </row>
    <row r="2190" spans="1:3" ht="15" x14ac:dyDescent="0.2">
      <c r="A2190" s="251">
        <v>19539</v>
      </c>
      <c r="B2190" s="252" t="s">
        <v>181</v>
      </c>
      <c r="C2190" s="251" t="s">
        <v>182</v>
      </c>
    </row>
    <row r="2191" spans="1:3" ht="15" x14ac:dyDescent="0.2">
      <c r="A2191" s="251">
        <v>19540</v>
      </c>
      <c r="B2191" s="252" t="s">
        <v>181</v>
      </c>
      <c r="C2191" s="251" t="s">
        <v>182</v>
      </c>
    </row>
    <row r="2192" spans="1:3" ht="15" x14ac:dyDescent="0.2">
      <c r="A2192" s="251">
        <v>19541</v>
      </c>
      <c r="B2192" s="252" t="s">
        <v>181</v>
      </c>
      <c r="C2192" s="251" t="s">
        <v>182</v>
      </c>
    </row>
    <row r="2193" spans="1:3" ht="15" x14ac:dyDescent="0.2">
      <c r="A2193" s="251">
        <v>19542</v>
      </c>
      <c r="B2193" s="252" t="s">
        <v>181</v>
      </c>
      <c r="C2193" s="251" t="s">
        <v>182</v>
      </c>
    </row>
    <row r="2194" spans="1:3" ht="15" x14ac:dyDescent="0.2">
      <c r="A2194" s="251">
        <v>19543</v>
      </c>
      <c r="B2194" s="252" t="s">
        <v>181</v>
      </c>
      <c r="C2194" s="251" t="s">
        <v>182</v>
      </c>
    </row>
    <row r="2195" spans="1:3" ht="15" x14ac:dyDescent="0.2">
      <c r="A2195" s="251">
        <v>19544</v>
      </c>
      <c r="B2195" s="252" t="s">
        <v>181</v>
      </c>
      <c r="C2195" s="251" t="s">
        <v>182</v>
      </c>
    </row>
    <row r="2196" spans="1:3" ht="15" x14ac:dyDescent="0.2">
      <c r="A2196" s="251">
        <v>19545</v>
      </c>
      <c r="B2196" s="252" t="s">
        <v>181</v>
      </c>
      <c r="C2196" s="251" t="s">
        <v>182</v>
      </c>
    </row>
    <row r="2197" spans="1:3" ht="15" x14ac:dyDescent="0.2">
      <c r="A2197" s="251">
        <v>19547</v>
      </c>
      <c r="B2197" s="252" t="s">
        <v>181</v>
      </c>
      <c r="C2197" s="251" t="s">
        <v>182</v>
      </c>
    </row>
    <row r="2198" spans="1:3" ht="15" x14ac:dyDescent="0.2">
      <c r="A2198" s="251">
        <v>19548</v>
      </c>
      <c r="B2198" s="252" t="s">
        <v>181</v>
      </c>
      <c r="C2198" s="251" t="s">
        <v>182</v>
      </c>
    </row>
    <row r="2199" spans="1:3" ht="15" x14ac:dyDescent="0.2">
      <c r="A2199" s="251">
        <v>19549</v>
      </c>
      <c r="B2199" s="252" t="s">
        <v>183</v>
      </c>
      <c r="C2199" s="251" t="s">
        <v>184</v>
      </c>
    </row>
    <row r="2200" spans="1:3" ht="15" x14ac:dyDescent="0.2">
      <c r="A2200" s="251">
        <v>19550</v>
      </c>
      <c r="B2200" s="252" t="s">
        <v>181</v>
      </c>
      <c r="C2200" s="251" t="s">
        <v>182</v>
      </c>
    </row>
    <row r="2201" spans="1:3" ht="15" x14ac:dyDescent="0.2">
      <c r="A2201" s="251">
        <v>19551</v>
      </c>
      <c r="B2201" s="252" t="s">
        <v>181</v>
      </c>
      <c r="C2201" s="251" t="s">
        <v>182</v>
      </c>
    </row>
    <row r="2202" spans="1:3" ht="15" x14ac:dyDescent="0.2">
      <c r="A2202" s="251">
        <v>19554</v>
      </c>
      <c r="B2202" s="252" t="s">
        <v>181</v>
      </c>
      <c r="C2202" s="251" t="s">
        <v>182</v>
      </c>
    </row>
    <row r="2203" spans="1:3" ht="15" x14ac:dyDescent="0.2">
      <c r="A2203" s="251">
        <v>19555</v>
      </c>
      <c r="B2203" s="252" t="s">
        <v>181</v>
      </c>
      <c r="C2203" s="251" t="s">
        <v>182</v>
      </c>
    </row>
    <row r="2204" spans="1:3" ht="15" x14ac:dyDescent="0.2">
      <c r="A2204" s="251">
        <v>19557</v>
      </c>
      <c r="B2204" s="252" t="s">
        <v>181</v>
      </c>
      <c r="C2204" s="251" t="s">
        <v>182</v>
      </c>
    </row>
    <row r="2205" spans="1:3" ht="15" x14ac:dyDescent="0.2">
      <c r="A2205" s="251">
        <v>19559</v>
      </c>
      <c r="B2205" s="252" t="s">
        <v>181</v>
      </c>
      <c r="C2205" s="251" t="s">
        <v>182</v>
      </c>
    </row>
    <row r="2206" spans="1:3" ht="15" x14ac:dyDescent="0.2">
      <c r="A2206" s="251">
        <v>19560</v>
      </c>
      <c r="B2206" s="252" t="s">
        <v>181</v>
      </c>
      <c r="C2206" s="251" t="s">
        <v>182</v>
      </c>
    </row>
    <row r="2207" spans="1:3" ht="15" x14ac:dyDescent="0.2">
      <c r="A2207" s="251">
        <v>19562</v>
      </c>
      <c r="B2207" s="252" t="s">
        <v>181</v>
      </c>
      <c r="C2207" s="251" t="s">
        <v>182</v>
      </c>
    </row>
    <row r="2208" spans="1:3" ht="15" x14ac:dyDescent="0.2">
      <c r="A2208" s="251">
        <v>19564</v>
      </c>
      <c r="B2208" s="252" t="s">
        <v>181</v>
      </c>
      <c r="C2208" s="251" t="s">
        <v>182</v>
      </c>
    </row>
    <row r="2209" spans="1:3" ht="15" x14ac:dyDescent="0.2">
      <c r="A2209" s="251">
        <v>19565</v>
      </c>
      <c r="B2209" s="252" t="s">
        <v>181</v>
      </c>
      <c r="C2209" s="251" t="s">
        <v>182</v>
      </c>
    </row>
    <row r="2210" spans="1:3" ht="15" x14ac:dyDescent="0.2">
      <c r="A2210" s="251">
        <v>19567</v>
      </c>
      <c r="B2210" s="252" t="s">
        <v>181</v>
      </c>
      <c r="C2210" s="251" t="s">
        <v>182</v>
      </c>
    </row>
    <row r="2211" spans="1:3" ht="15" x14ac:dyDescent="0.2">
      <c r="A2211" s="251">
        <v>19601</v>
      </c>
      <c r="B2211" s="252" t="s">
        <v>181</v>
      </c>
      <c r="C2211" s="251" t="s">
        <v>182</v>
      </c>
    </row>
    <row r="2212" spans="1:3" ht="15" x14ac:dyDescent="0.2">
      <c r="A2212" s="251">
        <v>19602</v>
      </c>
      <c r="B2212" s="252" t="s">
        <v>181</v>
      </c>
      <c r="C2212" s="251" t="s">
        <v>182</v>
      </c>
    </row>
    <row r="2213" spans="1:3" ht="15" x14ac:dyDescent="0.2">
      <c r="A2213" s="251">
        <v>19603</v>
      </c>
      <c r="B2213" s="252" t="s">
        <v>181</v>
      </c>
      <c r="C2213" s="251" t="s">
        <v>182</v>
      </c>
    </row>
    <row r="2214" spans="1:3" ht="15" x14ac:dyDescent="0.2">
      <c r="A2214" s="251">
        <v>19604</v>
      </c>
      <c r="B2214" s="252" t="s">
        <v>181</v>
      </c>
      <c r="C2214" s="251" t="s">
        <v>182</v>
      </c>
    </row>
    <row r="2215" spans="1:3" ht="15" x14ac:dyDescent="0.2">
      <c r="A2215" s="251">
        <v>19605</v>
      </c>
      <c r="B2215" s="252" t="s">
        <v>181</v>
      </c>
      <c r="C2215" s="251" t="s">
        <v>182</v>
      </c>
    </row>
    <row r="2216" spans="1:3" ht="15" x14ac:dyDescent="0.2">
      <c r="A2216" s="251">
        <v>19606</v>
      </c>
      <c r="B2216" s="252" t="s">
        <v>181</v>
      </c>
      <c r="C2216" s="251" t="s">
        <v>182</v>
      </c>
    </row>
    <row r="2217" spans="1:3" ht="15" x14ac:dyDescent="0.2">
      <c r="A2217" s="251">
        <v>19607</v>
      </c>
      <c r="B2217" s="252" t="s">
        <v>181</v>
      </c>
      <c r="C2217" s="251" t="s">
        <v>182</v>
      </c>
    </row>
    <row r="2218" spans="1:3" ht="15" x14ac:dyDescent="0.2">
      <c r="A2218" s="251">
        <v>19608</v>
      </c>
      <c r="B2218" s="252" t="s">
        <v>181</v>
      </c>
      <c r="C2218" s="251" t="s">
        <v>182</v>
      </c>
    </row>
    <row r="2219" spans="1:3" ht="15" x14ac:dyDescent="0.2">
      <c r="A2219" s="251">
        <v>19609</v>
      </c>
      <c r="B2219" s="252" t="s">
        <v>181</v>
      </c>
      <c r="C2219" s="251" t="s">
        <v>182</v>
      </c>
    </row>
    <row r="2220" spans="1:3" ht="15" x14ac:dyDescent="0.2">
      <c r="A2220" s="251">
        <v>19610</v>
      </c>
      <c r="B2220" s="252" t="s">
        <v>181</v>
      </c>
      <c r="C2220" s="251" t="s">
        <v>182</v>
      </c>
    </row>
    <row r="2221" spans="1:3" ht="15" x14ac:dyDescent="0.2">
      <c r="A2221" s="251">
        <v>19611</v>
      </c>
      <c r="B2221" s="252" t="s">
        <v>181</v>
      </c>
      <c r="C2221" s="251" t="s">
        <v>182</v>
      </c>
    </row>
    <row r="2222" spans="1:3" ht="15" x14ac:dyDescent="0.2">
      <c r="A2222" s="251">
        <v>19612</v>
      </c>
      <c r="B2222" s="252" t="s">
        <v>181</v>
      </c>
      <c r="C2222" s="251" t="s">
        <v>182</v>
      </c>
    </row>
    <row r="2223" spans="1:3" ht="15" x14ac:dyDescent="0.2">
      <c r="A2223" s="251">
        <v>19640</v>
      </c>
      <c r="B2223" s="252" t="s">
        <v>181</v>
      </c>
      <c r="C2223" s="251" t="s">
        <v>182</v>
      </c>
    </row>
  </sheetData>
  <autoFilter ref="A1:C2223" xr:uid="{E3881C66-2D91-498E-8F2D-D6BFC1B4721F}"/>
  <pageMargins left="0.7" right="0.7" top="0.75" bottom="0.75" header="0.3" footer="0.3"/>
  <pageSetup orientation="portrait" horizontalDpi="300" verticalDpi="300" r:id="rId1"/>
  <headerFooter>
    <oddFooter>&amp;L&amp;1#&amp;"Arial"&amp;10&amp;K000000[confidential]</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AD9AC-B02E-45D0-B33F-D9C1AD667430}">
  <dimension ref="B1:AH48"/>
  <sheetViews>
    <sheetView showGridLines="0" topLeftCell="A9" zoomScale="80" zoomScaleNormal="80" workbookViewId="0">
      <selection activeCell="I41" sqref="I41"/>
    </sheetView>
  </sheetViews>
  <sheetFormatPr defaultRowHeight="14.25" x14ac:dyDescent="0.2"/>
  <cols>
    <col min="2" max="2" width="25.75" bestFit="1" customWidth="1"/>
    <col min="3" max="3" width="19.25" bestFit="1" customWidth="1"/>
    <col min="4" max="5" width="19.25" customWidth="1"/>
    <col min="6" max="6" width="18.875" bestFit="1" customWidth="1"/>
    <col min="7" max="7" width="18.875" customWidth="1"/>
    <col min="8" max="8" width="29.5" customWidth="1"/>
    <col min="9" max="9" width="35.375" customWidth="1"/>
    <col min="10" max="10" width="28.5" customWidth="1"/>
    <col min="11" max="11" width="9" customWidth="1"/>
    <col min="12" max="12" width="14.25" style="41" customWidth="1"/>
    <col min="13" max="13" width="13.75" style="41" customWidth="1"/>
    <col min="14" max="14" width="20" style="41" customWidth="1"/>
    <col min="15" max="16" width="9" customWidth="1"/>
    <col min="29" max="34" width="9" style="41"/>
  </cols>
  <sheetData>
    <row r="1" spans="2:22" ht="15" thickBot="1" x14ac:dyDescent="0.25"/>
    <row r="2" spans="2:22" x14ac:dyDescent="0.2">
      <c r="B2" s="59" t="s">
        <v>16</v>
      </c>
      <c r="C2" s="60" t="s">
        <v>129</v>
      </c>
      <c r="D2" s="60" t="s">
        <v>187</v>
      </c>
      <c r="E2" s="60" t="s">
        <v>45</v>
      </c>
      <c r="F2" s="60" t="s">
        <v>188</v>
      </c>
      <c r="G2" s="61" t="s">
        <v>189</v>
      </c>
    </row>
    <row r="3" spans="2:22" x14ac:dyDescent="0.2">
      <c r="B3" s="62" t="s">
        <v>87</v>
      </c>
      <c r="C3" s="43" t="s">
        <v>190</v>
      </c>
      <c r="D3" s="43" t="str">
        <f>CONCATENATE(B3,C3)</f>
        <v>Retrofit1 (≤ 5.0 ozf)</v>
      </c>
      <c r="E3" s="43">
        <v>2822</v>
      </c>
      <c r="F3" s="43">
        <v>0.73</v>
      </c>
      <c r="G3" s="63">
        <v>0.4</v>
      </c>
    </row>
    <row r="4" spans="2:22" x14ac:dyDescent="0.2">
      <c r="B4" s="62" t="s">
        <v>87</v>
      </c>
      <c r="C4" s="43" t="s">
        <v>132</v>
      </c>
      <c r="D4" s="43" t="str">
        <f t="shared" ref="D4:D5" si="0">CONCATENATE(B4,C4)</f>
        <v>Retrofit2 (&gt; 5.0 ozf and ≤ 8.0 ozf)</v>
      </c>
      <c r="E4" s="43">
        <v>1882</v>
      </c>
      <c r="F4" s="43">
        <v>0.49</v>
      </c>
      <c r="G4" s="63">
        <v>0.27</v>
      </c>
    </row>
    <row r="5" spans="2:22" ht="15" thickBot="1" x14ac:dyDescent="0.25">
      <c r="B5" s="64" t="s">
        <v>87</v>
      </c>
      <c r="C5" s="65" t="s">
        <v>191</v>
      </c>
      <c r="D5" s="65" t="str">
        <f t="shared" si="0"/>
        <v>Retrofit3 (&gt; 8.0 ozf)</v>
      </c>
      <c r="E5" s="65">
        <v>1505</v>
      </c>
      <c r="F5" s="65">
        <v>0.39</v>
      </c>
      <c r="G5" s="66">
        <v>0.21</v>
      </c>
    </row>
    <row r="6" spans="2:22" ht="15" thickBot="1" x14ac:dyDescent="0.25"/>
    <row r="7" spans="2:22" ht="15" thickBot="1" x14ac:dyDescent="0.25">
      <c r="H7" s="59" t="s">
        <v>16</v>
      </c>
      <c r="I7" s="60" t="s">
        <v>129</v>
      </c>
      <c r="J7" s="60" t="s">
        <v>187</v>
      </c>
      <c r="K7" s="61" t="s">
        <v>193</v>
      </c>
    </row>
    <row r="8" spans="2:22" ht="15" thickBot="1" x14ac:dyDescent="0.25">
      <c r="B8" s="273" t="s">
        <v>192</v>
      </c>
      <c r="C8" s="271"/>
      <c r="D8" s="67"/>
      <c r="E8" s="67"/>
      <c r="F8" s="67"/>
      <c r="H8" s="62" t="s">
        <v>131</v>
      </c>
      <c r="I8" s="43" t="s">
        <v>190</v>
      </c>
      <c r="J8" s="43" t="str">
        <f>CONCATENATE(H8,I8)</f>
        <v>Time of Sale1 (≤ 5.0 ozf)</v>
      </c>
      <c r="K8" s="63">
        <v>1</v>
      </c>
    </row>
    <row r="9" spans="2:22" x14ac:dyDescent="0.2">
      <c r="B9" s="62" t="s">
        <v>194</v>
      </c>
      <c r="C9" s="43" t="s">
        <v>195</v>
      </c>
      <c r="D9" s="272" t="s">
        <v>110</v>
      </c>
      <c r="E9" s="533" t="s">
        <v>196</v>
      </c>
      <c r="F9" s="534"/>
      <c r="H9" s="62" t="s">
        <v>131</v>
      </c>
      <c r="I9" s="43" t="s">
        <v>132</v>
      </c>
      <c r="J9" s="43" t="str">
        <f t="shared" ref="J9:J10" si="1">CONCATENATE(H9,I9)</f>
        <v>Time of Sale2 (&gt; 5.0 ozf and ≤ 8.0 ozf)</v>
      </c>
      <c r="K9" s="63">
        <v>1.2</v>
      </c>
    </row>
    <row r="10" spans="2:22" ht="15" thickBot="1" x14ac:dyDescent="0.25">
      <c r="B10" s="62">
        <v>0</v>
      </c>
      <c r="C10" s="43">
        <v>20</v>
      </c>
      <c r="D10" s="43" t="s">
        <v>124</v>
      </c>
      <c r="E10" s="259">
        <v>0.59250000000000003</v>
      </c>
      <c r="F10" s="63">
        <v>5.8999999999999999E-3</v>
      </c>
      <c r="H10" s="64" t="s">
        <v>131</v>
      </c>
      <c r="I10" s="65" t="s">
        <v>191</v>
      </c>
      <c r="J10" s="65" t="str">
        <f t="shared" si="1"/>
        <v>Time of Sale3 (&gt; 8.0 ozf)</v>
      </c>
      <c r="K10" s="66">
        <v>1.28</v>
      </c>
      <c r="S10" s="67"/>
      <c r="T10" s="67"/>
      <c r="U10" s="67"/>
    </row>
    <row r="11" spans="2:22" ht="15" thickBot="1" x14ac:dyDescent="0.25">
      <c r="B11" s="62">
        <v>0</v>
      </c>
      <c r="C11" s="43">
        <v>20</v>
      </c>
      <c r="D11" s="43" t="s">
        <v>197</v>
      </c>
      <c r="E11" s="259">
        <v>0.86419999999999997</v>
      </c>
      <c r="F11" s="63">
        <v>3.0000000000000001E-3</v>
      </c>
      <c r="H11" s="64" t="s">
        <v>131</v>
      </c>
      <c r="I11" s="65" t="s">
        <v>270</v>
      </c>
      <c r="J11" s="65" t="s">
        <v>271</v>
      </c>
      <c r="K11" s="66">
        <v>1.6</v>
      </c>
      <c r="O11" s="59" t="s">
        <v>198</v>
      </c>
      <c r="P11" s="60"/>
      <c r="Q11" s="60"/>
      <c r="R11" s="258"/>
      <c r="S11" s="278"/>
      <c r="T11" s="278"/>
      <c r="V11" s="280"/>
    </row>
    <row r="12" spans="2:22" ht="15" thickBot="1" x14ac:dyDescent="0.25">
      <c r="B12" s="62">
        <v>0</v>
      </c>
      <c r="C12" s="43">
        <v>20</v>
      </c>
      <c r="D12" s="43" t="s">
        <v>199</v>
      </c>
      <c r="E12" s="259">
        <v>0.90959999999999996</v>
      </c>
      <c r="F12" s="63">
        <v>2E-3</v>
      </c>
      <c r="M12" s="281"/>
      <c r="O12" s="62" t="s">
        <v>200</v>
      </c>
      <c r="P12" s="43"/>
      <c r="Q12" s="259"/>
      <c r="R12" s="279"/>
      <c r="S12" s="279"/>
      <c r="T12" s="279"/>
      <c r="U12" s="279"/>
      <c r="V12" s="280"/>
    </row>
    <row r="13" spans="2:22" x14ac:dyDescent="0.2">
      <c r="B13" s="62">
        <v>0</v>
      </c>
      <c r="C13" s="43">
        <v>20</v>
      </c>
      <c r="D13" s="43" t="s">
        <v>122</v>
      </c>
      <c r="E13" s="259">
        <v>0.94299999999999995</v>
      </c>
      <c r="F13" s="63">
        <v>1.1999999999999999E-3</v>
      </c>
      <c r="H13" s="59" t="s">
        <v>201</v>
      </c>
      <c r="I13" s="60" t="s">
        <v>111</v>
      </c>
      <c r="J13" s="61" t="s">
        <v>112</v>
      </c>
      <c r="M13" s="277" t="s">
        <v>143</v>
      </c>
      <c r="N13" s="275" t="s">
        <v>144</v>
      </c>
      <c r="O13" s="286">
        <v>110</v>
      </c>
      <c r="P13" s="287">
        <v>115</v>
      </c>
      <c r="Q13" s="287">
        <v>120</v>
      </c>
      <c r="R13" s="286">
        <v>125</v>
      </c>
      <c r="S13" s="286">
        <v>130</v>
      </c>
      <c r="T13" s="286">
        <v>135</v>
      </c>
      <c r="U13" s="288">
        <v>140</v>
      </c>
    </row>
    <row r="14" spans="2:22" x14ac:dyDescent="0.2">
      <c r="B14" s="62">
        <v>20</v>
      </c>
      <c r="C14" s="43">
        <v>35</v>
      </c>
      <c r="D14" s="43" t="s">
        <v>124</v>
      </c>
      <c r="E14" s="259">
        <v>0.88080000000000003</v>
      </c>
      <c r="F14" s="63">
        <v>8.0000000000000004E-4</v>
      </c>
      <c r="H14" s="62" t="s">
        <v>133</v>
      </c>
      <c r="I14" s="43">
        <v>1.8599999999999999E-4</v>
      </c>
      <c r="J14" s="63">
        <v>8.1899999999999999E-5</v>
      </c>
      <c r="M14" s="276" t="s">
        <v>146</v>
      </c>
      <c r="N14" s="284">
        <v>0.5</v>
      </c>
      <c r="O14" s="43">
        <v>48.3</v>
      </c>
      <c r="P14" s="43">
        <v>56.2</v>
      </c>
      <c r="Q14" s="43">
        <v>64.599999999999994</v>
      </c>
      <c r="R14" s="43">
        <v>73.400000000000006</v>
      </c>
      <c r="S14" s="43">
        <v>82.7</v>
      </c>
      <c r="T14" s="43">
        <v>92.3</v>
      </c>
      <c r="U14" s="63">
        <v>102.6</v>
      </c>
    </row>
    <row r="15" spans="2:22" x14ac:dyDescent="0.2">
      <c r="B15" s="62">
        <v>20</v>
      </c>
      <c r="C15" s="43">
        <v>35</v>
      </c>
      <c r="D15" s="43" t="s">
        <v>197</v>
      </c>
      <c r="E15" s="259">
        <v>0.9254</v>
      </c>
      <c r="F15" s="63">
        <v>2.9999999999999997E-4</v>
      </c>
      <c r="H15" s="62" t="s">
        <v>202</v>
      </c>
      <c r="I15" s="43">
        <v>1.189E-4</v>
      </c>
      <c r="J15" s="63">
        <v>2.1029999999999999E-4</v>
      </c>
      <c r="M15" s="276" t="s">
        <v>146</v>
      </c>
      <c r="N15" s="284">
        <v>0.75</v>
      </c>
      <c r="O15" s="43">
        <v>51.4</v>
      </c>
      <c r="P15" s="43">
        <v>59.5</v>
      </c>
      <c r="Q15" s="43">
        <v>68.099999999999994</v>
      </c>
      <c r="R15" s="43">
        <v>77</v>
      </c>
      <c r="S15" s="43">
        <v>86.5</v>
      </c>
      <c r="T15" s="43">
        <v>96.3</v>
      </c>
      <c r="U15" s="63">
        <v>106.8</v>
      </c>
    </row>
    <row r="16" spans="2:22" x14ac:dyDescent="0.2">
      <c r="B16" s="62">
        <v>35</v>
      </c>
      <c r="C16" s="43">
        <v>55</v>
      </c>
      <c r="D16" s="43" t="s">
        <v>124</v>
      </c>
      <c r="E16" s="259">
        <v>0.88080000000000003</v>
      </c>
      <c r="F16" s="63">
        <v>8.0000000000000004E-4</v>
      </c>
      <c r="H16" s="62" t="s">
        <v>203</v>
      </c>
      <c r="I16" s="43">
        <v>2.365E-4</v>
      </c>
      <c r="J16" s="63">
        <v>1.4339999999999999E-4</v>
      </c>
      <c r="M16" s="276" t="s">
        <v>146</v>
      </c>
      <c r="N16" s="284">
        <v>1</v>
      </c>
      <c r="O16" s="43">
        <v>54.2</v>
      </c>
      <c r="P16" s="43">
        <v>62.3</v>
      </c>
      <c r="Q16" s="43">
        <v>71</v>
      </c>
      <c r="R16" s="43">
        <v>79.8</v>
      </c>
      <c r="S16" s="43">
        <v>89.3</v>
      </c>
      <c r="T16" s="43">
        <v>99</v>
      </c>
      <c r="U16" s="63">
        <v>109.5</v>
      </c>
    </row>
    <row r="17" spans="2:21" ht="29.25" thickBot="1" x14ac:dyDescent="0.25">
      <c r="B17" s="62">
        <v>35</v>
      </c>
      <c r="C17" s="43">
        <v>55</v>
      </c>
      <c r="D17" s="43" t="s">
        <v>197</v>
      </c>
      <c r="E17" s="259">
        <v>0.9254</v>
      </c>
      <c r="F17" s="63">
        <v>2.9999999999999997E-4</v>
      </c>
      <c r="H17" s="64" t="s">
        <v>204</v>
      </c>
      <c r="I17" s="65">
        <v>2.588E-4</v>
      </c>
      <c r="J17" s="66">
        <v>1.4129999999999999E-4</v>
      </c>
      <c r="M17" s="276" t="s">
        <v>205</v>
      </c>
      <c r="N17" s="284">
        <v>0.5</v>
      </c>
      <c r="O17" s="43">
        <v>11.5</v>
      </c>
      <c r="P17" s="43">
        <v>13.3</v>
      </c>
      <c r="Q17" s="43">
        <v>15.3</v>
      </c>
      <c r="R17" s="43">
        <v>17.399999999999999</v>
      </c>
      <c r="S17" s="43">
        <v>19.600000000000001</v>
      </c>
      <c r="T17" s="43">
        <v>21.9</v>
      </c>
      <c r="U17" s="63">
        <v>24.4</v>
      </c>
    </row>
    <row r="18" spans="2:21" ht="28.5" x14ac:dyDescent="0.2">
      <c r="B18" s="62">
        <v>35</v>
      </c>
      <c r="C18" s="43">
        <v>55</v>
      </c>
      <c r="D18" s="43" t="s">
        <v>199</v>
      </c>
      <c r="E18" s="259">
        <v>0.93069999999999997</v>
      </c>
      <c r="F18" s="63">
        <v>2.0000000000000001E-4</v>
      </c>
      <c r="M18" s="276" t="s">
        <v>205</v>
      </c>
      <c r="N18" s="284">
        <v>0.75</v>
      </c>
      <c r="O18" s="43">
        <v>12.2</v>
      </c>
      <c r="P18" s="43">
        <v>14.1</v>
      </c>
      <c r="Q18" s="43">
        <v>16.2</v>
      </c>
      <c r="R18" s="43">
        <v>18.3</v>
      </c>
      <c r="S18" s="43">
        <v>20.5</v>
      </c>
      <c r="T18" s="43">
        <v>22.9</v>
      </c>
      <c r="U18" s="63">
        <v>25.4</v>
      </c>
    </row>
    <row r="19" spans="2:21" ht="29.25" thickBot="1" x14ac:dyDescent="0.25">
      <c r="B19" s="62">
        <v>35</v>
      </c>
      <c r="C19" s="43">
        <v>55</v>
      </c>
      <c r="D19" s="43" t="s">
        <v>122</v>
      </c>
      <c r="E19" s="259">
        <v>0.93489999999999995</v>
      </c>
      <c r="F19" s="63">
        <v>1E-4</v>
      </c>
      <c r="L19" s="282"/>
      <c r="M19" s="276" t="s">
        <v>205</v>
      </c>
      <c r="N19" s="285">
        <v>1</v>
      </c>
      <c r="O19" s="65">
        <v>12.9</v>
      </c>
      <c r="P19" s="65">
        <v>14.8</v>
      </c>
      <c r="Q19" s="65">
        <v>16.8</v>
      </c>
      <c r="R19" s="65">
        <v>19</v>
      </c>
      <c r="S19" s="65">
        <v>21.2</v>
      </c>
      <c r="T19" s="65">
        <v>23.5</v>
      </c>
      <c r="U19" s="66">
        <v>26</v>
      </c>
    </row>
    <row r="20" spans="2:21" x14ac:dyDescent="0.2">
      <c r="B20" s="62">
        <v>55</v>
      </c>
      <c r="C20" s="43">
        <v>120</v>
      </c>
      <c r="D20" s="43" t="s">
        <v>124</v>
      </c>
      <c r="E20" s="259">
        <v>1.9236</v>
      </c>
      <c r="F20" s="63">
        <v>1.1000000000000001E-3</v>
      </c>
      <c r="M20" s="283"/>
      <c r="N20" s="274"/>
    </row>
    <row r="21" spans="2:21" ht="15" thickBot="1" x14ac:dyDescent="0.25">
      <c r="B21" s="62">
        <v>55</v>
      </c>
      <c r="C21" s="43">
        <v>120</v>
      </c>
      <c r="D21" s="43" t="s">
        <v>197</v>
      </c>
      <c r="E21" s="259">
        <v>2.044</v>
      </c>
      <c r="F21" s="63">
        <v>1.1000000000000001E-3</v>
      </c>
      <c r="N21" s="274"/>
    </row>
    <row r="22" spans="2:21" ht="18.75" x14ac:dyDescent="0.35">
      <c r="B22" s="62">
        <v>55</v>
      </c>
      <c r="C22" s="43">
        <v>120</v>
      </c>
      <c r="D22" s="43" t="s">
        <v>199</v>
      </c>
      <c r="E22" s="259">
        <v>2.1171000000000002</v>
      </c>
      <c r="F22" s="63">
        <v>1.1000000000000001E-3</v>
      </c>
      <c r="L22" s="299" t="s">
        <v>258</v>
      </c>
      <c r="M22" s="300" t="s">
        <v>261</v>
      </c>
      <c r="N22" s="274"/>
    </row>
    <row r="23" spans="2:21" x14ac:dyDescent="0.2">
      <c r="B23" s="62">
        <v>55</v>
      </c>
      <c r="C23" s="43">
        <v>120</v>
      </c>
      <c r="D23" s="43" t="s">
        <v>122</v>
      </c>
      <c r="E23" s="259">
        <v>2.2418</v>
      </c>
      <c r="F23" s="63">
        <v>1.1000000000000001E-3</v>
      </c>
      <c r="L23" s="301" t="s">
        <v>259</v>
      </c>
      <c r="M23" s="302">
        <v>3.3</v>
      </c>
      <c r="N23" s="274"/>
    </row>
    <row r="24" spans="2:21" ht="28.5" x14ac:dyDescent="0.2">
      <c r="B24" s="62">
        <v>120</v>
      </c>
      <c r="C24" s="43"/>
      <c r="D24" s="43" t="s">
        <v>124</v>
      </c>
      <c r="E24" s="259">
        <v>0.3574</v>
      </c>
      <c r="F24" s="63">
        <v>1.1999999999999999E-3</v>
      </c>
      <c r="L24" s="301" t="s">
        <v>268</v>
      </c>
      <c r="M24" s="302">
        <v>2.2000000000000002</v>
      </c>
      <c r="N24" s="274"/>
    </row>
    <row r="25" spans="2:21" ht="15" thickBot="1" x14ac:dyDescent="0.25">
      <c r="B25" s="62">
        <v>120</v>
      </c>
      <c r="C25" s="43"/>
      <c r="D25" s="43" t="s">
        <v>197</v>
      </c>
      <c r="E25" s="259">
        <v>0.78969999999999996</v>
      </c>
      <c r="F25" s="63">
        <v>1.9E-3</v>
      </c>
      <c r="L25" s="303" t="s">
        <v>260</v>
      </c>
      <c r="M25" s="304">
        <v>2.2000000000000002</v>
      </c>
      <c r="N25" s="274"/>
    </row>
    <row r="26" spans="2:21" x14ac:dyDescent="0.2">
      <c r="B26" s="62">
        <v>120</v>
      </c>
      <c r="C26" s="43"/>
      <c r="D26" s="43" t="s">
        <v>199</v>
      </c>
      <c r="E26" s="259">
        <v>0.88839999999999997</v>
      </c>
      <c r="F26" s="63">
        <v>1.6999999999999999E-3</v>
      </c>
      <c r="N26" s="274"/>
    </row>
    <row r="27" spans="2:21" ht="15" thickBot="1" x14ac:dyDescent="0.25">
      <c r="B27" s="64">
        <v>120</v>
      </c>
      <c r="C27" s="65"/>
      <c r="D27" s="260" t="s">
        <v>122</v>
      </c>
      <c r="E27" s="260">
        <v>0.95750000000000002</v>
      </c>
      <c r="F27" s="66">
        <v>1.2999999999999999E-3</v>
      </c>
      <c r="N27" s="274"/>
    </row>
    <row r="28" spans="2:21" ht="15" thickBot="1" x14ac:dyDescent="0.25">
      <c r="N28" s="274"/>
    </row>
    <row r="29" spans="2:21" x14ac:dyDescent="0.2">
      <c r="B29" s="59" t="s">
        <v>201</v>
      </c>
      <c r="C29" s="60" t="s">
        <v>206</v>
      </c>
      <c r="D29" s="258" t="s">
        <v>111</v>
      </c>
      <c r="E29" s="61" t="s">
        <v>112</v>
      </c>
      <c r="H29" s="59" t="s">
        <v>109</v>
      </c>
      <c r="I29" s="60" t="s">
        <v>207</v>
      </c>
      <c r="J29" s="61" t="s">
        <v>208</v>
      </c>
      <c r="N29" s="274"/>
    </row>
    <row r="30" spans="2:21" x14ac:dyDescent="0.2">
      <c r="B30" s="62" t="s">
        <v>91</v>
      </c>
      <c r="C30" s="43">
        <v>3.81</v>
      </c>
      <c r="D30" s="259">
        <v>2.5450000000000001E-4</v>
      </c>
      <c r="E30" s="63">
        <v>1.161E-4</v>
      </c>
      <c r="H30" s="62" t="s">
        <v>123</v>
      </c>
      <c r="I30" s="43">
        <v>43</v>
      </c>
      <c r="J30" s="63">
        <v>0.77</v>
      </c>
      <c r="N30" s="274"/>
    </row>
    <row r="31" spans="2:21" x14ac:dyDescent="0.2">
      <c r="B31" s="62" t="s">
        <v>209</v>
      </c>
      <c r="C31" s="43">
        <v>4.97</v>
      </c>
      <c r="D31" s="259">
        <v>2.0110000000000001E-4</v>
      </c>
      <c r="E31" s="63">
        <v>1.158E-4</v>
      </c>
      <c r="H31" s="62" t="s">
        <v>210</v>
      </c>
      <c r="I31" s="43">
        <v>68</v>
      </c>
      <c r="J31" s="63">
        <v>1.1599999999999999</v>
      </c>
      <c r="N31" s="274"/>
    </row>
    <row r="32" spans="2:21" x14ac:dyDescent="0.2">
      <c r="B32" s="62" t="s">
        <v>211</v>
      </c>
      <c r="C32" s="43">
        <v>3.09</v>
      </c>
      <c r="D32" s="259">
        <v>3.0200000000000002E-4</v>
      </c>
      <c r="E32" s="63">
        <v>1.3109999999999999E-4</v>
      </c>
      <c r="H32" s="62" t="s">
        <v>212</v>
      </c>
      <c r="I32" s="43">
        <v>85</v>
      </c>
      <c r="J32" s="63">
        <v>1.45</v>
      </c>
      <c r="N32" s="274"/>
    </row>
    <row r="33" spans="2:10" ht="15" thickBot="1" x14ac:dyDescent="0.25">
      <c r="B33" s="62" t="s">
        <v>213</v>
      </c>
      <c r="C33" s="43">
        <v>5.9</v>
      </c>
      <c r="D33" s="259">
        <v>2.588E-4</v>
      </c>
      <c r="E33" s="63">
        <v>1.4129999999999999E-4</v>
      </c>
      <c r="H33" s="64" t="s">
        <v>121</v>
      </c>
      <c r="I33" s="65">
        <v>61</v>
      </c>
      <c r="J33" s="66">
        <v>1.06</v>
      </c>
    </row>
    <row r="34" spans="2:10" x14ac:dyDescent="0.2">
      <c r="B34" s="62" t="s">
        <v>214</v>
      </c>
      <c r="C34" s="43">
        <v>17.329999999999998</v>
      </c>
      <c r="D34" s="259">
        <v>1.21E-4</v>
      </c>
      <c r="E34" s="63">
        <v>1.6259999999999999E-4</v>
      </c>
    </row>
    <row r="35" spans="2:10" x14ac:dyDescent="0.2">
      <c r="B35" s="62" t="s">
        <v>215</v>
      </c>
      <c r="C35" s="43">
        <v>2.04</v>
      </c>
      <c r="D35" s="259">
        <v>2.588E-4</v>
      </c>
      <c r="E35" s="63">
        <v>1.4129999999999999E-4</v>
      </c>
    </row>
    <row r="36" spans="2:10" ht="13.9" customHeight="1" thickBot="1" x14ac:dyDescent="0.25">
      <c r="B36" s="62" t="s">
        <v>216</v>
      </c>
      <c r="C36" s="43">
        <v>1.33</v>
      </c>
      <c r="D36" s="259">
        <v>2.4899999999999998E-4</v>
      </c>
      <c r="E36" s="63">
        <v>1.606E-4</v>
      </c>
    </row>
    <row r="37" spans="2:10" ht="13.9" customHeight="1" x14ac:dyDescent="0.2">
      <c r="B37" s="62" t="s">
        <v>217</v>
      </c>
      <c r="C37" s="43">
        <v>94.04</v>
      </c>
      <c r="D37" s="259">
        <v>1.5249999999999999E-4</v>
      </c>
      <c r="E37" s="63">
        <v>1.461E-4</v>
      </c>
      <c r="I37" s="223" t="s">
        <v>218</v>
      </c>
    </row>
    <row r="38" spans="2:10" x14ac:dyDescent="0.2">
      <c r="B38" s="62" t="s">
        <v>203</v>
      </c>
      <c r="C38" s="43">
        <v>0.8</v>
      </c>
      <c r="D38" s="259">
        <v>2.5599999999999999E-4</v>
      </c>
      <c r="E38" s="63">
        <v>1.426E-4</v>
      </c>
      <c r="I38" s="63" t="s">
        <v>89</v>
      </c>
    </row>
    <row r="39" spans="2:10" ht="15" thickBot="1" x14ac:dyDescent="0.25">
      <c r="B39" s="64" t="s">
        <v>219</v>
      </c>
      <c r="C39" s="65">
        <v>0.22</v>
      </c>
      <c r="D39" s="260">
        <v>3.0180000000000002E-4</v>
      </c>
      <c r="E39" s="66">
        <v>8.1600000000000005E-5</v>
      </c>
      <c r="I39" s="224" t="s">
        <v>220</v>
      </c>
    </row>
    <row r="47" spans="2:10" x14ac:dyDescent="0.2">
      <c r="D47" t="s">
        <v>221</v>
      </c>
    </row>
    <row r="48" spans="2:10" x14ac:dyDescent="0.2">
      <c r="D48" t="s">
        <v>222</v>
      </c>
    </row>
  </sheetData>
  <mergeCells count="1">
    <mergeCell ref="E9:F9"/>
  </mergeCells>
  <pageMargins left="0.7" right="0.7" top="0.75" bottom="0.75" header="0.3" footer="0.3"/>
  <pageSetup orientation="portrait" horizontalDpi="90" verticalDpi="90"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86AC0-17B9-4D0A-9806-91F50FC26239}">
  <dimension ref="A1:E33"/>
  <sheetViews>
    <sheetView zoomScale="80" zoomScaleNormal="80" workbookViewId="0">
      <selection activeCell="F20" sqref="F20"/>
    </sheetView>
  </sheetViews>
  <sheetFormatPr defaultRowHeight="14.25" x14ac:dyDescent="0.2"/>
  <cols>
    <col min="1" max="1" width="23.5" customWidth="1"/>
    <col min="2" max="2" width="11.625" customWidth="1"/>
    <col min="3" max="3" width="19" customWidth="1"/>
    <col min="5" max="5" width="11" customWidth="1"/>
  </cols>
  <sheetData>
    <row r="1" spans="1:5" ht="24" x14ac:dyDescent="0.2">
      <c r="A1" s="44" t="s">
        <v>223</v>
      </c>
      <c r="B1" s="44" t="s">
        <v>224</v>
      </c>
      <c r="C1" s="44" t="s">
        <v>225</v>
      </c>
      <c r="D1" s="261" t="s">
        <v>226</v>
      </c>
    </row>
    <row r="2" spans="1:5" ht="24" x14ac:dyDescent="0.2">
      <c r="A2" s="42" t="s">
        <v>227</v>
      </c>
      <c r="B2" s="42" t="s">
        <v>123</v>
      </c>
      <c r="C2" s="45" t="s">
        <v>190</v>
      </c>
      <c r="D2" s="45" t="s">
        <v>124</v>
      </c>
      <c r="E2" s="45" t="s">
        <v>133</v>
      </c>
    </row>
    <row r="3" spans="1:5" ht="24" x14ac:dyDescent="0.2">
      <c r="A3" s="42" t="s">
        <v>228</v>
      </c>
      <c r="B3" s="42" t="s">
        <v>210</v>
      </c>
      <c r="C3" s="45" t="s">
        <v>132</v>
      </c>
      <c r="D3" s="45" t="s">
        <v>197</v>
      </c>
      <c r="E3" s="45" t="s">
        <v>202</v>
      </c>
    </row>
    <row r="4" spans="1:5" x14ac:dyDescent="0.2">
      <c r="A4" s="42" t="s">
        <v>214</v>
      </c>
      <c r="B4" s="42" t="s">
        <v>212</v>
      </c>
      <c r="C4" s="45" t="s">
        <v>191</v>
      </c>
      <c r="D4" s="45" t="s">
        <v>199</v>
      </c>
    </row>
    <row r="5" spans="1:5" x14ac:dyDescent="0.2">
      <c r="A5" s="42" t="s">
        <v>216</v>
      </c>
      <c r="C5" s="45"/>
      <c r="D5" s="45" t="s">
        <v>122</v>
      </c>
    </row>
    <row r="6" spans="1:5" x14ac:dyDescent="0.2">
      <c r="A6" s="42" t="s">
        <v>217</v>
      </c>
      <c r="C6" s="45"/>
    </row>
    <row r="7" spans="1:5" x14ac:dyDescent="0.2">
      <c r="A7" s="42" t="s">
        <v>203</v>
      </c>
    </row>
    <row r="8" spans="1:5" x14ac:dyDescent="0.2">
      <c r="A8" s="42" t="s">
        <v>229</v>
      </c>
    </row>
    <row r="9" spans="1:5" x14ac:dyDescent="0.2">
      <c r="A9" s="42" t="s">
        <v>230</v>
      </c>
    </row>
    <row r="11" spans="1:5" x14ac:dyDescent="0.2">
      <c r="A11" s="42" t="s">
        <v>87</v>
      </c>
      <c r="B11" s="42" t="s">
        <v>231</v>
      </c>
      <c r="C11" s="42" t="s">
        <v>232</v>
      </c>
    </row>
    <row r="12" spans="1:5" x14ac:dyDescent="0.2">
      <c r="A12" s="42" t="s">
        <v>131</v>
      </c>
      <c r="B12" s="42" t="s">
        <v>233</v>
      </c>
      <c r="C12" s="42" t="s">
        <v>230</v>
      </c>
    </row>
    <row r="13" spans="1:5" x14ac:dyDescent="0.2">
      <c r="A13" s="42"/>
      <c r="B13" s="42" t="s">
        <v>228</v>
      </c>
    </row>
    <row r="14" spans="1:5" ht="15" thickBot="1" x14ac:dyDescent="0.25"/>
    <row r="15" spans="1:5" ht="18.75" thickBot="1" x14ac:dyDescent="0.3">
      <c r="A15" s="53" t="s">
        <v>234</v>
      </c>
    </row>
    <row r="16" spans="1:5" x14ac:dyDescent="0.2">
      <c r="A16" s="54" t="s">
        <v>184</v>
      </c>
    </row>
    <row r="17" spans="1:3" x14ac:dyDescent="0.2">
      <c r="A17" s="55" t="s">
        <v>172</v>
      </c>
    </row>
    <row r="18" spans="1:3" x14ac:dyDescent="0.2">
      <c r="A18" s="55" t="s">
        <v>182</v>
      </c>
    </row>
    <row r="19" spans="1:3" x14ac:dyDescent="0.2">
      <c r="A19" s="55" t="s">
        <v>180</v>
      </c>
    </row>
    <row r="20" spans="1:3" ht="15" thickBot="1" x14ac:dyDescent="0.25">
      <c r="A20" s="56" t="s">
        <v>178</v>
      </c>
    </row>
    <row r="21" spans="1:3" ht="15" thickBot="1" x14ac:dyDescent="0.25"/>
    <row r="22" spans="1:3" ht="18.75" thickBot="1" x14ac:dyDescent="0.3">
      <c r="A22" s="53" t="s">
        <v>235</v>
      </c>
    </row>
    <row r="23" spans="1:3" x14ac:dyDescent="0.2">
      <c r="A23" s="54" t="s">
        <v>87</v>
      </c>
    </row>
    <row r="24" spans="1:3" ht="15" thickBot="1" x14ac:dyDescent="0.25">
      <c r="A24" s="56" t="s">
        <v>236</v>
      </c>
    </row>
    <row r="25" spans="1:3" ht="15" thickBot="1" x14ac:dyDescent="0.25"/>
    <row r="26" spans="1:3" ht="18.75" thickBot="1" x14ac:dyDescent="0.3">
      <c r="A26" s="53" t="s">
        <v>98</v>
      </c>
    </row>
    <row r="27" spans="1:3" x14ac:dyDescent="0.2">
      <c r="A27" s="43" t="s">
        <v>146</v>
      </c>
      <c r="B27" s="269">
        <v>0.5</v>
      </c>
      <c r="C27" s="43">
        <v>110</v>
      </c>
    </row>
    <row r="28" spans="1:3" x14ac:dyDescent="0.2">
      <c r="A28" s="43" t="s">
        <v>205</v>
      </c>
      <c r="B28" s="269">
        <v>0.75</v>
      </c>
      <c r="C28" s="43">
        <v>115</v>
      </c>
    </row>
    <row r="29" spans="1:3" x14ac:dyDescent="0.2">
      <c r="B29" s="270">
        <v>1</v>
      </c>
      <c r="C29" s="43">
        <v>120</v>
      </c>
    </row>
    <row r="30" spans="1:3" x14ac:dyDescent="0.2">
      <c r="C30" s="43">
        <v>125</v>
      </c>
    </row>
    <row r="31" spans="1:3" x14ac:dyDescent="0.2">
      <c r="C31" s="43">
        <v>130</v>
      </c>
    </row>
    <row r="32" spans="1:3" x14ac:dyDescent="0.2">
      <c r="C32" s="43">
        <v>135</v>
      </c>
    </row>
    <row r="33" spans="3:3" x14ac:dyDescent="0.2">
      <c r="C33" s="43">
        <v>140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2:I25"/>
  <sheetViews>
    <sheetView topLeftCell="A8" zoomScale="80" zoomScaleNormal="80" workbookViewId="0">
      <selection activeCell="B14" sqref="B14"/>
    </sheetView>
  </sheetViews>
  <sheetFormatPr defaultColWidth="8.75" defaultRowHeight="14.25" x14ac:dyDescent="0.2"/>
  <cols>
    <col min="1" max="1" width="3.75" style="9" customWidth="1"/>
    <col min="2" max="2" width="8.75" style="9" customWidth="1"/>
    <col min="3" max="3" width="18.75" style="9" customWidth="1"/>
    <col min="4" max="4" width="19" style="9" customWidth="1"/>
    <col min="5" max="5" width="52.75" style="12" customWidth="1"/>
    <col min="6" max="6" width="31.625" style="9" customWidth="1"/>
    <col min="7" max="8" width="8.75" style="1"/>
    <col min="9" max="9" width="9.75" style="1" bestFit="1" customWidth="1"/>
    <col min="10" max="16384" width="8.75" style="1"/>
  </cols>
  <sheetData>
    <row r="2" spans="1:9" ht="20.25" x14ac:dyDescent="0.2">
      <c r="B2" s="470" t="s">
        <v>237</v>
      </c>
      <c r="C2" s="470"/>
      <c r="D2" s="470"/>
      <c r="E2" s="470"/>
      <c r="F2" s="470"/>
    </row>
    <row r="4" spans="1:9" ht="15" x14ac:dyDescent="0.2">
      <c r="B4" s="21" t="s">
        <v>238</v>
      </c>
      <c r="D4" s="20" t="s">
        <v>239</v>
      </c>
      <c r="E4" s="22" t="s">
        <v>240</v>
      </c>
      <c r="F4" s="20" t="s">
        <v>241</v>
      </c>
    </row>
    <row r="5" spans="1:9" ht="15" x14ac:dyDescent="0.2">
      <c r="B5" s="21" t="s">
        <v>242</v>
      </c>
      <c r="D5" s="20" t="s">
        <v>239</v>
      </c>
      <c r="E5" s="23" t="s">
        <v>243</v>
      </c>
      <c r="F5" s="20" t="s">
        <v>241</v>
      </c>
    </row>
    <row r="6" spans="1:9" ht="24.75" customHeight="1" x14ac:dyDescent="0.2">
      <c r="H6" s="1" t="s">
        <v>244</v>
      </c>
      <c r="I6" s="1" cm="1">
        <f t="array" ref="I6">LOOKUP(2,1/(B:B&lt;&gt;""),B:B)</f>
        <v>5</v>
      </c>
    </row>
    <row r="7" spans="1:9" s="16" customFormat="1" ht="15" x14ac:dyDescent="0.25">
      <c r="A7" s="15"/>
      <c r="B7" s="24" t="s">
        <v>72</v>
      </c>
      <c r="C7" s="17" t="s">
        <v>80</v>
      </c>
      <c r="D7" s="17" t="s">
        <v>245</v>
      </c>
      <c r="E7" s="17" t="s">
        <v>246</v>
      </c>
      <c r="F7" s="25" t="s">
        <v>247</v>
      </c>
      <c r="H7" s="1" t="s">
        <v>248</v>
      </c>
      <c r="I7" s="185" cm="1">
        <f t="array" ref="I7">LOOKUP(2,1/(C:C&lt;&gt;""),C:C)</f>
        <v>46174</v>
      </c>
    </row>
    <row r="8" spans="1:9" ht="28.5" customHeight="1" x14ac:dyDescent="0.2">
      <c r="B8" s="50">
        <v>1</v>
      </c>
      <c r="C8" s="51"/>
      <c r="D8" s="51"/>
      <c r="E8" s="18"/>
      <c r="F8" s="52"/>
    </row>
    <row r="9" spans="1:9" ht="36" customHeight="1" x14ac:dyDescent="0.2">
      <c r="B9" s="50">
        <v>2</v>
      </c>
      <c r="C9" s="51">
        <v>42822</v>
      </c>
      <c r="D9" s="18" t="s">
        <v>249</v>
      </c>
      <c r="E9" s="18" t="s">
        <v>250</v>
      </c>
      <c r="F9" s="52" t="s">
        <v>251</v>
      </c>
    </row>
    <row r="10" spans="1:9" ht="28.5" customHeight="1" x14ac:dyDescent="0.2">
      <c r="B10" s="26">
        <v>3</v>
      </c>
      <c r="C10" s="27">
        <v>43332</v>
      </c>
      <c r="D10" s="18" t="s">
        <v>252</v>
      </c>
      <c r="E10" s="18"/>
      <c r="F10" s="28"/>
    </row>
    <row r="11" spans="1:9" ht="58.5" customHeight="1" x14ac:dyDescent="0.2">
      <c r="B11" s="26">
        <v>3</v>
      </c>
      <c r="C11" s="27">
        <v>43434</v>
      </c>
      <c r="D11" s="18"/>
      <c r="E11" s="18"/>
      <c r="F11" s="28" t="s">
        <v>253</v>
      </c>
    </row>
    <row r="12" spans="1:9" ht="28.5" customHeight="1" x14ac:dyDescent="0.2">
      <c r="B12" s="26">
        <v>4</v>
      </c>
      <c r="C12" s="27">
        <v>44335</v>
      </c>
      <c r="D12" s="18" t="s">
        <v>254</v>
      </c>
      <c r="E12" s="18" t="s">
        <v>255</v>
      </c>
      <c r="F12" s="28" t="s">
        <v>256</v>
      </c>
    </row>
    <row r="13" spans="1:9" ht="28.5" customHeight="1" x14ac:dyDescent="0.2">
      <c r="B13" s="26">
        <v>5</v>
      </c>
      <c r="C13" s="27">
        <v>46174</v>
      </c>
      <c r="D13" s="18" t="s">
        <v>318</v>
      </c>
      <c r="E13" s="18" t="s">
        <v>255</v>
      </c>
      <c r="F13" s="28" t="s">
        <v>319</v>
      </c>
    </row>
    <row r="14" spans="1:9" ht="58.9" customHeight="1" x14ac:dyDescent="0.2">
      <c r="B14" s="26"/>
      <c r="C14" s="27"/>
      <c r="D14" s="18"/>
      <c r="E14" s="18"/>
      <c r="F14" s="28"/>
    </row>
    <row r="15" spans="1:9" ht="51" customHeight="1" x14ac:dyDescent="0.2">
      <c r="B15" s="26"/>
      <c r="C15" s="27"/>
      <c r="D15" s="18"/>
      <c r="E15" s="18"/>
      <c r="F15" s="28"/>
    </row>
    <row r="16" spans="1:9" ht="28.5" customHeight="1" x14ac:dyDescent="0.2">
      <c r="B16" s="26"/>
      <c r="C16" s="27"/>
      <c r="D16" s="18"/>
      <c r="E16" s="18"/>
      <c r="F16" s="28"/>
    </row>
    <row r="17" spans="2:6" ht="28.5" customHeight="1" x14ac:dyDescent="0.2">
      <c r="B17" s="26"/>
      <c r="C17" s="27"/>
      <c r="D17" s="18"/>
      <c r="E17" s="18"/>
      <c r="F17" s="28"/>
    </row>
    <row r="18" spans="2:6" ht="28.5" customHeight="1" x14ac:dyDescent="0.2">
      <c r="B18" s="26"/>
      <c r="C18" s="27"/>
      <c r="D18" s="18"/>
      <c r="E18" s="18"/>
      <c r="F18" s="28"/>
    </row>
    <row r="19" spans="2:6" ht="28.5" customHeight="1" x14ac:dyDescent="0.2">
      <c r="B19" s="26"/>
      <c r="C19" s="27"/>
      <c r="D19" s="18"/>
      <c r="E19" s="18"/>
      <c r="F19" s="28"/>
    </row>
    <row r="20" spans="2:6" ht="28.5" customHeight="1" x14ac:dyDescent="0.2">
      <c r="B20" s="26"/>
      <c r="C20" s="18"/>
      <c r="D20" s="18"/>
      <c r="E20" s="18"/>
      <c r="F20" s="28"/>
    </row>
    <row r="21" spans="2:6" ht="28.5" customHeight="1" x14ac:dyDescent="0.2">
      <c r="B21" s="26"/>
      <c r="C21" s="18"/>
      <c r="D21" s="18"/>
      <c r="E21" s="18"/>
      <c r="F21" s="28"/>
    </row>
    <row r="22" spans="2:6" ht="28.5" customHeight="1" x14ac:dyDescent="0.2">
      <c r="B22" s="26"/>
      <c r="C22" s="18"/>
      <c r="D22" s="18"/>
      <c r="E22" s="18"/>
      <c r="F22" s="28"/>
    </row>
    <row r="23" spans="2:6" ht="28.5" customHeight="1" x14ac:dyDescent="0.2">
      <c r="B23" s="26"/>
      <c r="C23" s="18"/>
      <c r="D23" s="18"/>
      <c r="E23" s="18"/>
      <c r="F23" s="28"/>
    </row>
    <row r="24" spans="2:6" ht="28.5" customHeight="1" x14ac:dyDescent="0.2">
      <c r="B24" s="29"/>
      <c r="C24" s="19"/>
      <c r="D24" s="19"/>
      <c r="E24" s="19"/>
      <c r="F24" s="30"/>
    </row>
    <row r="25" spans="2:6" x14ac:dyDescent="0.2">
      <c r="B25" s="10"/>
      <c r="C25" s="10"/>
      <c r="D25" s="10"/>
      <c r="E25" s="11"/>
      <c r="F25" s="10"/>
    </row>
  </sheetData>
  <mergeCells count="1">
    <mergeCell ref="B2:F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7464F-801F-464C-AA97-0CDE6D5A0F03}">
  <sheetPr>
    <tabColor theme="0" tint="-0.14999847407452621"/>
  </sheetPr>
  <dimension ref="B2:D97"/>
  <sheetViews>
    <sheetView zoomScale="80" zoomScaleNormal="80" workbookViewId="0">
      <selection activeCell="F20" sqref="F20"/>
    </sheetView>
  </sheetViews>
  <sheetFormatPr defaultColWidth="8.75" defaultRowHeight="14.25" x14ac:dyDescent="0.2"/>
  <cols>
    <col min="1" max="1" width="3.25" style="1" customWidth="1"/>
    <col min="2" max="2" width="8.75" style="1" customWidth="1"/>
    <col min="3" max="3" width="100.25" style="1" customWidth="1"/>
    <col min="4" max="16384" width="8.75" style="1"/>
  </cols>
  <sheetData>
    <row r="2" spans="2:4" ht="34.5" x14ac:dyDescent="0.5">
      <c r="B2" s="39" t="s">
        <v>68</v>
      </c>
      <c r="C2" s="39"/>
      <c r="D2" s="39"/>
    </row>
    <row r="5" spans="2:4" ht="33" customHeight="1" x14ac:dyDescent="0.2">
      <c r="B5" s="477" t="s">
        <v>8</v>
      </c>
      <c r="C5" s="477"/>
    </row>
    <row r="6" spans="2:4" x14ac:dyDescent="0.2">
      <c r="B6" s="36" t="s">
        <v>69</v>
      </c>
    </row>
    <row r="8" spans="2:4" s="40" customFormat="1" ht="14.25" customHeight="1" x14ac:dyDescent="0.2">
      <c r="C8" s="41"/>
    </row>
    <row r="9" spans="2:4" s="40" customFormat="1" x14ac:dyDescent="0.2"/>
    <row r="10" spans="2:4" s="40" customFormat="1" x14ac:dyDescent="0.2"/>
    <row r="11" spans="2:4" s="40" customFormat="1" x14ac:dyDescent="0.2"/>
    <row r="39" spans="2:3" ht="18" x14ac:dyDescent="0.25">
      <c r="B39" s="478" t="s">
        <v>70</v>
      </c>
      <c r="C39" s="478"/>
    </row>
    <row r="40" spans="2:3" x14ac:dyDescent="0.2">
      <c r="B40" s="36" t="s">
        <v>71</v>
      </c>
    </row>
    <row r="67" spans="2:3" ht="289.5" customHeight="1" x14ac:dyDescent="0.2"/>
    <row r="68" spans="2:3" ht="42" customHeight="1" x14ac:dyDescent="0.25">
      <c r="B68" s="478" t="s">
        <v>12</v>
      </c>
      <c r="C68" s="478"/>
    </row>
    <row r="69" spans="2:3" ht="18" x14ac:dyDescent="0.25">
      <c r="B69" s="36" t="s">
        <v>71</v>
      </c>
      <c r="C69" s="38"/>
    </row>
    <row r="96" spans="2:2" ht="18" x14ac:dyDescent="0.25">
      <c r="B96" s="37"/>
    </row>
    <row r="97" spans="2:2" x14ac:dyDescent="0.2">
      <c r="B97" s="36"/>
    </row>
  </sheetData>
  <mergeCells count="3">
    <mergeCell ref="B5:C5"/>
    <mergeCell ref="B39:C39"/>
    <mergeCell ref="B68:C68"/>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5838E-856B-4497-A47E-1E551605061D}">
  <sheetPr>
    <tabColor rgb="FF1E427C"/>
    <pageSetUpPr fitToPage="1"/>
  </sheetPr>
  <dimension ref="A1:U401"/>
  <sheetViews>
    <sheetView topLeftCell="C2" zoomScale="90" zoomScaleNormal="90" zoomScaleSheetLayoutView="90" workbookViewId="0">
      <selection activeCell="D17" sqref="D17:D18"/>
    </sheetView>
  </sheetViews>
  <sheetFormatPr defaultColWidth="0" defaultRowHeight="13.35" customHeight="1" x14ac:dyDescent="0.2"/>
  <cols>
    <col min="1" max="1" width="17" style="412" hidden="1" customWidth="1"/>
    <col min="2" max="2" width="6.25" style="412" hidden="1" customWidth="1"/>
    <col min="3" max="3" width="2.125" style="412" customWidth="1"/>
    <col min="4" max="4" width="25.625" style="419" customWidth="1"/>
    <col min="5" max="5" width="45.375" style="420" customWidth="1"/>
    <col min="6" max="6" width="8.5" style="411" customWidth="1"/>
    <col min="7" max="7" width="11.875" style="419" bestFit="1" customWidth="1"/>
    <col min="8" max="8" width="10.625" style="421" bestFit="1" customWidth="1"/>
    <col min="9" max="10" width="10.625" style="422" customWidth="1"/>
    <col min="11" max="11" width="10.625" style="421" customWidth="1"/>
    <col min="12" max="12" width="10.625" style="423" customWidth="1"/>
    <col min="13" max="13" width="2.125" style="420" customWidth="1"/>
    <col min="14" max="14" width="38.125" style="412" hidden="1" customWidth="1"/>
    <col min="15" max="15" width="8.625" style="424" hidden="1" customWidth="1"/>
    <col min="16" max="16384" width="8.625" style="412" hidden="1"/>
  </cols>
  <sheetData>
    <row r="1" spans="4:15" s="385" customFormat="1" ht="15" x14ac:dyDescent="0.2">
      <c r="D1" s="379"/>
      <c r="E1" s="380"/>
      <c r="F1" s="381"/>
      <c r="G1" s="379"/>
      <c r="H1" s="382"/>
      <c r="I1" s="383"/>
      <c r="J1" s="383"/>
      <c r="K1" s="382"/>
      <c r="L1" s="384"/>
      <c r="M1" s="380"/>
      <c r="O1" s="386"/>
    </row>
    <row r="2" spans="4:15" s="387" customFormat="1" ht="28.35" customHeight="1" x14ac:dyDescent="0.2">
      <c r="D2" s="488" t="str">
        <f>'Utility Admin'!E3&amp;" Direct Discount Program"</f>
        <v>PPL Direct Discount Program</v>
      </c>
      <c r="E2" s="488"/>
      <c r="F2" s="488"/>
      <c r="G2" s="488"/>
      <c r="H2" s="488"/>
      <c r="I2" s="488"/>
      <c r="J2" s="488"/>
      <c r="K2" s="488"/>
      <c r="L2" s="488"/>
      <c r="N2" s="388"/>
    </row>
    <row r="3" spans="4:15" s="387" customFormat="1" ht="21" x14ac:dyDescent="0.2">
      <c r="D3" s="489" t="s">
        <v>369</v>
      </c>
      <c r="E3" s="489"/>
      <c r="F3" s="489"/>
      <c r="G3" s="489"/>
      <c r="H3" s="489"/>
      <c r="I3" s="489"/>
      <c r="J3" s="489"/>
      <c r="K3" s="489"/>
      <c r="L3" s="489"/>
      <c r="M3" s="389"/>
      <c r="N3" s="388"/>
    </row>
    <row r="4" spans="4:15" s="385" customFormat="1" ht="18.75" x14ac:dyDescent="0.2">
      <c r="D4" s="390" t="s">
        <v>370</v>
      </c>
      <c r="E4" s="391"/>
      <c r="F4" s="392"/>
      <c r="G4" s="393"/>
      <c r="H4" s="394"/>
      <c r="I4" s="394"/>
      <c r="J4" s="393"/>
      <c r="K4" s="395"/>
      <c r="L4" s="393"/>
      <c r="N4" s="386"/>
    </row>
    <row r="5" spans="4:15" s="398" customFormat="1" ht="34.5" customHeight="1" x14ac:dyDescent="0.2">
      <c r="D5" s="396"/>
      <c r="E5" s="397"/>
      <c r="F5" s="397"/>
      <c r="G5" s="397"/>
      <c r="H5" s="397"/>
      <c r="I5" s="397"/>
      <c r="J5" s="397"/>
      <c r="K5" s="397"/>
      <c r="L5" s="397"/>
      <c r="N5" s="399"/>
    </row>
    <row r="6" spans="4:15" s="385" customFormat="1" ht="57" customHeight="1" x14ac:dyDescent="0.2">
      <c r="D6" s="490" t="s">
        <v>333</v>
      </c>
      <c r="E6" s="490"/>
      <c r="F6" s="490" t="s">
        <v>334</v>
      </c>
      <c r="G6" s="490"/>
      <c r="H6" s="490"/>
      <c r="N6" s="386"/>
    </row>
    <row r="7" spans="4:15" s="385" customFormat="1" ht="15" x14ac:dyDescent="0.2">
      <c r="D7" s="397"/>
      <c r="E7" s="397"/>
      <c r="F7" s="397"/>
      <c r="G7" s="397"/>
      <c r="H7" s="397"/>
      <c r="I7" s="397"/>
      <c r="J7" s="397"/>
      <c r="K7" s="397"/>
      <c r="L7" s="397"/>
      <c r="N7" s="386"/>
    </row>
    <row r="8" spans="4:15" s="385" customFormat="1" ht="13.7" customHeight="1" x14ac:dyDescent="0.25">
      <c r="D8" s="491" t="s">
        <v>335</v>
      </c>
      <c r="E8" s="491"/>
      <c r="F8" s="400"/>
      <c r="H8" s="492" t="s">
        <v>336</v>
      </c>
      <c r="I8" s="492"/>
      <c r="J8" s="492"/>
      <c r="K8" s="492"/>
      <c r="L8" s="492"/>
    </row>
    <row r="9" spans="4:15" s="385" customFormat="1" ht="15" x14ac:dyDescent="0.25">
      <c r="D9" s="401" t="s">
        <v>337</v>
      </c>
      <c r="E9" s="402">
        <f>'Project Summary'!C12</f>
        <v>0</v>
      </c>
      <c r="F9" s="400"/>
      <c r="I9" s="487">
        <f>0.0008*E10</f>
        <v>0</v>
      </c>
      <c r="J9" s="485" t="s">
        <v>338</v>
      </c>
      <c r="K9" s="485"/>
      <c r="L9" s="485"/>
    </row>
    <row r="10" spans="4:15" s="385" customFormat="1" ht="15" x14ac:dyDescent="0.25">
      <c r="D10" s="401" t="s">
        <v>360</v>
      </c>
      <c r="E10" s="403">
        <f>SUM($I$27:$I$41)</f>
        <v>0</v>
      </c>
      <c r="F10" s="400"/>
      <c r="I10" s="487"/>
      <c r="J10" s="485"/>
      <c r="K10" s="485"/>
      <c r="L10" s="485"/>
    </row>
    <row r="11" spans="4:15" s="385" customFormat="1" ht="15" x14ac:dyDescent="0.25">
      <c r="D11" s="401" t="s">
        <v>340</v>
      </c>
      <c r="E11" s="402">
        <f>SUM($J$27:$J$41)</f>
        <v>0</v>
      </c>
      <c r="F11" s="400"/>
      <c r="H11" s="483"/>
      <c r="I11" s="487"/>
      <c r="J11" s="485"/>
      <c r="K11" s="485"/>
      <c r="L11" s="485"/>
    </row>
    <row r="12" spans="4:15" s="385" customFormat="1" ht="15" x14ac:dyDescent="0.25">
      <c r="D12" s="401" t="s">
        <v>341</v>
      </c>
      <c r="E12" s="402">
        <f>MIN(SUM(K27:K41),$E$9*'Project Summary'!N7)</f>
        <v>0</v>
      </c>
      <c r="F12" s="400"/>
      <c r="H12" s="483"/>
      <c r="I12" s="484">
        <f>1.7*E10</f>
        <v>0</v>
      </c>
      <c r="J12" s="485" t="s">
        <v>339</v>
      </c>
      <c r="K12" s="485"/>
      <c r="L12" s="485"/>
    </row>
    <row r="13" spans="4:15" s="385" customFormat="1" ht="15" x14ac:dyDescent="0.25">
      <c r="D13" s="401" t="s">
        <v>342</v>
      </c>
      <c r="E13" s="402">
        <f>$E$9-$E$12</f>
        <v>0</v>
      </c>
      <c r="F13" s="400"/>
      <c r="H13" s="483"/>
      <c r="I13" s="484"/>
      <c r="J13" s="485"/>
      <c r="K13" s="485"/>
      <c r="L13" s="485"/>
    </row>
    <row r="14" spans="4:15" s="385" customFormat="1" ht="15" x14ac:dyDescent="0.25">
      <c r="D14" s="404" t="s">
        <v>344</v>
      </c>
      <c r="E14" s="405" t="str">
        <f>IFERROR(E13/E11,"")</f>
        <v/>
      </c>
      <c r="F14" s="400"/>
      <c r="H14" s="483"/>
      <c r="I14" s="484"/>
      <c r="J14" s="485"/>
      <c r="K14" s="485"/>
      <c r="L14" s="485"/>
    </row>
    <row r="15" spans="4:15" s="385" customFormat="1" ht="15" x14ac:dyDescent="0.2">
      <c r="D15" s="379"/>
      <c r="E15" s="406"/>
      <c r="F15" s="406"/>
      <c r="G15" s="406"/>
      <c r="H15" s="483"/>
      <c r="I15" s="487">
        <f>0.0002*E10</f>
        <v>0</v>
      </c>
      <c r="J15" s="485" t="s">
        <v>343</v>
      </c>
      <c r="K15" s="485"/>
      <c r="L15" s="485"/>
      <c r="M15" s="485"/>
    </row>
    <row r="16" spans="4:15" s="385" customFormat="1" ht="15" x14ac:dyDescent="0.2">
      <c r="D16" s="407" t="s">
        <v>345</v>
      </c>
      <c r="E16" s="407" t="s">
        <v>346</v>
      </c>
      <c r="F16" s="406"/>
      <c r="G16" s="406"/>
      <c r="H16" s="483"/>
      <c r="I16" s="487"/>
      <c r="J16" s="485"/>
      <c r="K16" s="485"/>
      <c r="L16" s="485"/>
      <c r="M16" s="485"/>
    </row>
    <row r="17" spans="1:15" s="385" customFormat="1" ht="14.45" customHeight="1" x14ac:dyDescent="0.2">
      <c r="D17" s="482">
        <f>E12</f>
        <v>0</v>
      </c>
      <c r="E17" s="482">
        <f>E21/12</f>
        <v>0</v>
      </c>
      <c r="F17" s="406"/>
      <c r="G17" s="406"/>
      <c r="H17" s="483"/>
      <c r="I17" s="487"/>
      <c r="J17" s="485"/>
      <c r="K17" s="485"/>
      <c r="L17" s="485"/>
      <c r="M17" s="485"/>
    </row>
    <row r="18" spans="1:15" s="385" customFormat="1" ht="14.45" customHeight="1" x14ac:dyDescent="0.2">
      <c r="D18" s="482"/>
      <c r="E18" s="482"/>
      <c r="F18" s="406"/>
      <c r="G18" s="406"/>
      <c r="H18" s="483"/>
      <c r="I18" s="484">
        <f>0.08*E10</f>
        <v>0</v>
      </c>
      <c r="J18" s="485" t="s">
        <v>347</v>
      </c>
      <c r="K18" s="485"/>
      <c r="L18" s="485"/>
    </row>
    <row r="19" spans="1:15" s="385" customFormat="1" ht="15" x14ac:dyDescent="0.2">
      <c r="D19" s="408" t="s">
        <v>348</v>
      </c>
      <c r="E19" s="408" t="s">
        <v>349</v>
      </c>
      <c r="F19" s="406"/>
      <c r="G19" s="406"/>
      <c r="H19" s="483"/>
      <c r="I19" s="484"/>
      <c r="J19" s="485"/>
      <c r="K19" s="485"/>
      <c r="L19" s="485"/>
    </row>
    <row r="20" spans="1:15" s="385" customFormat="1" ht="15" x14ac:dyDescent="0.2">
      <c r="D20" s="379"/>
      <c r="E20" s="406"/>
      <c r="F20" s="406"/>
      <c r="G20" s="406"/>
      <c r="H20" s="483"/>
      <c r="I20" s="484"/>
      <c r="J20" s="485"/>
      <c r="K20" s="485"/>
      <c r="L20" s="485"/>
    </row>
    <row r="21" spans="1:15" s="385" customFormat="1" ht="14.45" customHeight="1" x14ac:dyDescent="0.2">
      <c r="D21" s="486">
        <f>IF(ISERROR(1/$E$14),0,1/$E$14)</f>
        <v>0</v>
      </c>
      <c r="E21" s="482">
        <f>E11</f>
        <v>0</v>
      </c>
      <c r="F21" s="406"/>
      <c r="G21" s="406"/>
      <c r="H21" s="483"/>
      <c r="I21" s="484">
        <f>0.773*E10</f>
        <v>0</v>
      </c>
      <c r="J21" s="485" t="s">
        <v>350</v>
      </c>
      <c r="K21" s="485"/>
      <c r="L21" s="485"/>
    </row>
    <row r="22" spans="1:15" s="385" customFormat="1" ht="14.45" customHeight="1" x14ac:dyDescent="0.2">
      <c r="D22" s="486"/>
      <c r="E22" s="482"/>
      <c r="F22" s="406"/>
      <c r="G22" s="406"/>
      <c r="H22" s="483"/>
      <c r="I22" s="484"/>
      <c r="J22" s="485"/>
      <c r="K22" s="485"/>
      <c r="L22" s="485"/>
    </row>
    <row r="23" spans="1:15" s="385" customFormat="1" ht="15" x14ac:dyDescent="0.2">
      <c r="D23" s="408" t="s">
        <v>352</v>
      </c>
      <c r="E23" s="408" t="s">
        <v>353</v>
      </c>
      <c r="I23" s="484"/>
      <c r="J23" s="485"/>
      <c r="K23" s="485"/>
      <c r="L23" s="485"/>
      <c r="O23" s="386"/>
    </row>
    <row r="24" spans="1:15" s="385" customFormat="1" ht="15" x14ac:dyDescent="0.2">
      <c r="D24" s="379"/>
      <c r="E24" s="410"/>
      <c r="F24" s="411"/>
      <c r="G24" s="411"/>
      <c r="H24" s="479" t="s">
        <v>351</v>
      </c>
      <c r="I24" s="479"/>
      <c r="J24" s="479"/>
      <c r="K24" s="479"/>
      <c r="L24" s="479"/>
      <c r="M24" s="409"/>
      <c r="O24" s="386"/>
    </row>
    <row r="25" spans="1:15" s="385" customFormat="1" ht="15" x14ac:dyDescent="0.2">
      <c r="D25" s="379"/>
      <c r="E25" s="410"/>
      <c r="F25" s="411"/>
      <c r="G25" s="411"/>
      <c r="H25" s="425"/>
      <c r="I25" s="425"/>
      <c r="J25" s="425"/>
      <c r="K25" s="425"/>
      <c r="L25" s="425"/>
      <c r="M25" s="409"/>
      <c r="O25" s="386"/>
    </row>
    <row r="26" spans="1:15" ht="25.5" x14ac:dyDescent="0.25">
      <c r="A26" s="412" t="s">
        <v>361</v>
      </c>
      <c r="D26" s="426" t="s">
        <v>93</v>
      </c>
      <c r="E26" s="426" t="s">
        <v>354</v>
      </c>
      <c r="F26" s="480" t="s">
        <v>106</v>
      </c>
      <c r="G26" s="481"/>
      <c r="H26" s="427" t="s">
        <v>355</v>
      </c>
      <c r="I26" s="428" t="s">
        <v>356</v>
      </c>
      <c r="J26" s="427" t="s">
        <v>357</v>
      </c>
      <c r="K26" s="429" t="s">
        <v>358</v>
      </c>
      <c r="L26" s="430" t="s">
        <v>359</v>
      </c>
      <c r="M26" s="400"/>
      <c r="O26" s="413"/>
    </row>
    <row r="27" spans="1:15" ht="47.25" customHeight="1" x14ac:dyDescent="0.25">
      <c r="A27" s="414" t="str" cm="1">
        <f t="array" ref="A27">IFERROR(SMALL(IF('Measure List'!G$1:G$31&lt;&gt;0,'Measure List'!A$1:A$31),ROW()-26),"")</f>
        <v/>
      </c>
      <c r="B27" s="415"/>
      <c r="C27" s="415"/>
      <c r="D27" s="416" t="str" cm="1">
        <f t="array" ref="D27">IFERROR(INDEX('Measure List'!B:B,$A28),"")</f>
        <v/>
      </c>
      <c r="E27" s="416" t="str" cm="1">
        <f t="array" ref="E27">IFERROR(INDEX('Measure List'!C:C,$A28),"")</f>
        <v/>
      </c>
      <c r="F27" s="417" t="str" cm="1">
        <f t="array" ref="F27">IFERROR(INDEX('Measure List'!D:D,$A28),"")</f>
        <v/>
      </c>
      <c r="G27" s="416" t="str" cm="1">
        <f t="array" ref="G27">IFERROR(INDEX('Measure List'!E:E,$A28),"")</f>
        <v/>
      </c>
      <c r="H27" s="416" t="str" cm="1">
        <f t="array" ref="H27">IFERROR(INDEX('Measure List'!F:F,$A28),"")</f>
        <v/>
      </c>
      <c r="I27" s="416" t="str" cm="1">
        <f t="array" ref="I27">IFERROR(INDEX('Measure List'!G:G,$A28),"")</f>
        <v/>
      </c>
      <c r="J27" s="416" t="str" cm="1">
        <f t="array" ref="J27">IFERROR(INDEX('Measure List'!H:H,$A28),"")</f>
        <v/>
      </c>
      <c r="K27" s="416" t="str" cm="1">
        <f t="array" ref="K27">IFERROR(INDEX('Measure List'!I:I,$A28),"")</f>
        <v/>
      </c>
      <c r="L27" s="416" t="str" cm="1">
        <f t="array" ref="L27">IFERROR(INDEX('Measure List'!J:J,$A28),"")</f>
        <v/>
      </c>
      <c r="M27" s="400"/>
      <c r="O27" s="413"/>
    </row>
    <row r="28" spans="1:15" ht="65.25" customHeight="1" x14ac:dyDescent="0.25">
      <c r="A28" s="414" t="str" cm="1">
        <f t="array" ref="A28">IFERROR(SMALL(IF('Measure List'!G$1:G$31&lt;&gt;0,'Measure List'!A$1:A$31),ROW()-26),"")</f>
        <v/>
      </c>
      <c r="B28" s="415"/>
      <c r="C28" s="415"/>
      <c r="D28" s="416" t="str" cm="1">
        <f t="array" ref="D28">IFERROR(INDEX('Measure List'!B:B,$A29),"")</f>
        <v/>
      </c>
      <c r="E28" s="416" t="str" cm="1">
        <f t="array" ref="E28">IFERROR(INDEX('Measure List'!C:C,$A29),"")</f>
        <v/>
      </c>
      <c r="F28" s="417" t="str" cm="1">
        <f t="array" ref="F28">IFERROR(INDEX('Measure List'!D:D,$A29),"")</f>
        <v/>
      </c>
      <c r="G28" s="416" t="str" cm="1">
        <f t="array" ref="G28">IFERROR(INDEX('Measure List'!E:E,$A29),"")</f>
        <v/>
      </c>
      <c r="H28" s="416" t="str" cm="1">
        <f t="array" ref="H28">IFERROR(INDEX('Measure List'!F:F,$A29),"")</f>
        <v/>
      </c>
      <c r="I28" s="416" t="str" cm="1">
        <f t="array" ref="I28">IFERROR(INDEX('Measure List'!G:G,$A29),"")</f>
        <v/>
      </c>
      <c r="J28" s="416" t="str" cm="1">
        <f t="array" ref="J28">IFERROR(INDEX('Measure List'!H:H,$A29),"")</f>
        <v/>
      </c>
      <c r="K28" s="416" t="str" cm="1">
        <f t="array" ref="K28">IFERROR(INDEX('Measure List'!I:I,$A29),"")</f>
        <v/>
      </c>
      <c r="L28" s="416" t="str" cm="1">
        <f t="array" ref="L28">IFERROR(INDEX('Measure List'!J:J,$A29),"")</f>
        <v/>
      </c>
      <c r="M28" s="400"/>
      <c r="O28" s="413"/>
    </row>
    <row r="29" spans="1:15" ht="39.6" customHeight="1" x14ac:dyDescent="0.25">
      <c r="A29" s="414" t="str" cm="1">
        <f t="array" ref="A29">IFERROR(SMALL(IF('Measure List'!G$1:G$31&lt;&gt;0,'Measure List'!A$1:A$31),ROW()-26),"")</f>
        <v/>
      </c>
      <c r="B29" s="415"/>
      <c r="C29" s="415"/>
      <c r="D29" s="416" t="str" cm="1">
        <f t="array" ref="D29">IFERROR(INDEX('Measure List'!B:B,$A30),"")</f>
        <v/>
      </c>
      <c r="E29" s="416" t="str" cm="1">
        <f t="array" ref="E29">IFERROR(INDEX('Measure List'!C:C,$A30),"")</f>
        <v/>
      </c>
      <c r="F29" s="417" t="str" cm="1">
        <f t="array" ref="F29">IFERROR(INDEX('Measure List'!D:D,$A30),"")</f>
        <v/>
      </c>
      <c r="G29" s="416" t="str" cm="1">
        <f t="array" ref="G29">IFERROR(INDEX('Measure List'!E:E,$A30),"")</f>
        <v/>
      </c>
      <c r="H29" s="416" t="str" cm="1">
        <f t="array" ref="H29">IFERROR(INDEX('Measure List'!F:F,$A30),"")</f>
        <v/>
      </c>
      <c r="I29" s="416" t="str" cm="1">
        <f t="array" ref="I29">IFERROR(INDEX('Measure List'!G:G,$A30),"")</f>
        <v/>
      </c>
      <c r="J29" s="416" t="str" cm="1">
        <f t="array" ref="J29">IFERROR(INDEX('Measure List'!H:H,$A30),"")</f>
        <v/>
      </c>
      <c r="K29" s="416" t="str" cm="1">
        <f t="array" ref="K29">IFERROR(INDEX('Measure List'!I:I,$A30),"")</f>
        <v/>
      </c>
      <c r="L29" s="416" t="str" cm="1">
        <f t="array" ref="L29">IFERROR(INDEX('Measure List'!J:J,$A30),"")</f>
        <v/>
      </c>
      <c r="M29" s="400"/>
      <c r="O29" s="413"/>
    </row>
    <row r="30" spans="1:15" ht="39.6" customHeight="1" x14ac:dyDescent="0.25">
      <c r="A30" s="414" t="str" cm="1">
        <f t="array" ref="A30">IFERROR(SMALL(IF('Measure List'!G$1:G$31&lt;&gt;0,'Measure List'!A$1:A$31),ROW()-26),"")</f>
        <v/>
      </c>
      <c r="B30" s="415"/>
      <c r="C30" s="415"/>
      <c r="D30" s="416" t="str" cm="1">
        <f t="array" ref="D30">IFERROR(INDEX('Measure List'!B:B,$A31),"")</f>
        <v/>
      </c>
      <c r="E30" s="416" t="str" cm="1">
        <f t="array" ref="E30">IFERROR(INDEX('Measure List'!C:C,$A31),"")</f>
        <v/>
      </c>
      <c r="F30" s="417" t="str" cm="1">
        <f t="array" ref="F30">IFERROR(INDEX('Measure List'!D:D,$A31),"")</f>
        <v/>
      </c>
      <c r="G30" s="416" t="str" cm="1">
        <f t="array" ref="G30">IFERROR(INDEX('Measure List'!E:E,$A31),"")</f>
        <v/>
      </c>
      <c r="H30" s="416" t="str" cm="1">
        <f t="array" ref="H30">IFERROR(INDEX('Measure List'!F:F,$A31),"")</f>
        <v/>
      </c>
      <c r="I30" s="416" t="str" cm="1">
        <f t="array" ref="I30">IFERROR(INDEX('Measure List'!G:G,$A31),"")</f>
        <v/>
      </c>
      <c r="J30" s="416" t="str" cm="1">
        <f t="array" ref="J30">IFERROR(INDEX('Measure List'!H:H,$A31),"")</f>
        <v/>
      </c>
      <c r="K30" s="416" t="str" cm="1">
        <f t="array" ref="K30">IFERROR(INDEX('Measure List'!I:I,$A31),"")</f>
        <v/>
      </c>
      <c r="L30" s="416" t="str" cm="1">
        <f t="array" ref="L30">IFERROR(INDEX('Measure List'!J:J,$A31),"")</f>
        <v/>
      </c>
      <c r="M30" s="400"/>
      <c r="O30" s="413"/>
    </row>
    <row r="31" spans="1:15" ht="39.6" customHeight="1" x14ac:dyDescent="0.25">
      <c r="A31" s="414" t="str" cm="1">
        <f t="array" ref="A31">IFERROR(SMALL(IF('Measure List'!G$1:G$31&lt;&gt;0,'Measure List'!A$1:A$31),ROW()-26),"")</f>
        <v/>
      </c>
      <c r="B31" s="415"/>
      <c r="C31" s="415"/>
      <c r="D31" s="416" t="str" cm="1">
        <f t="array" ref="D31">IFERROR(INDEX('Measure List'!B:B,$A32),"")</f>
        <v/>
      </c>
      <c r="E31" s="416" t="str" cm="1">
        <f t="array" ref="E31">IFERROR(INDEX('Measure List'!C:C,$A32),"")</f>
        <v/>
      </c>
      <c r="F31" s="417" t="str" cm="1">
        <f t="array" ref="F31">IFERROR(INDEX('Measure List'!D:D,$A32),"")</f>
        <v/>
      </c>
      <c r="G31" s="416" t="str" cm="1">
        <f t="array" ref="G31">IFERROR(INDEX('Measure List'!E:E,$A32),"")</f>
        <v/>
      </c>
      <c r="H31" s="416" t="str" cm="1">
        <f t="array" ref="H31">IFERROR(INDEX('Measure List'!F:F,$A32),"")</f>
        <v/>
      </c>
      <c r="I31" s="416" t="str" cm="1">
        <f t="array" ref="I31">IFERROR(INDEX('Measure List'!G:G,$A32),"")</f>
        <v/>
      </c>
      <c r="J31" s="416" t="str" cm="1">
        <f t="array" ref="J31">IFERROR(INDEX('Measure List'!H:H,$A32),"")</f>
        <v/>
      </c>
      <c r="K31" s="416" t="str" cm="1">
        <f t="array" ref="K31">IFERROR(INDEX('Measure List'!I:I,$A32),"")</f>
        <v/>
      </c>
      <c r="L31" s="416" t="str" cm="1">
        <f t="array" ref="L31">IFERROR(INDEX('Measure List'!J:J,$A32),"")</f>
        <v/>
      </c>
      <c r="M31" s="400"/>
      <c r="O31" s="413"/>
    </row>
    <row r="32" spans="1:15" ht="39.6" customHeight="1" x14ac:dyDescent="0.25">
      <c r="A32" s="414" t="str" cm="1">
        <f t="array" ref="A32">IFERROR(SMALL(IF('Measure List'!G$1:G$31&lt;&gt;0,'Measure List'!A$1:A$31),ROW()-26),"")</f>
        <v/>
      </c>
      <c r="B32" s="415"/>
      <c r="C32" s="415"/>
      <c r="D32" s="416" t="str" cm="1">
        <f t="array" ref="D32">IFERROR(INDEX('Measure List'!B:B,$A33),"")</f>
        <v/>
      </c>
      <c r="E32" s="416" t="str" cm="1">
        <f t="array" ref="E32">IFERROR(INDEX('Measure List'!C:C,$A33),"")</f>
        <v/>
      </c>
      <c r="F32" s="417" t="str" cm="1">
        <f t="array" ref="F32">IFERROR(INDEX('Measure List'!D:D,$A33),"")</f>
        <v/>
      </c>
      <c r="G32" s="416" t="str" cm="1">
        <f t="array" ref="G32">IFERROR(INDEX('Measure List'!E:E,$A33),"")</f>
        <v/>
      </c>
      <c r="H32" s="416" t="str" cm="1">
        <f t="array" ref="H32">IFERROR(INDEX('Measure List'!F:F,$A33),"")</f>
        <v/>
      </c>
      <c r="I32" s="416" t="str" cm="1">
        <f t="array" ref="I32">IFERROR(INDEX('Measure List'!G:G,$A33),"")</f>
        <v/>
      </c>
      <c r="J32" s="416" t="str" cm="1">
        <f t="array" ref="J32">IFERROR(INDEX('Measure List'!H:H,$A33),"")</f>
        <v/>
      </c>
      <c r="K32" s="416" t="str" cm="1">
        <f t="array" ref="K32">IFERROR(INDEX('Measure List'!I:I,$A33),"")</f>
        <v/>
      </c>
      <c r="L32" s="416" t="str" cm="1">
        <f t="array" ref="L32">IFERROR(INDEX('Measure List'!J:J,$A33),"")</f>
        <v/>
      </c>
      <c r="M32" s="400"/>
      <c r="O32" s="413"/>
    </row>
    <row r="33" spans="1:15" ht="39.6" customHeight="1" x14ac:dyDescent="0.25">
      <c r="A33" s="414" t="str" cm="1">
        <f t="array" ref="A33">IFERROR(SMALL(IF('Measure List'!G$1:G$31&lt;&gt;0,'Measure List'!A$1:A$31),ROW()-26),"")</f>
        <v/>
      </c>
      <c r="B33" s="415"/>
      <c r="C33" s="415"/>
      <c r="D33" s="416" t="str" cm="1">
        <f t="array" ref="D33">IFERROR(INDEX('Measure List'!B:B,$A34),"")</f>
        <v/>
      </c>
      <c r="E33" s="416" t="str" cm="1">
        <f t="array" ref="E33">IFERROR(INDEX('Measure List'!C:C,$A34),"")</f>
        <v/>
      </c>
      <c r="F33" s="417" t="str" cm="1">
        <f t="array" ref="F33">IFERROR(INDEX('Measure List'!D:D,$A34),"")</f>
        <v/>
      </c>
      <c r="G33" s="416" t="str" cm="1">
        <f t="array" ref="G33">IFERROR(INDEX('Measure List'!E:E,$A34),"")</f>
        <v/>
      </c>
      <c r="H33" s="416" t="str" cm="1">
        <f t="array" ref="H33">IFERROR(INDEX('Measure List'!F:F,$A34),"")</f>
        <v/>
      </c>
      <c r="I33" s="416" t="str" cm="1">
        <f t="array" ref="I33">IFERROR(INDEX('Measure List'!G:G,$A34),"")</f>
        <v/>
      </c>
      <c r="J33" s="416" t="str" cm="1">
        <f t="array" ref="J33">IFERROR(INDEX('Measure List'!H:H,$A34),"")</f>
        <v/>
      </c>
      <c r="K33" s="416" t="str" cm="1">
        <f t="array" ref="K33">IFERROR(INDEX('Measure List'!I:I,$A34),"")</f>
        <v/>
      </c>
      <c r="L33" s="416" t="str" cm="1">
        <f t="array" ref="L33">IFERROR(INDEX('Measure List'!J:J,$A34),"")</f>
        <v/>
      </c>
      <c r="M33" s="400"/>
      <c r="O33" s="413"/>
    </row>
    <row r="34" spans="1:15" ht="39.6" customHeight="1" x14ac:dyDescent="0.25">
      <c r="A34" s="414" t="str" cm="1">
        <f t="array" ref="A34">IFERROR(SMALL(IF('Measure List'!G$1:G$31&lt;&gt;0,'Measure List'!A$1:A$31),ROW()-26),"")</f>
        <v/>
      </c>
      <c r="B34" s="415"/>
      <c r="C34" s="415"/>
      <c r="D34" s="416" t="str" cm="1">
        <f t="array" ref="D34">IFERROR(INDEX('Measure List'!B:B,$A35),"")</f>
        <v/>
      </c>
      <c r="E34" s="416" t="str" cm="1">
        <f t="array" ref="E34">IFERROR(INDEX('Measure List'!C:C,$A35),"")</f>
        <v/>
      </c>
      <c r="F34" s="417" t="str" cm="1">
        <f t="array" ref="F34">IFERROR(INDEX('Measure List'!D:D,$A35),"")</f>
        <v/>
      </c>
      <c r="G34" s="416" t="str" cm="1">
        <f t="array" ref="G34">IFERROR(INDEX('Measure List'!E:E,$A35),"")</f>
        <v/>
      </c>
      <c r="H34" s="416" t="str" cm="1">
        <f t="array" ref="H34">IFERROR(INDEX('Measure List'!F:F,$A35),"")</f>
        <v/>
      </c>
      <c r="I34" s="416" t="str" cm="1">
        <f t="array" ref="I34">IFERROR(INDEX('Measure List'!G:G,$A35),"")</f>
        <v/>
      </c>
      <c r="J34" s="416" t="str" cm="1">
        <f t="array" ref="J34">IFERROR(INDEX('Measure List'!H:H,$A35),"")</f>
        <v/>
      </c>
      <c r="K34" s="416" t="str" cm="1">
        <f t="array" ref="K34">IFERROR(INDEX('Measure List'!I:I,$A35),"")</f>
        <v/>
      </c>
      <c r="L34" s="416" t="str" cm="1">
        <f t="array" ref="L34">IFERROR(INDEX('Measure List'!J:J,$A35),"")</f>
        <v/>
      </c>
      <c r="M34" s="400"/>
      <c r="O34" s="413"/>
    </row>
    <row r="35" spans="1:15" ht="39.6" customHeight="1" x14ac:dyDescent="0.25">
      <c r="A35" s="414" t="str" cm="1">
        <f t="array" ref="A35">IFERROR(SMALL(IF('Measure List'!G$1:G$31&lt;&gt;0,'Measure List'!A$1:A$31),ROW()-26),"")</f>
        <v/>
      </c>
      <c r="B35" s="415"/>
      <c r="C35" s="415"/>
      <c r="D35" s="416" t="str" cm="1">
        <f t="array" ref="D35">IFERROR(INDEX('Measure List'!B:B,$A36),"")</f>
        <v/>
      </c>
      <c r="E35" s="416" t="str" cm="1">
        <f t="array" ref="E35">IFERROR(INDEX('Measure List'!C:C,$A36),"")</f>
        <v/>
      </c>
      <c r="F35" s="417" t="str" cm="1">
        <f t="array" ref="F35">IFERROR(INDEX('Measure List'!D:D,$A36),"")</f>
        <v/>
      </c>
      <c r="G35" s="416" t="str" cm="1">
        <f t="array" ref="G35">IFERROR(INDEX('Measure List'!E:E,$A36),"")</f>
        <v/>
      </c>
      <c r="H35" s="416" t="str" cm="1">
        <f t="array" ref="H35">IFERROR(INDEX('Measure List'!F:F,$A36),"")</f>
        <v/>
      </c>
      <c r="I35" s="416" t="str" cm="1">
        <f t="array" ref="I35">IFERROR(INDEX('Measure List'!G:G,$A36),"")</f>
        <v/>
      </c>
      <c r="J35" s="416" t="str" cm="1">
        <f t="array" ref="J35">IFERROR(INDEX('Measure List'!H:H,$A36),"")</f>
        <v/>
      </c>
      <c r="K35" s="416" t="str" cm="1">
        <f t="array" ref="K35">IFERROR(INDEX('Measure List'!I:I,$A36),"")</f>
        <v/>
      </c>
      <c r="L35" s="416" t="str" cm="1">
        <f t="array" ref="L35">IFERROR(INDEX('Measure List'!J:J,$A36),"")</f>
        <v/>
      </c>
      <c r="M35" s="400"/>
      <c r="O35" s="413"/>
    </row>
    <row r="36" spans="1:15" ht="39.6" customHeight="1" x14ac:dyDescent="0.25">
      <c r="A36" s="414" t="str" cm="1">
        <f t="array" ref="A36">IFERROR(SMALL(IF('Measure List'!G$1:G$31&lt;&gt;0,'Measure List'!A$1:A$31),ROW()-26),"")</f>
        <v/>
      </c>
      <c r="B36" s="415"/>
      <c r="C36" s="415"/>
      <c r="D36" s="416" t="str" cm="1">
        <f t="array" ref="D36">IFERROR(INDEX('Measure List'!B:B,$A37),"")</f>
        <v/>
      </c>
      <c r="E36" s="416" t="str" cm="1">
        <f t="array" ref="E36">IFERROR(INDEX('Measure List'!C:C,$A37),"")</f>
        <v/>
      </c>
      <c r="F36" s="417" t="str" cm="1">
        <f t="array" ref="F36">IFERROR(INDEX('Measure List'!D:D,$A37),"")</f>
        <v/>
      </c>
      <c r="G36" s="416" t="str" cm="1">
        <f t="array" ref="G36">IFERROR(INDEX('Measure List'!E:E,$A37),"")</f>
        <v/>
      </c>
      <c r="H36" s="416" t="str" cm="1">
        <f t="array" ref="H36">IFERROR(INDEX('Measure List'!F:F,$A37),"")</f>
        <v/>
      </c>
      <c r="I36" s="416" t="str" cm="1">
        <f t="array" ref="I36">IFERROR(INDEX('Measure List'!G:G,$A37),"")</f>
        <v/>
      </c>
      <c r="J36" s="416" t="str" cm="1">
        <f t="array" ref="J36">IFERROR(INDEX('Measure List'!H:H,$A37),"")</f>
        <v/>
      </c>
      <c r="K36" s="416" t="str" cm="1">
        <f t="array" ref="K36">IFERROR(INDEX('Measure List'!I:I,$A37),"")</f>
        <v/>
      </c>
      <c r="L36" s="416" t="str" cm="1">
        <f t="array" ref="L36">IFERROR(INDEX('Measure List'!J:J,$A37),"")</f>
        <v/>
      </c>
      <c r="M36" s="400"/>
      <c r="O36" s="413"/>
    </row>
    <row r="37" spans="1:15" ht="39.6" customHeight="1" x14ac:dyDescent="0.25">
      <c r="A37" s="414" t="str" cm="1">
        <f t="array" ref="A37">IFERROR(SMALL(IF('Measure List'!G$1:G$31&lt;&gt;0,'Measure List'!A$1:A$31),ROW()-26),"")</f>
        <v/>
      </c>
      <c r="B37" s="415"/>
      <c r="C37" s="415"/>
      <c r="D37" s="416" t="str" cm="1">
        <f t="array" ref="D37">IFERROR(INDEX('Measure List'!B:B,$A38),"")</f>
        <v/>
      </c>
      <c r="E37" s="416" t="str" cm="1">
        <f t="array" ref="E37">IFERROR(INDEX('Measure List'!C:C,$A38),"")</f>
        <v/>
      </c>
      <c r="F37" s="417" t="str" cm="1">
        <f t="array" ref="F37">IFERROR(INDEX('Measure List'!D:D,$A38),"")</f>
        <v/>
      </c>
      <c r="G37" s="416" t="str" cm="1">
        <f t="array" ref="G37">IFERROR(INDEX('Measure List'!E:E,$A38),"")</f>
        <v/>
      </c>
      <c r="H37" s="416" t="str" cm="1">
        <f t="array" ref="H37">IFERROR(INDEX('Measure List'!F:F,$A38),"")</f>
        <v/>
      </c>
      <c r="I37" s="416" t="str" cm="1">
        <f t="array" ref="I37">IFERROR(INDEX('Measure List'!G:G,$A38),"")</f>
        <v/>
      </c>
      <c r="J37" s="416" t="str" cm="1">
        <f t="array" ref="J37">IFERROR(INDEX('Measure List'!H:H,$A38),"")</f>
        <v/>
      </c>
      <c r="K37" s="416" t="str" cm="1">
        <f t="array" ref="K37">IFERROR(INDEX('Measure List'!I:I,$A38),"")</f>
        <v/>
      </c>
      <c r="L37" s="416" t="str" cm="1">
        <f t="array" ref="L37">IFERROR(INDEX('Measure List'!J:J,$A38),"")</f>
        <v/>
      </c>
      <c r="M37" s="400"/>
      <c r="O37" s="413"/>
    </row>
    <row r="38" spans="1:15" ht="39.6" customHeight="1" x14ac:dyDescent="0.25">
      <c r="A38" s="414" t="str" cm="1">
        <f t="array" ref="A38">IFERROR(SMALL(IF('Measure List'!G$1:G$31&lt;&gt;0,'Measure List'!A$1:A$31),ROW()-26),"")</f>
        <v/>
      </c>
      <c r="B38" s="415"/>
      <c r="C38" s="415"/>
      <c r="D38" s="416" t="str" cm="1">
        <f t="array" ref="D38">IFERROR(INDEX('Measure List'!B:B,$A39),"")</f>
        <v/>
      </c>
      <c r="E38" s="416" t="str" cm="1">
        <f t="array" ref="E38">IFERROR(INDEX('Measure List'!C:C,$A39),"")</f>
        <v/>
      </c>
      <c r="F38" s="417" t="str" cm="1">
        <f t="array" ref="F38">IFERROR(INDEX('Measure List'!D:D,$A39),"")</f>
        <v/>
      </c>
      <c r="G38" s="416" t="str" cm="1">
        <f t="array" ref="G38">IFERROR(INDEX('Measure List'!E:E,$A39),"")</f>
        <v/>
      </c>
      <c r="H38" s="416" t="str" cm="1">
        <f t="array" ref="H38">IFERROR(INDEX('Measure List'!F:F,$A39),"")</f>
        <v/>
      </c>
      <c r="I38" s="416" t="str" cm="1">
        <f t="array" ref="I38">IFERROR(INDEX('Measure List'!G:G,$A39),"")</f>
        <v/>
      </c>
      <c r="J38" s="416" t="str" cm="1">
        <f t="array" ref="J38">IFERROR(INDEX('Measure List'!H:H,$A39),"")</f>
        <v/>
      </c>
      <c r="K38" s="416" t="str" cm="1">
        <f t="array" ref="K38">IFERROR(INDEX('Measure List'!I:I,$A39),"")</f>
        <v/>
      </c>
      <c r="L38" s="416" t="str" cm="1">
        <f t="array" ref="L38">IFERROR(INDEX('Measure List'!J:J,$A39),"")</f>
        <v/>
      </c>
      <c r="M38" s="400"/>
      <c r="O38" s="413"/>
    </row>
    <row r="39" spans="1:15" ht="39.6" customHeight="1" x14ac:dyDescent="0.25">
      <c r="A39" s="414" t="str" cm="1">
        <f t="array" ref="A39">IFERROR(SMALL(IF('Measure List'!G$1:G$31&lt;&gt;0,'Measure List'!A$1:A$31),ROW()-26),"")</f>
        <v/>
      </c>
      <c r="B39" s="415"/>
      <c r="C39" s="415"/>
      <c r="D39" s="416" t="str" cm="1">
        <f t="array" ref="D39">IFERROR(INDEX('Measure List'!B:B,$A40),"")</f>
        <v/>
      </c>
      <c r="E39" s="416" t="str" cm="1">
        <f t="array" ref="E39">IFERROR(INDEX('Measure List'!C:C,$A40),"")</f>
        <v/>
      </c>
      <c r="F39" s="417" t="str" cm="1">
        <f t="array" ref="F39">IFERROR(INDEX('Measure List'!D:D,$A40),"")</f>
        <v/>
      </c>
      <c r="G39" s="416" t="str" cm="1">
        <f t="array" ref="G39">IFERROR(INDEX('Measure List'!E:E,$A40),"")</f>
        <v/>
      </c>
      <c r="H39" s="416" t="str" cm="1">
        <f t="array" ref="H39">IFERROR(INDEX('Measure List'!F:F,$A40),"")</f>
        <v/>
      </c>
      <c r="I39" s="416" t="str" cm="1">
        <f t="array" ref="I39">IFERROR(INDEX('Measure List'!G:G,$A40),"")</f>
        <v/>
      </c>
      <c r="J39" s="416" t="str" cm="1">
        <f t="array" ref="J39">IFERROR(INDEX('Measure List'!H:H,$A40),"")</f>
        <v/>
      </c>
      <c r="K39" s="416" t="str" cm="1">
        <f t="array" ref="K39">IFERROR(INDEX('Measure List'!I:I,$A40),"")</f>
        <v/>
      </c>
      <c r="L39" s="416" t="str" cm="1">
        <f t="array" ref="L39">IFERROR(INDEX('Measure List'!J:J,$A40),"")</f>
        <v/>
      </c>
      <c r="M39" s="400"/>
      <c r="O39" s="413"/>
    </row>
    <row r="40" spans="1:15" ht="39.6" customHeight="1" x14ac:dyDescent="0.25">
      <c r="A40" s="414" t="str" cm="1">
        <f t="array" ref="A40">IFERROR(SMALL(IF('Measure List'!G$1:G$31&lt;&gt;0,'Measure List'!A$1:A$31),ROW()-26),"")</f>
        <v/>
      </c>
      <c r="B40" s="415"/>
      <c r="C40" s="415"/>
      <c r="D40" s="416" t="str" cm="1">
        <f t="array" ref="D40">IFERROR(INDEX('Measure List'!B:B,$A41),"")</f>
        <v/>
      </c>
      <c r="E40" s="416" t="str" cm="1">
        <f t="array" ref="E40">IFERROR(INDEX('Measure List'!C:C,$A41),"")</f>
        <v/>
      </c>
      <c r="F40" s="417" t="str" cm="1">
        <f t="array" ref="F40">IFERROR(INDEX('Measure List'!D:D,$A41),"")</f>
        <v/>
      </c>
      <c r="G40" s="416" t="str" cm="1">
        <f t="array" ref="G40">IFERROR(INDEX('Measure List'!E:E,$A41),"")</f>
        <v/>
      </c>
      <c r="H40" s="416" t="str" cm="1">
        <f t="array" ref="H40">IFERROR(INDEX('Measure List'!F:F,$A41),"")</f>
        <v/>
      </c>
      <c r="I40" s="416" t="str" cm="1">
        <f t="array" ref="I40">IFERROR(INDEX('Measure List'!G:G,$A41),"")</f>
        <v/>
      </c>
      <c r="J40" s="416" t="str" cm="1">
        <f t="array" ref="J40">IFERROR(INDEX('Measure List'!H:H,$A41),"")</f>
        <v/>
      </c>
      <c r="K40" s="416" t="str" cm="1">
        <f t="array" ref="K40">IFERROR(INDEX('Measure List'!I:I,$A41),"")</f>
        <v/>
      </c>
      <c r="L40" s="416" t="str" cm="1">
        <f t="array" ref="L40">IFERROR(INDEX('Measure List'!J:J,$A41),"")</f>
        <v/>
      </c>
      <c r="M40" s="400"/>
      <c r="O40" s="413"/>
    </row>
    <row r="41" spans="1:15" ht="39.6" customHeight="1" x14ac:dyDescent="0.25">
      <c r="A41" s="414" t="str" cm="1">
        <f t="array" ref="A41">IFERROR(SMALL(IF('Measure List'!G$1:G$31&lt;&gt;0,'Measure List'!A$1:A$31),ROW()-26),"")</f>
        <v/>
      </c>
      <c r="B41" s="415"/>
      <c r="C41" s="415"/>
      <c r="D41" s="416" t="str" cm="1">
        <f t="array" ref="D41">IFERROR(INDEX('Measure List'!B:B,$A42),"")</f>
        <v/>
      </c>
      <c r="E41" s="416" t="str" cm="1">
        <f t="array" ref="E41">IFERROR(INDEX('Measure List'!C:C,$A42),"")</f>
        <v/>
      </c>
      <c r="F41" s="417" t="str" cm="1">
        <f t="array" ref="F41">IFERROR(INDEX('Measure List'!D:D,$A42),"")</f>
        <v/>
      </c>
      <c r="G41" s="416" t="str" cm="1">
        <f t="array" ref="G41">IFERROR(INDEX('Measure List'!E:E,$A42),"")</f>
        <v/>
      </c>
      <c r="H41" s="416" t="str" cm="1">
        <f t="array" ref="H41">IFERROR(INDEX('Measure List'!F:F,$A42),"")</f>
        <v/>
      </c>
      <c r="I41" s="416" t="str" cm="1">
        <f t="array" ref="I41">IFERROR(INDEX('Measure List'!G:G,$A42),"")</f>
        <v/>
      </c>
      <c r="J41" s="416" t="str" cm="1">
        <f t="array" ref="J41">IFERROR(INDEX('Measure List'!H:H,$A42),"")</f>
        <v/>
      </c>
      <c r="K41" s="416" t="str" cm="1">
        <f t="array" ref="K41">IFERROR(INDEX('Measure List'!I:I,$A42),"")</f>
        <v/>
      </c>
      <c r="L41" s="416" t="str" cm="1">
        <f t="array" ref="L41">IFERROR(INDEX('Measure List'!J:J,$A42),"")</f>
        <v/>
      </c>
      <c r="M41" s="400"/>
      <c r="O41" s="413"/>
    </row>
    <row r="42" spans="1:15" ht="15" x14ac:dyDescent="0.25">
      <c r="A42" s="414" t="str" cm="1">
        <f t="array" ref="A42">IFERROR(SMALL(IF('Measure List'!G$1:G$31&lt;&gt;0,'Measure List'!A$1:A$31),ROW()-26),"")</f>
        <v/>
      </c>
      <c r="B42" s="415"/>
      <c r="C42" s="415"/>
      <c r="D42" s="416" t="str" cm="1">
        <f t="array" ref="D42">IFERROR(INDEX('Measure List'!B:B,$A43),"")</f>
        <v/>
      </c>
      <c r="E42" s="416" t="str" cm="1">
        <f t="array" ref="E42">IFERROR(INDEX('Measure List'!C:C,$A43),"")</f>
        <v/>
      </c>
      <c r="F42" s="417" t="str" cm="1">
        <f t="array" ref="F42">IFERROR(INDEX('Measure List'!D:D,$A43),"")</f>
        <v/>
      </c>
      <c r="G42" s="416" t="str" cm="1">
        <f t="array" ref="G42">IFERROR(INDEX('Measure List'!E:E,$A43),"")</f>
        <v/>
      </c>
      <c r="H42" s="416" t="str" cm="1">
        <f t="array" ref="H42">IFERROR(INDEX('Measure List'!F:F,$A43),"")</f>
        <v/>
      </c>
      <c r="I42" s="416" t="str" cm="1">
        <f t="array" ref="I42">IFERROR(INDEX('Measure List'!G:G,$A43),"")</f>
        <v/>
      </c>
      <c r="J42" s="416" t="str" cm="1">
        <f t="array" ref="J42">IFERROR(INDEX('Measure List'!H:H,$A43),"")</f>
        <v/>
      </c>
      <c r="K42" s="416" t="str" cm="1">
        <f t="array" ref="K42">IFERROR(INDEX('Measure List'!I:I,$A43),"")</f>
        <v/>
      </c>
      <c r="L42" s="416" t="str" cm="1">
        <f t="array" ref="L42">IFERROR(INDEX('Measure List'!J:J,$A43),"")</f>
        <v/>
      </c>
      <c r="M42" s="418"/>
    </row>
    <row r="43" spans="1:15" ht="15" x14ac:dyDescent="0.25">
      <c r="A43" s="414" t="str" cm="1">
        <f t="array" ref="A43">IFERROR(SMALL(IF('Measure List'!G$1:G$31&lt;&gt;0,'Measure List'!A$1:A$31),ROW()-26),"")</f>
        <v/>
      </c>
      <c r="B43" s="415"/>
      <c r="C43" s="415"/>
      <c r="D43" s="416" t="str" cm="1">
        <f t="array" ref="D43">IFERROR(INDEX('Measure List'!B:B,$A44),"")</f>
        <v/>
      </c>
      <c r="E43" s="416" t="str" cm="1">
        <f t="array" ref="E43">IFERROR(INDEX('Measure List'!C:C,$A44),"")</f>
        <v/>
      </c>
      <c r="F43" s="417" t="str" cm="1">
        <f t="array" ref="F43">IFERROR(INDEX('Measure List'!D:D,$A44),"")</f>
        <v/>
      </c>
      <c r="G43" s="416" t="str" cm="1">
        <f t="array" ref="G43">IFERROR(INDEX('Measure List'!E:E,$A44),"")</f>
        <v/>
      </c>
      <c r="H43" s="416" t="str" cm="1">
        <f t="array" ref="H43">IFERROR(INDEX('Measure List'!F:F,$A44),"")</f>
        <v/>
      </c>
      <c r="I43" s="416" t="str" cm="1">
        <f t="array" ref="I43">IFERROR(INDEX('Measure List'!G:G,$A44),"")</f>
        <v/>
      </c>
      <c r="J43" s="416" t="str" cm="1">
        <f t="array" ref="J43">IFERROR(INDEX('Measure List'!H:H,$A44),"")</f>
        <v/>
      </c>
      <c r="K43" s="416" t="str" cm="1">
        <f t="array" ref="K43">IFERROR(INDEX('Measure List'!I:I,$A44),"")</f>
        <v/>
      </c>
      <c r="L43" s="416" t="str" cm="1">
        <f t="array" ref="L43">IFERROR(INDEX('Measure List'!J:J,$A44),"")</f>
        <v/>
      </c>
      <c r="M43" s="418"/>
    </row>
    <row r="44" spans="1:15" ht="12.75" x14ac:dyDescent="0.2">
      <c r="A44" s="414" t="str" cm="1">
        <f t="array" ref="A44">IFERROR(SMALL(IF('Measure List'!G$1:G$31&lt;&gt;0,'Measure List'!A$1:A$31),ROW()-26),"")</f>
        <v/>
      </c>
      <c r="B44" s="415"/>
      <c r="C44" s="415"/>
      <c r="D44" s="416" t="str" cm="1">
        <f t="array" ref="D44">IFERROR(INDEX('Measure List'!B:B,$A45),"")</f>
        <v/>
      </c>
      <c r="E44" s="416" t="str" cm="1">
        <f t="array" ref="E44">IFERROR(INDEX('Measure List'!C:C,$A45),"")</f>
        <v/>
      </c>
      <c r="F44" s="417" t="str" cm="1">
        <f t="array" ref="F44">IFERROR(INDEX('Measure List'!D:D,$A45),"")</f>
        <v/>
      </c>
      <c r="G44" s="416" t="str" cm="1">
        <f t="array" ref="G44">IFERROR(INDEX('Measure List'!E:E,$A45),"")</f>
        <v/>
      </c>
      <c r="H44" s="416" t="str" cm="1">
        <f t="array" ref="H44">IFERROR(INDEX('Measure List'!F:F,$A45),"")</f>
        <v/>
      </c>
      <c r="I44" s="416" t="str" cm="1">
        <f t="array" ref="I44">IFERROR(INDEX('Measure List'!G:G,$A45),"")</f>
        <v/>
      </c>
      <c r="J44" s="416" t="str" cm="1">
        <f t="array" ref="J44">IFERROR(INDEX('Measure List'!H:H,$A45),"")</f>
        <v/>
      </c>
      <c r="K44" s="416" t="str" cm="1">
        <f t="array" ref="K44">IFERROR(INDEX('Measure List'!I:I,$A45),"")</f>
        <v/>
      </c>
      <c r="L44" s="416" t="str" cm="1">
        <f t="array" ref="L44">IFERROR(INDEX('Measure List'!J:J,$A45),"")</f>
        <v/>
      </c>
    </row>
    <row r="45" spans="1:15" ht="12.75" x14ac:dyDescent="0.2">
      <c r="A45" s="414" t="str" cm="1">
        <f t="array" ref="A45">IFERROR(SMALL(IF('Measure List'!G$1:G$31&lt;&gt;0,'Measure List'!A$1:A$31),ROW()-26),"")</f>
        <v/>
      </c>
      <c r="B45" s="415"/>
      <c r="C45" s="415"/>
      <c r="D45" s="416" t="str" cm="1">
        <f t="array" ref="D45">IFERROR(INDEX('Measure List'!B:B,$A46),"")</f>
        <v/>
      </c>
      <c r="E45" s="416" t="str" cm="1">
        <f t="array" ref="E45">IFERROR(INDEX('Measure List'!C:C,$A46),"")</f>
        <v/>
      </c>
      <c r="F45" s="417" t="str" cm="1">
        <f t="array" ref="F45">IFERROR(INDEX('Measure List'!D:D,$A46),"")</f>
        <v/>
      </c>
      <c r="G45" s="416" t="str" cm="1">
        <f t="array" ref="G45">IFERROR(INDEX('Measure List'!E:E,$A46),"")</f>
        <v/>
      </c>
      <c r="H45" s="416" t="str" cm="1">
        <f t="array" ref="H45">IFERROR(INDEX('Measure List'!F:F,$A46),"")</f>
        <v/>
      </c>
      <c r="I45" s="416" t="str" cm="1">
        <f t="array" ref="I45">IFERROR(INDEX('Measure List'!G:G,$A46),"")</f>
        <v/>
      </c>
      <c r="J45" s="416" t="str" cm="1">
        <f t="array" ref="J45">IFERROR(INDEX('Measure List'!H:H,$A46),"")</f>
        <v/>
      </c>
      <c r="K45" s="416" t="str" cm="1">
        <f t="array" ref="K45">IFERROR(INDEX('Measure List'!I:I,$A46),"")</f>
        <v/>
      </c>
      <c r="L45" s="416" t="str" cm="1">
        <f t="array" ref="L45">IFERROR(INDEX('Measure List'!J:J,$A46),"")</f>
        <v/>
      </c>
    </row>
    <row r="46" spans="1:15" ht="12.75" x14ac:dyDescent="0.2">
      <c r="A46" s="414" t="str" cm="1">
        <f t="array" ref="A46">IFERROR(SMALL(IF('Measure List'!G$1:G$31&lt;&gt;0,'Measure List'!A$1:A$31),ROW()-26),"")</f>
        <v/>
      </c>
      <c r="B46" s="415"/>
      <c r="C46" s="415"/>
      <c r="D46" s="416" t="str" cm="1">
        <f t="array" ref="D46">IFERROR(INDEX('Measure List'!B:B,$A47),"")</f>
        <v/>
      </c>
      <c r="E46" s="416" t="str" cm="1">
        <f t="array" ref="E46">IFERROR(INDEX('Measure List'!C:C,$A47),"")</f>
        <v/>
      </c>
      <c r="F46" s="417" t="str" cm="1">
        <f t="array" ref="F46">IFERROR(INDEX('Measure List'!D:D,$A47),"")</f>
        <v/>
      </c>
      <c r="G46" s="416" t="str" cm="1">
        <f t="array" ref="G46">IFERROR(INDEX('Measure List'!E:E,$A47),"")</f>
        <v/>
      </c>
      <c r="H46" s="416" t="str" cm="1">
        <f t="array" ref="H46">IFERROR(INDEX('Measure List'!F:F,$A47),"")</f>
        <v/>
      </c>
      <c r="I46" s="416" t="str" cm="1">
        <f t="array" ref="I46">IFERROR(INDEX('Measure List'!G:G,$A47),"")</f>
        <v/>
      </c>
      <c r="J46" s="416" t="str" cm="1">
        <f t="array" ref="J46">IFERROR(INDEX('Measure List'!H:H,$A47),"")</f>
        <v/>
      </c>
      <c r="K46" s="416" t="str" cm="1">
        <f t="array" ref="K46">IFERROR(INDEX('Measure List'!I:I,$A47),"")</f>
        <v/>
      </c>
      <c r="L46" s="416" t="str" cm="1">
        <f t="array" ref="L46">IFERROR(INDEX('Measure List'!J:J,$A47),"")</f>
        <v/>
      </c>
    </row>
    <row r="47" spans="1:15" ht="12.75" x14ac:dyDescent="0.2">
      <c r="A47" s="414" t="str" cm="1">
        <f t="array" ref="A47">IFERROR(SMALL(IF('Measure List'!G$1:G$31&lt;&gt;0,'Measure List'!A$1:A$31),ROW()-26),"")</f>
        <v/>
      </c>
      <c r="B47" s="415"/>
      <c r="C47" s="415"/>
      <c r="D47" s="416" t="str" cm="1">
        <f t="array" ref="D47">IFERROR(INDEX('Measure List'!B:B,$A48),"")</f>
        <v/>
      </c>
      <c r="E47" s="416" t="str" cm="1">
        <f t="array" ref="E47">IFERROR(INDEX('Measure List'!C:C,$A48),"")</f>
        <v/>
      </c>
      <c r="F47" s="417" t="str" cm="1">
        <f t="array" ref="F47">IFERROR(INDEX('Measure List'!D:D,$A48),"")</f>
        <v/>
      </c>
      <c r="G47" s="416" t="str" cm="1">
        <f t="array" ref="G47">IFERROR(INDEX('Measure List'!E:E,$A48),"")</f>
        <v/>
      </c>
      <c r="H47" s="416" t="str" cm="1">
        <f t="array" ref="H47">IFERROR(INDEX('Measure List'!F:F,$A48),"")</f>
        <v/>
      </c>
      <c r="I47" s="416" t="str" cm="1">
        <f t="array" ref="I47">IFERROR(INDEX('Measure List'!G:G,$A48),"")</f>
        <v/>
      </c>
      <c r="J47" s="416" t="str" cm="1">
        <f t="array" ref="J47">IFERROR(INDEX('Measure List'!H:H,$A48),"")</f>
        <v/>
      </c>
      <c r="K47" s="416" t="str" cm="1">
        <f t="array" ref="K47">IFERROR(INDEX('Measure List'!I:I,$A48),"")</f>
        <v/>
      </c>
      <c r="L47" s="416" t="str" cm="1">
        <f t="array" ref="L47">IFERROR(INDEX('Measure List'!J:J,$A48),"")</f>
        <v/>
      </c>
    </row>
    <row r="48" spans="1:15" ht="12.75" x14ac:dyDescent="0.2">
      <c r="A48" s="414" t="str" cm="1">
        <f t="array" ref="A48">IFERROR(SMALL(IF('Measure List'!G$1:G$31&lt;&gt;0,'Measure List'!A$1:A$31),ROW()-26),"")</f>
        <v/>
      </c>
      <c r="B48" s="415"/>
      <c r="C48" s="415"/>
      <c r="D48" s="416" t="str" cm="1">
        <f t="array" ref="D48">IFERROR(INDEX('Measure List'!B:B,$A49),"")</f>
        <v/>
      </c>
      <c r="E48" s="416" t="str" cm="1">
        <f t="array" ref="E48">IFERROR(INDEX('Measure List'!C:C,$A49),"")</f>
        <v/>
      </c>
      <c r="F48" s="417" t="str" cm="1">
        <f t="array" ref="F48">IFERROR(INDEX('Measure List'!D:D,$A49),"")</f>
        <v/>
      </c>
      <c r="G48" s="416" t="str" cm="1">
        <f t="array" ref="G48">IFERROR(INDEX('Measure List'!E:E,$A49),"")</f>
        <v/>
      </c>
      <c r="H48" s="416" t="str" cm="1">
        <f t="array" ref="H48">IFERROR(INDEX('Measure List'!F:F,$A49),"")</f>
        <v/>
      </c>
      <c r="I48" s="416" t="str" cm="1">
        <f t="array" ref="I48">IFERROR(INDEX('Measure List'!G:G,$A49),"")</f>
        <v/>
      </c>
      <c r="J48" s="416" t="str" cm="1">
        <f t="array" ref="J48">IFERROR(INDEX('Measure List'!H:H,$A49),"")</f>
        <v/>
      </c>
      <c r="K48" s="416" t="str" cm="1">
        <f t="array" ref="K48">IFERROR(INDEX('Measure List'!I:I,$A49),"")</f>
        <v/>
      </c>
      <c r="L48" s="416" t="str" cm="1">
        <f t="array" ref="L48">IFERROR(INDEX('Measure List'!J:J,$A49),"")</f>
        <v/>
      </c>
    </row>
    <row r="49" spans="1:21" ht="12.75" x14ac:dyDescent="0.2">
      <c r="A49" s="414" t="str" cm="1">
        <f t="array" ref="A49">IFERROR(SMALL(IF('Measure List'!G$1:G$31&lt;&gt;0,'Measure List'!A$1:A$31),ROW()-26),"")</f>
        <v/>
      </c>
      <c r="B49" s="415"/>
      <c r="C49" s="415"/>
      <c r="D49" s="416" t="str" cm="1">
        <f t="array" ref="D49">IFERROR(INDEX('Measure List'!B:B,$A50),"")</f>
        <v/>
      </c>
      <c r="E49" s="416" t="str" cm="1">
        <f t="array" ref="E49">IFERROR(INDEX('Measure List'!C:C,$A50),"")</f>
        <v/>
      </c>
      <c r="F49" s="417" t="str" cm="1">
        <f t="array" ref="F49">IFERROR(INDEX('Measure List'!D:D,$A50),"")</f>
        <v/>
      </c>
      <c r="G49" s="416" t="str" cm="1">
        <f t="array" ref="G49">IFERROR(INDEX('Measure List'!E:E,$A50),"")</f>
        <v/>
      </c>
      <c r="H49" s="416" t="str" cm="1">
        <f t="array" ref="H49">IFERROR(INDEX('Measure List'!F:F,$A50),"")</f>
        <v/>
      </c>
      <c r="I49" s="416" t="str" cm="1">
        <f t="array" ref="I49">IFERROR(INDEX('Measure List'!G:G,$A50),"")</f>
        <v/>
      </c>
      <c r="J49" s="416" t="str" cm="1">
        <f t="array" ref="J49">IFERROR(INDEX('Measure List'!H:H,$A50),"")</f>
        <v/>
      </c>
      <c r="K49" s="416" t="str" cm="1">
        <f t="array" ref="K49">IFERROR(INDEX('Measure List'!I:I,$A50),"")</f>
        <v/>
      </c>
      <c r="L49" s="416" t="str" cm="1">
        <f t="array" ref="L49">IFERROR(INDEX('Measure List'!J:J,$A50),"")</f>
        <v/>
      </c>
    </row>
    <row r="50" spans="1:21" ht="12.75" x14ac:dyDescent="0.2">
      <c r="A50" s="414" t="str" cm="1">
        <f t="array" ref="A50">IFERROR(SMALL(IF('Measure List'!G$1:G$31&lt;&gt;0,'Measure List'!A$1:A$31),ROW()-26),"")</f>
        <v/>
      </c>
      <c r="B50" s="415"/>
      <c r="C50" s="415"/>
      <c r="D50" s="416" t="str" cm="1">
        <f t="array" ref="D50">IFERROR(INDEX('Measure List'!B:B,$A51),"")</f>
        <v/>
      </c>
      <c r="E50" s="416" t="str" cm="1">
        <f t="array" ref="E50">IFERROR(INDEX('Measure List'!C:C,$A51),"")</f>
        <v/>
      </c>
      <c r="F50" s="417" t="str" cm="1">
        <f t="array" ref="F50">IFERROR(INDEX('Measure List'!D:D,$A51),"")</f>
        <v/>
      </c>
      <c r="G50" s="416" t="str" cm="1">
        <f t="array" ref="G50">IFERROR(INDEX('Measure List'!E:E,$A51),"")</f>
        <v/>
      </c>
      <c r="H50" s="416" t="str" cm="1">
        <f t="array" ref="H50">IFERROR(INDEX('Measure List'!F:F,$A51),"")</f>
        <v/>
      </c>
      <c r="I50" s="416" t="str" cm="1">
        <f t="array" ref="I50">IFERROR(INDEX('Measure List'!G:G,$A51),"")</f>
        <v/>
      </c>
      <c r="J50" s="416" t="str" cm="1">
        <f t="array" ref="J50">IFERROR(INDEX('Measure List'!H:H,$A51),"")</f>
        <v/>
      </c>
      <c r="K50" s="416" t="str" cm="1">
        <f t="array" ref="K50">IFERROR(INDEX('Measure List'!I:I,$A51),"")</f>
        <v/>
      </c>
      <c r="L50" s="416" t="str" cm="1">
        <f t="array" ref="L50">IFERROR(INDEX('Measure List'!J:J,$A51),"")</f>
        <v/>
      </c>
    </row>
    <row r="51" spans="1:21" ht="12.75" x14ac:dyDescent="0.2">
      <c r="A51" s="414" t="str" cm="1">
        <f t="array" ref="A51">IFERROR(SMALL(IF('Measure List'!G$1:G$31&lt;&gt;0,'Measure List'!A$1:A$31),ROW()-26),"")</f>
        <v/>
      </c>
      <c r="B51" s="415"/>
      <c r="C51" s="415"/>
      <c r="D51" s="416" t="str" cm="1">
        <f t="array" ref="D51">IFERROR(INDEX('Measure List'!B:B,$A52),"")</f>
        <v/>
      </c>
      <c r="E51" s="416" t="str" cm="1">
        <f t="array" ref="E51">IFERROR(INDEX('Measure List'!C:C,$A52),"")</f>
        <v/>
      </c>
      <c r="F51" s="417" t="str" cm="1">
        <f t="array" ref="F51">IFERROR(INDEX('Measure List'!D:D,$A52),"")</f>
        <v/>
      </c>
      <c r="G51" s="416" t="str" cm="1">
        <f t="array" ref="G51">IFERROR(INDEX('Measure List'!E:E,$A52),"")</f>
        <v/>
      </c>
      <c r="H51" s="416" t="str" cm="1">
        <f t="array" ref="H51">IFERROR(INDEX('Measure List'!F:F,$A52),"")</f>
        <v/>
      </c>
      <c r="I51" s="416" t="str" cm="1">
        <f t="array" ref="I51">IFERROR(INDEX('Measure List'!G:G,$A52),"")</f>
        <v/>
      </c>
      <c r="J51" s="416" t="str" cm="1">
        <f t="array" ref="J51">IFERROR(INDEX('Measure List'!H:H,$A52),"")</f>
        <v/>
      </c>
      <c r="K51" s="416" t="str" cm="1">
        <f t="array" ref="K51">IFERROR(INDEX('Measure List'!I:I,$A52),"")</f>
        <v/>
      </c>
      <c r="L51" s="416" t="str" cm="1">
        <f t="array" ref="L51">IFERROR(INDEX('Measure List'!J:J,$A52),"")</f>
        <v/>
      </c>
    </row>
    <row r="52" spans="1:21" ht="12.75" x14ac:dyDescent="0.2">
      <c r="A52" s="414" t="str" cm="1">
        <f t="array" ref="A52">IFERROR(SMALL(IF('Measure List'!G$1:G$31&lt;&gt;0,'Measure List'!A$1:A$31),ROW()-26),"")</f>
        <v/>
      </c>
      <c r="B52" s="415"/>
      <c r="C52" s="415"/>
      <c r="D52" s="416" t="str" cm="1">
        <f t="array" ref="D52">IFERROR(INDEX('Measure List'!B:B,$A53),"")</f>
        <v/>
      </c>
      <c r="E52" s="416" t="str" cm="1">
        <f t="array" ref="E52">IFERROR(INDEX('Measure List'!C:C,$A53),"")</f>
        <v/>
      </c>
      <c r="F52" s="417" t="str" cm="1">
        <f t="array" ref="F52">IFERROR(INDEX('Measure List'!D:D,$A53),"")</f>
        <v/>
      </c>
      <c r="G52" s="416" t="str" cm="1">
        <f t="array" ref="G52">IFERROR(INDEX('Measure List'!E:E,$A53),"")</f>
        <v/>
      </c>
      <c r="H52" s="416" t="str" cm="1">
        <f t="array" ref="H52">IFERROR(INDEX('Measure List'!F:F,$A53),"")</f>
        <v/>
      </c>
      <c r="I52" s="416" t="str" cm="1">
        <f t="array" ref="I52">IFERROR(INDEX('Measure List'!G:G,$A53),"")</f>
        <v/>
      </c>
      <c r="J52" s="416" t="str" cm="1">
        <f t="array" ref="J52">IFERROR(INDEX('Measure List'!H:H,$A53),"")</f>
        <v/>
      </c>
      <c r="K52" s="416" t="str" cm="1">
        <f t="array" ref="K52">IFERROR(INDEX('Measure List'!I:I,$A53),"")</f>
        <v/>
      </c>
      <c r="L52" s="416" t="str" cm="1">
        <f t="array" ref="L52">IFERROR(INDEX('Measure List'!J:J,$A53),"")</f>
        <v/>
      </c>
    </row>
    <row r="53" spans="1:21" ht="12.75" x14ac:dyDescent="0.2">
      <c r="A53" s="414" t="str" cm="1">
        <f t="array" ref="A53">IFERROR(SMALL(IF('Measure List'!G$1:G$31&lt;&gt;0,'Measure List'!A$1:A$31),ROW()-26),"")</f>
        <v/>
      </c>
      <c r="B53" s="415"/>
      <c r="C53" s="415"/>
      <c r="D53" s="416" t="str" cm="1">
        <f t="array" ref="D53">IFERROR(INDEX('Measure List'!B:B,$A54),"")</f>
        <v/>
      </c>
      <c r="E53" s="416" t="str" cm="1">
        <f t="array" ref="E53">IFERROR(INDEX('Measure List'!C:C,$A54),"")</f>
        <v/>
      </c>
      <c r="F53" s="417" t="str" cm="1">
        <f t="array" ref="F53">IFERROR(INDEX('Measure List'!D:D,$A54),"")</f>
        <v/>
      </c>
      <c r="G53" s="416" t="str" cm="1">
        <f t="array" ref="G53">IFERROR(INDEX('Measure List'!E:E,$A54),"")</f>
        <v/>
      </c>
      <c r="H53" s="416" t="str" cm="1">
        <f t="array" ref="H53">IFERROR(INDEX('Measure List'!F:F,$A54),"")</f>
        <v/>
      </c>
      <c r="I53" s="416" t="str" cm="1">
        <f t="array" ref="I53">IFERROR(INDEX('Measure List'!G:G,$A54),"")</f>
        <v/>
      </c>
      <c r="J53" s="416" t="str" cm="1">
        <f t="array" ref="J53">IFERROR(INDEX('Measure List'!H:H,$A54),"")</f>
        <v/>
      </c>
      <c r="K53" s="416" t="str" cm="1">
        <f t="array" ref="K53">IFERROR(INDEX('Measure List'!I:I,$A54),"")</f>
        <v/>
      </c>
      <c r="L53" s="416" t="str" cm="1">
        <f t="array" ref="L53">IFERROR(INDEX('Measure List'!J:J,$A54),"")</f>
        <v/>
      </c>
    </row>
    <row r="54" spans="1:21" ht="12.75" x14ac:dyDescent="0.2">
      <c r="A54" s="414" t="str" cm="1">
        <f t="array" ref="A54">IFERROR(SMALL(IF('Measure List'!G$1:G$31&lt;&gt;0,'Measure List'!A$1:A$31),ROW()-26),"")</f>
        <v/>
      </c>
      <c r="B54" s="415"/>
      <c r="C54" s="415"/>
      <c r="D54" s="416" t="str" cm="1">
        <f t="array" ref="D54">IFERROR(INDEX('Measure List'!B:B,$A55),"")</f>
        <v/>
      </c>
      <c r="E54" s="416" t="str" cm="1">
        <f t="array" ref="E54">IFERROR(INDEX('Measure List'!C:C,$A55),"")</f>
        <v/>
      </c>
      <c r="F54" s="417" t="str" cm="1">
        <f t="array" ref="F54">IFERROR(INDEX('Measure List'!D:D,$A55),"")</f>
        <v/>
      </c>
      <c r="G54" s="416" t="str" cm="1">
        <f t="array" ref="G54">IFERROR(INDEX('Measure List'!E:E,$A55),"")</f>
        <v/>
      </c>
      <c r="H54" s="416" t="str" cm="1">
        <f t="array" ref="H54">IFERROR(INDEX('Measure List'!F:F,$A55),"")</f>
        <v/>
      </c>
      <c r="I54" s="416" t="str" cm="1">
        <f t="array" ref="I54">IFERROR(INDEX('Measure List'!G:G,$A55),"")</f>
        <v/>
      </c>
      <c r="J54" s="416" t="str" cm="1">
        <f t="array" ref="J54">IFERROR(INDEX('Measure List'!H:H,$A55),"")</f>
        <v/>
      </c>
      <c r="K54" s="416" t="str" cm="1">
        <f t="array" ref="K54">IFERROR(INDEX('Measure List'!I:I,$A55),"")</f>
        <v/>
      </c>
      <c r="L54" s="416" t="str" cm="1">
        <f t="array" ref="L54">IFERROR(INDEX('Measure List'!J:J,$A55),"")</f>
        <v/>
      </c>
    </row>
    <row r="55" spans="1:21" ht="12.75" x14ac:dyDescent="0.2">
      <c r="A55" s="414" t="str" cm="1">
        <f t="array" ref="A55">IFERROR(SMALL(IF('Measure List'!G$1:G$31&lt;&gt;0,'Measure List'!A$1:A$31),ROW()-26),"")</f>
        <v/>
      </c>
      <c r="B55" s="415"/>
      <c r="C55" s="415"/>
      <c r="D55" s="416" t="str" cm="1">
        <f t="array" ref="D55">IFERROR(INDEX('Measure List'!B:B,$A56),"")</f>
        <v/>
      </c>
      <c r="E55" s="416" t="str" cm="1">
        <f t="array" ref="E55">IFERROR(INDEX('Measure List'!C:C,$A56),"")</f>
        <v/>
      </c>
      <c r="F55" s="417" t="str" cm="1">
        <f t="array" ref="F55">IFERROR(INDEX('Measure List'!D:D,$A56),"")</f>
        <v/>
      </c>
      <c r="G55" s="416" t="str" cm="1">
        <f t="array" ref="G55">IFERROR(INDEX('Measure List'!E:E,$A56),"")</f>
        <v/>
      </c>
      <c r="H55" s="416" t="str" cm="1">
        <f t="array" ref="H55">IFERROR(INDEX('Measure List'!F:F,$A56),"")</f>
        <v/>
      </c>
      <c r="I55" s="416" t="str" cm="1">
        <f t="array" ref="I55">IFERROR(INDEX('Measure List'!G:G,$A56),"")</f>
        <v/>
      </c>
      <c r="J55" s="416" t="str" cm="1">
        <f t="array" ref="J55">IFERROR(INDEX('Measure List'!H:H,$A56),"")</f>
        <v/>
      </c>
      <c r="K55" s="416" t="str" cm="1">
        <f t="array" ref="K55">IFERROR(INDEX('Measure List'!I:I,$A56),"")</f>
        <v/>
      </c>
      <c r="L55" s="416" t="str" cm="1">
        <f t="array" ref="L55">IFERROR(INDEX('Measure List'!J:J,$A56),"")</f>
        <v/>
      </c>
    </row>
    <row r="56" spans="1:21" ht="12.75" x14ac:dyDescent="0.2">
      <c r="A56" s="414" t="str" cm="1">
        <f t="array" ref="A56">IFERROR(SMALL(IF('Measure List'!G$1:G$31&lt;&gt;0,'Measure List'!A$1:A$31),ROW()-26),"")</f>
        <v/>
      </c>
      <c r="B56" s="415"/>
      <c r="C56" s="415"/>
      <c r="D56" s="416" t="str" cm="1">
        <f t="array" ref="D56">IFERROR(INDEX('Measure List'!B:B,$A57),"")</f>
        <v/>
      </c>
      <c r="E56" s="416" t="str" cm="1">
        <f t="array" ref="E56">IFERROR(INDEX('Measure List'!C:C,$A57),"")</f>
        <v/>
      </c>
      <c r="F56" s="417" t="str" cm="1">
        <f t="array" ref="F56">IFERROR(INDEX('Measure List'!D:D,$A57),"")</f>
        <v/>
      </c>
      <c r="G56" s="416" t="str" cm="1">
        <f t="array" ref="G56">IFERROR(INDEX('Measure List'!E:E,$A57),"")</f>
        <v/>
      </c>
      <c r="H56" s="416" t="str" cm="1">
        <f t="array" ref="H56">IFERROR(INDEX('Measure List'!F:F,$A57),"")</f>
        <v/>
      </c>
      <c r="I56" s="416" t="str" cm="1">
        <f t="array" ref="I56">IFERROR(INDEX('Measure List'!G:G,$A57),"")</f>
        <v/>
      </c>
      <c r="J56" s="416" t="str" cm="1">
        <f t="array" ref="J56">IFERROR(INDEX('Measure List'!H:H,$A57),"")</f>
        <v/>
      </c>
      <c r="K56" s="416" t="str" cm="1">
        <f t="array" ref="K56">IFERROR(INDEX('Measure List'!I:I,$A57),"")</f>
        <v/>
      </c>
      <c r="L56" s="416" t="str" cm="1">
        <f t="array" ref="L56">IFERROR(INDEX('Measure List'!J:J,$A57),"")</f>
        <v/>
      </c>
    </row>
    <row r="57" spans="1:21" ht="12.75" x14ac:dyDescent="0.2">
      <c r="A57" s="414" t="str" cm="1">
        <f t="array" ref="A57">IFERROR(SMALL(IF('Measure List'!G$1:G$31&lt;&gt;0,'Measure List'!A$1:A$31),ROW()-26),"")</f>
        <v/>
      </c>
      <c r="B57" s="415"/>
      <c r="C57" s="415"/>
      <c r="D57" s="416" t="str" cm="1">
        <f t="array" ref="D57">IFERROR(INDEX('Measure List'!B:B,$A58),"")</f>
        <v/>
      </c>
      <c r="E57" s="416" t="str" cm="1">
        <f t="array" ref="E57">IFERROR(INDEX('Measure List'!C:C,$A58),"")</f>
        <v/>
      </c>
      <c r="F57" s="417" t="str" cm="1">
        <f t="array" ref="F57">IFERROR(INDEX('Measure List'!D:D,$A58),"")</f>
        <v/>
      </c>
      <c r="G57" s="416" t="str" cm="1">
        <f t="array" ref="G57">IFERROR(INDEX('Measure List'!E:E,$A58),"")</f>
        <v/>
      </c>
      <c r="H57" s="416" t="str" cm="1">
        <f t="array" ref="H57">IFERROR(INDEX('Measure List'!F:F,$A58),"")</f>
        <v/>
      </c>
      <c r="I57" s="416" t="str" cm="1">
        <f t="array" ref="I57">IFERROR(INDEX('Measure List'!G:G,$A58),"")</f>
        <v/>
      </c>
      <c r="J57" s="416" t="str" cm="1">
        <f t="array" ref="J57">IFERROR(INDEX('Measure List'!H:H,$A58),"")</f>
        <v/>
      </c>
      <c r="K57" s="416" t="str" cm="1">
        <f t="array" ref="K57">IFERROR(INDEX('Measure List'!I:I,$A58),"")</f>
        <v/>
      </c>
      <c r="L57" s="416" t="str" cm="1">
        <f t="array" ref="L57">IFERROR(INDEX('Measure List'!J:J,$A58),"")</f>
        <v/>
      </c>
    </row>
    <row r="58" spans="1:21" ht="12.75" x14ac:dyDescent="0.2">
      <c r="A58" s="414" t="str" cm="1">
        <f t="array" ref="A58">IFERROR(SMALL(IF('Measure List'!G$1:G$31&lt;&gt;0,'Measure List'!A$1:A$31),ROW()-26),"")</f>
        <v/>
      </c>
      <c r="B58" s="415"/>
      <c r="C58" s="415"/>
      <c r="D58" s="416" t="str" cm="1">
        <f t="array" ref="D58">IFERROR(INDEX('Measure List'!B:B,$A59),"")</f>
        <v/>
      </c>
      <c r="E58" s="416" t="str" cm="1">
        <f t="array" ref="E58">IFERROR(INDEX('Measure List'!C:C,$A59),"")</f>
        <v/>
      </c>
      <c r="F58" s="417" t="str" cm="1">
        <f t="array" ref="F58">IFERROR(INDEX('Measure List'!D:D,$A59),"")</f>
        <v/>
      </c>
      <c r="G58" s="416" t="str" cm="1">
        <f t="array" ref="G58">IFERROR(INDEX('Measure List'!E:E,$A59),"")</f>
        <v/>
      </c>
      <c r="H58" s="416" t="str" cm="1">
        <f t="array" ref="H58">IFERROR(INDEX('Measure List'!F:F,$A59),"")</f>
        <v/>
      </c>
      <c r="I58" s="416" t="str" cm="1">
        <f t="array" ref="I58">IFERROR(INDEX('Measure List'!G:G,$A59),"")</f>
        <v/>
      </c>
      <c r="J58" s="416" t="str" cm="1">
        <f t="array" ref="J58">IFERROR(INDEX('Measure List'!H:H,$A59),"")</f>
        <v/>
      </c>
      <c r="K58" s="416" t="str" cm="1">
        <f t="array" ref="K58">IFERROR(INDEX('Measure List'!I:I,$A59),"")</f>
        <v/>
      </c>
      <c r="L58" s="416" t="str" cm="1">
        <f t="array" ref="L58">IFERROR(INDEX('Measure List'!J:J,$A59),"")</f>
        <v/>
      </c>
    </row>
    <row r="59" spans="1:21" s="419" customFormat="1" ht="12.75" x14ac:dyDescent="0.2">
      <c r="A59" s="414" t="str" cm="1">
        <f t="array" ref="A59">IFERROR(SMALL(IF('Measure List'!G$1:G$31&lt;&gt;0,'Measure List'!A$1:A$31),ROW()-26),"")</f>
        <v/>
      </c>
      <c r="B59" s="415"/>
      <c r="C59" s="415"/>
      <c r="D59" s="416" t="e" cm="1" vm="1">
        <f t="array" aca="1" ref="D59" ca="1">IFERROR(INDEX('Measure List'!B:B,$A60),"")</f>
        <v>#VALUE!</v>
      </c>
      <c r="E59" s="416" t="e" cm="1" vm="1">
        <f t="array" aca="1" ref="E59" ca="1">IFERROR(INDEX('Measure List'!C:C,$A60),"")</f>
        <v>#VALUE!</v>
      </c>
      <c r="F59" s="417" t="e" cm="1" vm="1">
        <f t="array" aca="1" ref="F59" ca="1">IFERROR(INDEX('Measure List'!D:D,$A60),"")</f>
        <v>#VALUE!</v>
      </c>
      <c r="G59" s="416" t="e" cm="1" vm="1">
        <f t="array" aca="1" ref="G59" ca="1">IFERROR(INDEX('Measure List'!E:E,$A60),"")</f>
        <v>#VALUE!</v>
      </c>
      <c r="H59" s="416" t="e" cm="1" vm="1">
        <f t="array" aca="1" ref="H59" ca="1">IFERROR(INDEX('Measure List'!F:F,$A60),"")</f>
        <v>#VALUE!</v>
      </c>
      <c r="I59" s="416" t="e" cm="1" vm="1">
        <f t="array" aca="1" ref="I59" ca="1">IFERROR(INDEX('Measure List'!G:G,$A60),"")</f>
        <v>#VALUE!</v>
      </c>
      <c r="J59" s="416" t="e" cm="1" vm="1">
        <f t="array" aca="1" ref="J59" ca="1">IFERROR(INDEX('Measure List'!H:H,$A60),"")</f>
        <v>#VALUE!</v>
      </c>
      <c r="K59" s="416" t="e" cm="1" vm="1">
        <f t="array" aca="1" ref="K59" ca="1">IFERROR(INDEX('Measure List'!I:I,$A60),"")</f>
        <v>#VALUE!</v>
      </c>
      <c r="L59" s="416" t="e" cm="1" vm="1">
        <f t="array" aca="1" ref="L59" ca="1">IFERROR(INDEX('Measure List'!J:J,$A60),"")</f>
        <v>#VALUE!</v>
      </c>
      <c r="M59" s="420"/>
      <c r="N59" s="412"/>
      <c r="O59" s="424"/>
      <c r="P59" s="412"/>
      <c r="Q59" s="412"/>
      <c r="R59" s="412"/>
      <c r="S59" s="412"/>
      <c r="T59" s="412"/>
      <c r="U59" s="412"/>
    </row>
    <row r="60" spans="1:21" s="419" customFormat="1" ht="12.75" x14ac:dyDescent="0.2">
      <c r="E60" s="420"/>
      <c r="F60" s="411"/>
      <c r="H60" s="421"/>
      <c r="I60" s="422"/>
      <c r="J60" s="422"/>
      <c r="K60" s="421"/>
      <c r="L60" s="423"/>
      <c r="M60" s="420"/>
      <c r="N60" s="412"/>
      <c r="O60" s="424"/>
      <c r="P60" s="412"/>
      <c r="Q60" s="412"/>
      <c r="R60" s="412"/>
      <c r="S60" s="412"/>
      <c r="T60" s="412"/>
      <c r="U60" s="412"/>
    </row>
    <row r="61" spans="1:21" s="419" customFormat="1" ht="12.75" x14ac:dyDescent="0.2">
      <c r="E61" s="420"/>
      <c r="F61" s="411"/>
      <c r="H61" s="421"/>
      <c r="I61" s="422"/>
      <c r="J61" s="422"/>
      <c r="K61" s="421"/>
      <c r="L61" s="423"/>
      <c r="M61" s="420"/>
      <c r="N61" s="412"/>
      <c r="O61" s="424"/>
      <c r="P61" s="412"/>
      <c r="Q61" s="412"/>
      <c r="R61" s="412"/>
      <c r="S61" s="412"/>
      <c r="T61" s="412"/>
      <c r="U61" s="412"/>
    </row>
    <row r="62" spans="1:21" s="419" customFormat="1" ht="12.75" x14ac:dyDescent="0.2">
      <c r="E62" s="420"/>
      <c r="F62" s="411"/>
      <c r="H62" s="421"/>
      <c r="I62" s="422"/>
      <c r="J62" s="422"/>
      <c r="K62" s="421"/>
      <c r="L62" s="423"/>
      <c r="M62" s="420"/>
      <c r="N62" s="412"/>
      <c r="O62" s="424"/>
      <c r="P62" s="412"/>
      <c r="Q62" s="412"/>
      <c r="R62" s="412"/>
      <c r="S62" s="412"/>
      <c r="T62" s="412"/>
      <c r="U62" s="412"/>
    </row>
    <row r="63" spans="1:21" s="419" customFormat="1" ht="12.75" x14ac:dyDescent="0.2">
      <c r="E63" s="420"/>
      <c r="F63" s="411"/>
      <c r="H63" s="421"/>
      <c r="I63" s="422"/>
      <c r="J63" s="422"/>
      <c r="K63" s="421"/>
      <c r="L63" s="423"/>
      <c r="M63" s="420"/>
      <c r="N63" s="412"/>
      <c r="O63" s="424"/>
      <c r="P63" s="412"/>
      <c r="Q63" s="412"/>
      <c r="R63" s="412"/>
      <c r="S63" s="412"/>
      <c r="T63" s="412"/>
      <c r="U63" s="412"/>
    </row>
    <row r="64" spans="1:21" s="419" customFormat="1" ht="12.75" x14ac:dyDescent="0.2">
      <c r="E64" s="420"/>
      <c r="F64" s="411"/>
      <c r="H64" s="421"/>
      <c r="I64" s="422"/>
      <c r="J64" s="422"/>
      <c r="K64" s="421"/>
      <c r="L64" s="423"/>
      <c r="M64" s="420"/>
      <c r="N64" s="412"/>
      <c r="O64" s="424"/>
      <c r="P64" s="412"/>
      <c r="Q64" s="412"/>
      <c r="R64" s="412"/>
      <c r="S64" s="412"/>
      <c r="T64" s="412"/>
      <c r="U64" s="412"/>
    </row>
    <row r="65" spans="5:21" s="419" customFormat="1" ht="12.75" x14ac:dyDescent="0.2">
      <c r="E65" s="420"/>
      <c r="F65" s="411"/>
      <c r="H65" s="421"/>
      <c r="I65" s="422"/>
      <c r="J65" s="422"/>
      <c r="K65" s="421"/>
      <c r="L65" s="423"/>
      <c r="M65" s="420"/>
      <c r="N65" s="412"/>
      <c r="O65" s="424"/>
      <c r="P65" s="412"/>
      <c r="Q65" s="412"/>
      <c r="R65" s="412"/>
      <c r="S65" s="412"/>
      <c r="T65" s="412"/>
      <c r="U65" s="412"/>
    </row>
    <row r="66" spans="5:21" s="419" customFormat="1" ht="12.75" x14ac:dyDescent="0.2">
      <c r="E66" s="420"/>
      <c r="F66" s="411"/>
      <c r="H66" s="421"/>
      <c r="I66" s="422"/>
      <c r="J66" s="422"/>
      <c r="K66" s="421"/>
      <c r="L66" s="423"/>
      <c r="M66" s="420"/>
      <c r="N66" s="412"/>
      <c r="O66" s="424"/>
      <c r="P66" s="412"/>
      <c r="Q66" s="412"/>
      <c r="R66" s="412"/>
      <c r="S66" s="412"/>
      <c r="T66" s="412"/>
      <c r="U66" s="412"/>
    </row>
    <row r="67" spans="5:21" s="419" customFormat="1" ht="12.75" x14ac:dyDescent="0.2">
      <c r="E67" s="420"/>
      <c r="F67" s="411"/>
      <c r="H67" s="421"/>
      <c r="I67" s="422"/>
      <c r="J67" s="422"/>
      <c r="K67" s="421"/>
      <c r="L67" s="423"/>
      <c r="M67" s="420"/>
      <c r="N67" s="412"/>
      <c r="O67" s="424"/>
      <c r="P67" s="412"/>
      <c r="Q67" s="412"/>
      <c r="R67" s="412"/>
      <c r="S67" s="412"/>
      <c r="T67" s="412"/>
      <c r="U67" s="412"/>
    </row>
    <row r="68" spans="5:21" s="419" customFormat="1" ht="12.75" x14ac:dyDescent="0.2">
      <c r="E68" s="420"/>
      <c r="F68" s="411"/>
      <c r="H68" s="421"/>
      <c r="I68" s="422"/>
      <c r="J68" s="422"/>
      <c r="K68" s="421"/>
      <c r="L68" s="423"/>
      <c r="M68" s="420"/>
      <c r="N68" s="412"/>
      <c r="O68" s="424"/>
      <c r="P68" s="412"/>
      <c r="Q68" s="412"/>
      <c r="R68" s="412"/>
      <c r="S68" s="412"/>
      <c r="T68" s="412"/>
      <c r="U68" s="412"/>
    </row>
    <row r="69" spans="5:21" s="419" customFormat="1" ht="12.75" x14ac:dyDescent="0.2">
      <c r="E69" s="420"/>
      <c r="F69" s="411"/>
      <c r="H69" s="421"/>
      <c r="I69" s="422"/>
      <c r="J69" s="422"/>
      <c r="K69" s="421"/>
      <c r="L69" s="423"/>
      <c r="M69" s="420"/>
      <c r="N69" s="412"/>
      <c r="O69" s="424"/>
      <c r="P69" s="412"/>
      <c r="Q69" s="412"/>
      <c r="R69" s="412"/>
      <c r="S69" s="412"/>
      <c r="T69" s="412"/>
      <c r="U69" s="412"/>
    </row>
    <row r="70" spans="5:21" s="419" customFormat="1" ht="12.75" x14ac:dyDescent="0.2">
      <c r="E70" s="420"/>
      <c r="F70" s="411"/>
      <c r="H70" s="421"/>
      <c r="I70" s="422"/>
      <c r="J70" s="422"/>
      <c r="K70" s="421"/>
      <c r="L70" s="423"/>
      <c r="M70" s="420"/>
      <c r="N70" s="412"/>
      <c r="O70" s="424"/>
      <c r="P70" s="412"/>
      <c r="Q70" s="412"/>
      <c r="R70" s="412"/>
      <c r="S70" s="412"/>
      <c r="T70" s="412"/>
      <c r="U70" s="412"/>
    </row>
    <row r="71" spans="5:21" s="419" customFormat="1" ht="12.75" x14ac:dyDescent="0.2">
      <c r="E71" s="420"/>
      <c r="F71" s="411"/>
      <c r="H71" s="421"/>
      <c r="I71" s="422"/>
      <c r="J71" s="422"/>
      <c r="K71" s="421"/>
      <c r="L71" s="423"/>
      <c r="M71" s="420"/>
      <c r="N71" s="412"/>
      <c r="O71" s="424"/>
      <c r="P71" s="412"/>
      <c r="Q71" s="412"/>
      <c r="R71" s="412"/>
      <c r="S71" s="412"/>
      <c r="T71" s="412"/>
      <c r="U71" s="412"/>
    </row>
    <row r="72" spans="5:21" s="419" customFormat="1" ht="12.75" x14ac:dyDescent="0.2">
      <c r="E72" s="420"/>
      <c r="F72" s="411"/>
      <c r="H72" s="421"/>
      <c r="I72" s="422"/>
      <c r="J72" s="422"/>
      <c r="K72" s="421"/>
      <c r="L72" s="423"/>
      <c r="M72" s="420"/>
      <c r="N72" s="412"/>
      <c r="O72" s="424"/>
      <c r="P72" s="412"/>
      <c r="Q72" s="412"/>
      <c r="R72" s="412"/>
      <c r="S72" s="412"/>
      <c r="T72" s="412"/>
      <c r="U72" s="412"/>
    </row>
    <row r="73" spans="5:21" s="419" customFormat="1" ht="12.75" x14ac:dyDescent="0.2">
      <c r="E73" s="420"/>
      <c r="F73" s="411"/>
      <c r="H73" s="421"/>
      <c r="I73" s="422"/>
      <c r="J73" s="422"/>
      <c r="K73" s="421"/>
      <c r="L73" s="423"/>
      <c r="M73" s="420"/>
      <c r="N73" s="412"/>
      <c r="O73" s="424"/>
      <c r="P73" s="412"/>
      <c r="Q73" s="412"/>
      <c r="R73" s="412"/>
      <c r="S73" s="412"/>
      <c r="T73" s="412"/>
      <c r="U73" s="412"/>
    </row>
    <row r="74" spans="5:21" s="419" customFormat="1" ht="12.75" x14ac:dyDescent="0.2">
      <c r="E74" s="420"/>
      <c r="F74" s="411"/>
      <c r="H74" s="421"/>
      <c r="I74" s="422"/>
      <c r="J74" s="422"/>
      <c r="K74" s="421"/>
      <c r="L74" s="423"/>
      <c r="M74" s="420"/>
      <c r="N74" s="412"/>
      <c r="O74" s="424"/>
      <c r="P74" s="412"/>
      <c r="Q74" s="412"/>
      <c r="R74" s="412"/>
      <c r="S74" s="412"/>
      <c r="T74" s="412"/>
      <c r="U74" s="412"/>
    </row>
    <row r="75" spans="5:21" s="419" customFormat="1" ht="12.75" x14ac:dyDescent="0.2">
      <c r="E75" s="420"/>
      <c r="F75" s="411"/>
      <c r="H75" s="421"/>
      <c r="I75" s="422"/>
      <c r="J75" s="422"/>
      <c r="K75" s="421"/>
      <c r="L75" s="423"/>
      <c r="M75" s="420"/>
      <c r="N75" s="412"/>
      <c r="O75" s="424"/>
      <c r="P75" s="412"/>
      <c r="Q75" s="412"/>
      <c r="R75" s="412"/>
      <c r="S75" s="412"/>
      <c r="T75" s="412"/>
      <c r="U75" s="412"/>
    </row>
    <row r="76" spans="5:21" s="419" customFormat="1" ht="12.75" x14ac:dyDescent="0.2">
      <c r="E76" s="420"/>
      <c r="F76" s="411"/>
      <c r="H76" s="421"/>
      <c r="I76" s="422"/>
      <c r="J76" s="422"/>
      <c r="K76" s="421"/>
      <c r="L76" s="423"/>
      <c r="M76" s="420"/>
      <c r="N76" s="412"/>
      <c r="O76" s="424"/>
      <c r="P76" s="412"/>
      <c r="Q76" s="412"/>
      <c r="R76" s="412"/>
      <c r="S76" s="412"/>
      <c r="T76" s="412"/>
      <c r="U76" s="412"/>
    </row>
    <row r="77" spans="5:21" s="419" customFormat="1" ht="12.75" x14ac:dyDescent="0.2">
      <c r="E77" s="420"/>
      <c r="F77" s="411"/>
      <c r="H77" s="421"/>
      <c r="I77" s="422"/>
      <c r="J77" s="422"/>
      <c r="K77" s="421"/>
      <c r="L77" s="423"/>
      <c r="M77" s="420"/>
      <c r="N77" s="412"/>
      <c r="O77" s="424"/>
      <c r="P77" s="412"/>
      <c r="Q77" s="412"/>
      <c r="R77" s="412"/>
      <c r="S77" s="412"/>
      <c r="T77" s="412"/>
      <c r="U77" s="412"/>
    </row>
    <row r="78" spans="5:21" s="419" customFormat="1" ht="12.75" x14ac:dyDescent="0.2">
      <c r="E78" s="420"/>
      <c r="F78" s="411"/>
      <c r="H78" s="421"/>
      <c r="I78" s="422"/>
      <c r="J78" s="422"/>
      <c r="K78" s="421"/>
      <c r="L78" s="423"/>
      <c r="M78" s="420"/>
      <c r="N78" s="412"/>
      <c r="O78" s="424"/>
      <c r="P78" s="412"/>
      <c r="Q78" s="412"/>
      <c r="R78" s="412"/>
      <c r="S78" s="412"/>
      <c r="T78" s="412"/>
      <c r="U78" s="412"/>
    </row>
    <row r="79" spans="5:21" s="419" customFormat="1" ht="12.75" x14ac:dyDescent="0.2">
      <c r="E79" s="420"/>
      <c r="F79" s="411"/>
      <c r="H79" s="421"/>
      <c r="I79" s="422"/>
      <c r="J79" s="422"/>
      <c r="K79" s="421"/>
      <c r="L79" s="423"/>
      <c r="M79" s="420"/>
      <c r="N79" s="412"/>
      <c r="O79" s="424"/>
      <c r="P79" s="412"/>
      <c r="Q79" s="412"/>
      <c r="R79" s="412"/>
      <c r="S79" s="412"/>
      <c r="T79" s="412"/>
      <c r="U79" s="412"/>
    </row>
    <row r="80" spans="5:21" s="419" customFormat="1" ht="12.75" x14ac:dyDescent="0.2">
      <c r="E80" s="420"/>
      <c r="F80" s="411"/>
      <c r="H80" s="421"/>
      <c r="I80" s="422"/>
      <c r="J80" s="422"/>
      <c r="K80" s="421"/>
      <c r="L80" s="423"/>
      <c r="M80" s="420"/>
      <c r="N80" s="412"/>
      <c r="O80" s="424"/>
      <c r="P80" s="412"/>
      <c r="Q80" s="412"/>
      <c r="R80" s="412"/>
      <c r="S80" s="412"/>
      <c r="T80" s="412"/>
      <c r="U80" s="412"/>
    </row>
    <row r="81" spans="5:21" s="419" customFormat="1" ht="12.75" x14ac:dyDescent="0.2">
      <c r="E81" s="420"/>
      <c r="F81" s="411"/>
      <c r="H81" s="421"/>
      <c r="I81" s="422"/>
      <c r="J81" s="422"/>
      <c r="K81" s="421"/>
      <c r="L81" s="423"/>
      <c r="M81" s="420"/>
      <c r="N81" s="412"/>
      <c r="O81" s="424"/>
      <c r="P81" s="412"/>
      <c r="Q81" s="412"/>
      <c r="R81" s="412"/>
      <c r="S81" s="412"/>
      <c r="T81" s="412"/>
      <c r="U81" s="412"/>
    </row>
    <row r="82" spans="5:21" s="419" customFormat="1" ht="12.75" x14ac:dyDescent="0.2">
      <c r="E82" s="420"/>
      <c r="F82" s="411"/>
      <c r="H82" s="421"/>
      <c r="I82" s="422"/>
      <c r="J82" s="422"/>
      <c r="K82" s="421"/>
      <c r="L82" s="423"/>
      <c r="M82" s="420"/>
      <c r="N82" s="412"/>
      <c r="O82" s="424"/>
      <c r="P82" s="412"/>
      <c r="Q82" s="412"/>
      <c r="R82" s="412"/>
      <c r="S82" s="412"/>
      <c r="T82" s="412"/>
      <c r="U82" s="412"/>
    </row>
    <row r="83" spans="5:21" s="419" customFormat="1" ht="12.75" x14ac:dyDescent="0.2">
      <c r="E83" s="420"/>
      <c r="F83" s="411"/>
      <c r="H83" s="421"/>
      <c r="I83" s="422"/>
      <c r="J83" s="422"/>
      <c r="K83" s="421"/>
      <c r="L83" s="423"/>
      <c r="M83" s="420"/>
      <c r="N83" s="412"/>
      <c r="O83" s="424"/>
      <c r="P83" s="412"/>
      <c r="Q83" s="412"/>
      <c r="R83" s="412"/>
      <c r="S83" s="412"/>
      <c r="T83" s="412"/>
      <c r="U83" s="412"/>
    </row>
    <row r="84" spans="5:21" s="419" customFormat="1" ht="12.75" x14ac:dyDescent="0.2">
      <c r="E84" s="420"/>
      <c r="F84" s="411"/>
      <c r="H84" s="421"/>
      <c r="I84" s="422"/>
      <c r="J84" s="422"/>
      <c r="K84" s="421"/>
      <c r="L84" s="423"/>
      <c r="M84" s="420"/>
      <c r="N84" s="412"/>
      <c r="O84" s="424"/>
      <c r="P84" s="412"/>
      <c r="Q84" s="412"/>
      <c r="R84" s="412"/>
      <c r="S84" s="412"/>
      <c r="T84" s="412"/>
      <c r="U84" s="412"/>
    </row>
    <row r="85" spans="5:21" s="419" customFormat="1" ht="12.75" x14ac:dyDescent="0.2">
      <c r="E85" s="420"/>
      <c r="F85" s="411"/>
      <c r="H85" s="421"/>
      <c r="I85" s="422"/>
      <c r="J85" s="422"/>
      <c r="K85" s="421"/>
      <c r="L85" s="423"/>
      <c r="M85" s="420"/>
      <c r="N85" s="412"/>
      <c r="O85" s="424"/>
      <c r="P85" s="412"/>
      <c r="Q85" s="412"/>
      <c r="R85" s="412"/>
      <c r="S85" s="412"/>
      <c r="T85" s="412"/>
      <c r="U85" s="412"/>
    </row>
    <row r="86" spans="5:21" s="419" customFormat="1" ht="12.75" x14ac:dyDescent="0.2">
      <c r="E86" s="420"/>
      <c r="F86" s="411"/>
      <c r="H86" s="421"/>
      <c r="I86" s="422"/>
      <c r="J86" s="422"/>
      <c r="K86" s="421"/>
      <c r="L86" s="423"/>
      <c r="M86" s="420"/>
      <c r="N86" s="412"/>
      <c r="O86" s="424"/>
      <c r="P86" s="412"/>
      <c r="Q86" s="412"/>
      <c r="R86" s="412"/>
      <c r="S86" s="412"/>
      <c r="T86" s="412"/>
      <c r="U86" s="412"/>
    </row>
    <row r="87" spans="5:21" s="419" customFormat="1" ht="12.75" x14ac:dyDescent="0.2">
      <c r="E87" s="420"/>
      <c r="F87" s="411"/>
      <c r="H87" s="421"/>
      <c r="I87" s="422"/>
      <c r="J87" s="422"/>
      <c r="K87" s="421"/>
      <c r="L87" s="423"/>
      <c r="M87" s="420"/>
      <c r="N87" s="412"/>
      <c r="O87" s="424"/>
      <c r="P87" s="412"/>
      <c r="Q87" s="412"/>
      <c r="R87" s="412"/>
      <c r="S87" s="412"/>
      <c r="T87" s="412"/>
      <c r="U87" s="412"/>
    </row>
    <row r="88" spans="5:21" s="419" customFormat="1" ht="12.75" x14ac:dyDescent="0.2">
      <c r="E88" s="420"/>
      <c r="F88" s="411"/>
      <c r="H88" s="421"/>
      <c r="I88" s="422"/>
      <c r="J88" s="422"/>
      <c r="K88" s="421"/>
      <c r="L88" s="423"/>
      <c r="M88" s="420"/>
      <c r="N88" s="412"/>
      <c r="O88" s="424"/>
      <c r="P88" s="412"/>
      <c r="Q88" s="412"/>
      <c r="R88" s="412"/>
      <c r="S88" s="412"/>
      <c r="T88" s="412"/>
      <c r="U88" s="412"/>
    </row>
    <row r="89" spans="5:21" s="419" customFormat="1" ht="12.75" x14ac:dyDescent="0.2">
      <c r="E89" s="420"/>
      <c r="F89" s="411"/>
      <c r="H89" s="421"/>
      <c r="I89" s="422"/>
      <c r="J89" s="422"/>
      <c r="K89" s="421"/>
      <c r="L89" s="423"/>
      <c r="M89" s="420"/>
      <c r="N89" s="412"/>
      <c r="O89" s="424"/>
      <c r="P89" s="412"/>
      <c r="Q89" s="412"/>
      <c r="R89" s="412"/>
      <c r="S89" s="412"/>
      <c r="T89" s="412"/>
      <c r="U89" s="412"/>
    </row>
    <row r="90" spans="5:21" s="419" customFormat="1" ht="12.75" x14ac:dyDescent="0.2">
      <c r="E90" s="420"/>
      <c r="F90" s="411"/>
      <c r="H90" s="421"/>
      <c r="I90" s="422"/>
      <c r="J90" s="422"/>
      <c r="K90" s="421"/>
      <c r="L90" s="423"/>
      <c r="M90" s="420"/>
      <c r="N90" s="412"/>
      <c r="O90" s="424"/>
      <c r="P90" s="412"/>
      <c r="Q90" s="412"/>
      <c r="R90" s="412"/>
      <c r="S90" s="412"/>
      <c r="T90" s="412"/>
      <c r="U90" s="412"/>
    </row>
    <row r="91" spans="5:21" s="419" customFormat="1" ht="12.75" x14ac:dyDescent="0.2">
      <c r="E91" s="420"/>
      <c r="F91" s="411"/>
      <c r="H91" s="421"/>
      <c r="I91" s="422"/>
      <c r="J91" s="422"/>
      <c r="K91" s="421"/>
      <c r="L91" s="423"/>
      <c r="M91" s="420"/>
      <c r="N91" s="412"/>
      <c r="O91" s="424"/>
      <c r="P91" s="412"/>
      <c r="Q91" s="412"/>
      <c r="R91" s="412"/>
      <c r="S91" s="412"/>
      <c r="T91" s="412"/>
      <c r="U91" s="412"/>
    </row>
    <row r="92" spans="5:21" s="419" customFormat="1" ht="12.75" x14ac:dyDescent="0.2">
      <c r="E92" s="420"/>
      <c r="F92" s="411"/>
      <c r="H92" s="421"/>
      <c r="I92" s="422"/>
      <c r="J92" s="422"/>
      <c r="K92" s="421"/>
      <c r="L92" s="423"/>
      <c r="M92" s="420"/>
      <c r="N92" s="412"/>
      <c r="O92" s="424"/>
      <c r="P92" s="412"/>
      <c r="Q92" s="412"/>
      <c r="R92" s="412"/>
      <c r="S92" s="412"/>
      <c r="T92" s="412"/>
      <c r="U92" s="412"/>
    </row>
    <row r="93" spans="5:21" s="419" customFormat="1" ht="12.75" x14ac:dyDescent="0.2">
      <c r="E93" s="420"/>
      <c r="F93" s="411"/>
      <c r="H93" s="421"/>
      <c r="I93" s="422"/>
      <c r="J93" s="422"/>
      <c r="K93" s="421"/>
      <c r="L93" s="423"/>
      <c r="M93" s="420"/>
      <c r="N93" s="412"/>
      <c r="O93" s="424"/>
      <c r="P93" s="412"/>
      <c r="Q93" s="412"/>
      <c r="R93" s="412"/>
      <c r="S93" s="412"/>
      <c r="T93" s="412"/>
      <c r="U93" s="412"/>
    </row>
    <row r="94" spans="5:21" s="419" customFormat="1" ht="12.75" x14ac:dyDescent="0.2">
      <c r="E94" s="420"/>
      <c r="F94" s="411"/>
      <c r="H94" s="421"/>
      <c r="I94" s="422"/>
      <c r="J94" s="422"/>
      <c r="K94" s="421"/>
      <c r="L94" s="423"/>
      <c r="M94" s="420"/>
      <c r="N94" s="412"/>
      <c r="O94" s="424"/>
      <c r="P94" s="412"/>
      <c r="Q94" s="412"/>
      <c r="R94" s="412"/>
      <c r="S94" s="412"/>
      <c r="T94" s="412"/>
      <c r="U94" s="412"/>
    </row>
    <row r="95" spans="5:21" s="419" customFormat="1" ht="12.75" x14ac:dyDescent="0.2">
      <c r="E95" s="420"/>
      <c r="F95" s="411"/>
      <c r="H95" s="421"/>
      <c r="I95" s="422"/>
      <c r="J95" s="422"/>
      <c r="K95" s="421"/>
      <c r="L95" s="423"/>
      <c r="M95" s="420"/>
      <c r="N95" s="412"/>
      <c r="O95" s="424"/>
      <c r="P95" s="412"/>
      <c r="Q95" s="412"/>
      <c r="R95" s="412"/>
      <c r="S95" s="412"/>
      <c r="T95" s="412"/>
      <c r="U95" s="412"/>
    </row>
    <row r="96" spans="5:21" s="419" customFormat="1" ht="12.75" x14ac:dyDescent="0.2">
      <c r="E96" s="420"/>
      <c r="F96" s="411"/>
      <c r="H96" s="421"/>
      <c r="I96" s="422"/>
      <c r="J96" s="422"/>
      <c r="K96" s="421"/>
      <c r="L96" s="423"/>
      <c r="M96" s="420"/>
      <c r="N96" s="412"/>
      <c r="O96" s="424"/>
      <c r="P96" s="412"/>
      <c r="Q96" s="412"/>
      <c r="R96" s="412"/>
      <c r="S96" s="412"/>
      <c r="T96" s="412"/>
      <c r="U96" s="412"/>
    </row>
    <row r="97" spans="5:21" s="419" customFormat="1" ht="12.75" x14ac:dyDescent="0.2">
      <c r="E97" s="420"/>
      <c r="F97" s="411"/>
      <c r="H97" s="421"/>
      <c r="I97" s="422"/>
      <c r="J97" s="422"/>
      <c r="K97" s="421"/>
      <c r="L97" s="423"/>
      <c r="M97" s="420"/>
      <c r="N97" s="412"/>
      <c r="O97" s="424"/>
      <c r="P97" s="412"/>
      <c r="Q97" s="412"/>
      <c r="R97" s="412"/>
      <c r="S97" s="412"/>
      <c r="T97" s="412"/>
      <c r="U97" s="412"/>
    </row>
    <row r="98" spans="5:21" s="419" customFormat="1" ht="12.75" x14ac:dyDescent="0.2">
      <c r="E98" s="420"/>
      <c r="F98" s="411"/>
      <c r="H98" s="421"/>
      <c r="I98" s="422"/>
      <c r="J98" s="422"/>
      <c r="K98" s="421"/>
      <c r="L98" s="423"/>
      <c r="M98" s="420"/>
      <c r="N98" s="412"/>
      <c r="O98" s="424"/>
      <c r="P98" s="412"/>
      <c r="Q98" s="412"/>
      <c r="R98" s="412"/>
      <c r="S98" s="412"/>
      <c r="T98" s="412"/>
      <c r="U98" s="412"/>
    </row>
    <row r="99" spans="5:21" s="419" customFormat="1" ht="12.75" x14ac:dyDescent="0.2">
      <c r="E99" s="420"/>
      <c r="F99" s="411"/>
      <c r="H99" s="421"/>
      <c r="I99" s="422"/>
      <c r="J99" s="422"/>
      <c r="K99" s="421"/>
      <c r="L99" s="423"/>
      <c r="M99" s="420"/>
      <c r="N99" s="412"/>
      <c r="O99" s="424"/>
      <c r="P99" s="412"/>
      <c r="Q99" s="412"/>
      <c r="R99" s="412"/>
      <c r="S99" s="412"/>
      <c r="T99" s="412"/>
      <c r="U99" s="412"/>
    </row>
    <row r="100" spans="5:21" s="419" customFormat="1" ht="12.75" x14ac:dyDescent="0.2">
      <c r="E100" s="420"/>
      <c r="F100" s="411"/>
      <c r="H100" s="421"/>
      <c r="I100" s="422"/>
      <c r="J100" s="422"/>
      <c r="K100" s="421"/>
      <c r="L100" s="423"/>
      <c r="M100" s="420"/>
      <c r="N100" s="412"/>
      <c r="O100" s="424"/>
      <c r="P100" s="412"/>
      <c r="Q100" s="412"/>
      <c r="R100" s="412"/>
      <c r="S100" s="412"/>
      <c r="T100" s="412"/>
      <c r="U100" s="412"/>
    </row>
    <row r="101" spans="5:21" s="419" customFormat="1" ht="12.75" x14ac:dyDescent="0.2">
      <c r="E101" s="420"/>
      <c r="F101" s="411"/>
      <c r="H101" s="421"/>
      <c r="I101" s="422"/>
      <c r="J101" s="422"/>
      <c r="K101" s="421"/>
      <c r="L101" s="423"/>
      <c r="M101" s="420"/>
      <c r="N101" s="412"/>
      <c r="O101" s="424"/>
      <c r="P101" s="412"/>
      <c r="Q101" s="412"/>
      <c r="R101" s="412"/>
      <c r="S101" s="412"/>
      <c r="T101" s="412"/>
      <c r="U101" s="412"/>
    </row>
    <row r="102" spans="5:21" s="419" customFormat="1" ht="12.75" x14ac:dyDescent="0.2">
      <c r="E102" s="420"/>
      <c r="F102" s="411"/>
      <c r="H102" s="421"/>
      <c r="I102" s="422"/>
      <c r="J102" s="422"/>
      <c r="K102" s="421"/>
      <c r="L102" s="423"/>
      <c r="M102" s="420"/>
      <c r="N102" s="412"/>
      <c r="O102" s="424"/>
      <c r="P102" s="412"/>
      <c r="Q102" s="412"/>
      <c r="R102" s="412"/>
      <c r="S102" s="412"/>
      <c r="T102" s="412"/>
      <c r="U102" s="412"/>
    </row>
    <row r="103" spans="5:21" s="419" customFormat="1" ht="12.75" x14ac:dyDescent="0.2">
      <c r="E103" s="420"/>
      <c r="F103" s="411"/>
      <c r="H103" s="421"/>
      <c r="I103" s="422"/>
      <c r="J103" s="422"/>
      <c r="K103" s="421"/>
      <c r="L103" s="423"/>
      <c r="M103" s="420"/>
      <c r="N103" s="412"/>
      <c r="O103" s="424"/>
      <c r="P103" s="412"/>
      <c r="Q103" s="412"/>
      <c r="R103" s="412"/>
      <c r="S103" s="412"/>
      <c r="T103" s="412"/>
      <c r="U103" s="412"/>
    </row>
    <row r="104" spans="5:21" s="419" customFormat="1" ht="12.75" x14ac:dyDescent="0.2">
      <c r="E104" s="420"/>
      <c r="F104" s="411"/>
      <c r="H104" s="421"/>
      <c r="I104" s="422"/>
      <c r="J104" s="422"/>
      <c r="K104" s="421"/>
      <c r="L104" s="423"/>
      <c r="M104" s="420"/>
      <c r="N104" s="412"/>
      <c r="O104" s="424"/>
      <c r="P104" s="412"/>
      <c r="Q104" s="412"/>
      <c r="R104" s="412"/>
      <c r="S104" s="412"/>
      <c r="T104" s="412"/>
      <c r="U104" s="412"/>
    </row>
    <row r="105" spans="5:21" s="419" customFormat="1" ht="12.75" x14ac:dyDescent="0.2">
      <c r="E105" s="420"/>
      <c r="F105" s="411"/>
      <c r="H105" s="421"/>
      <c r="I105" s="422"/>
      <c r="J105" s="422"/>
      <c r="K105" s="421"/>
      <c r="L105" s="423"/>
      <c r="M105" s="420"/>
      <c r="N105" s="412"/>
      <c r="O105" s="424"/>
      <c r="P105" s="412"/>
      <c r="Q105" s="412"/>
      <c r="R105" s="412"/>
      <c r="S105" s="412"/>
      <c r="T105" s="412"/>
      <c r="U105" s="412"/>
    </row>
    <row r="106" spans="5:21" s="419" customFormat="1" ht="12.75" x14ac:dyDescent="0.2">
      <c r="E106" s="420"/>
      <c r="F106" s="411"/>
      <c r="H106" s="421"/>
      <c r="I106" s="422"/>
      <c r="J106" s="422"/>
      <c r="K106" s="421"/>
      <c r="L106" s="423"/>
      <c r="M106" s="420"/>
      <c r="N106" s="412"/>
      <c r="O106" s="424"/>
      <c r="P106" s="412"/>
      <c r="Q106" s="412"/>
      <c r="R106" s="412"/>
      <c r="S106" s="412"/>
      <c r="T106" s="412"/>
      <c r="U106" s="412"/>
    </row>
    <row r="107" spans="5:21" s="419" customFormat="1" ht="12.75" x14ac:dyDescent="0.2">
      <c r="E107" s="420"/>
      <c r="F107" s="411"/>
      <c r="H107" s="421"/>
      <c r="I107" s="422"/>
      <c r="J107" s="422"/>
      <c r="K107" s="421"/>
      <c r="L107" s="423"/>
      <c r="M107" s="420"/>
      <c r="N107" s="412"/>
      <c r="O107" s="424"/>
      <c r="P107" s="412"/>
      <c r="Q107" s="412"/>
      <c r="R107" s="412"/>
      <c r="S107" s="412"/>
      <c r="T107" s="412"/>
      <c r="U107" s="412"/>
    </row>
    <row r="108" spans="5:21" s="419" customFormat="1" ht="12.75" x14ac:dyDescent="0.2">
      <c r="E108" s="420"/>
      <c r="F108" s="411"/>
      <c r="H108" s="421"/>
      <c r="I108" s="422"/>
      <c r="J108" s="422"/>
      <c r="K108" s="421"/>
      <c r="L108" s="423"/>
      <c r="M108" s="420"/>
      <c r="N108" s="412"/>
      <c r="O108" s="424"/>
      <c r="P108" s="412"/>
      <c r="Q108" s="412"/>
      <c r="R108" s="412"/>
      <c r="S108" s="412"/>
      <c r="T108" s="412"/>
      <c r="U108" s="412"/>
    </row>
    <row r="109" spans="5:21" s="419" customFormat="1" ht="12.75" x14ac:dyDescent="0.2">
      <c r="E109" s="420"/>
      <c r="F109" s="411"/>
      <c r="H109" s="421"/>
      <c r="I109" s="422"/>
      <c r="J109" s="422"/>
      <c r="K109" s="421"/>
      <c r="L109" s="423"/>
      <c r="M109" s="420"/>
      <c r="N109" s="412"/>
      <c r="O109" s="424"/>
      <c r="P109" s="412"/>
      <c r="Q109" s="412"/>
      <c r="R109" s="412"/>
      <c r="S109" s="412"/>
      <c r="T109" s="412"/>
      <c r="U109" s="412"/>
    </row>
    <row r="110" spans="5:21" s="419" customFormat="1" ht="12.75" x14ac:dyDescent="0.2">
      <c r="E110" s="420"/>
      <c r="F110" s="411"/>
      <c r="H110" s="421"/>
      <c r="I110" s="422"/>
      <c r="J110" s="422"/>
      <c r="K110" s="421"/>
      <c r="L110" s="423"/>
      <c r="M110" s="420"/>
      <c r="N110" s="412"/>
      <c r="O110" s="424"/>
      <c r="P110" s="412"/>
      <c r="Q110" s="412"/>
      <c r="R110" s="412"/>
      <c r="S110" s="412"/>
      <c r="T110" s="412"/>
      <c r="U110" s="412"/>
    </row>
    <row r="111" spans="5:21" s="419" customFormat="1" ht="12.75" x14ac:dyDescent="0.2">
      <c r="E111" s="420"/>
      <c r="F111" s="411"/>
      <c r="H111" s="421"/>
      <c r="I111" s="422"/>
      <c r="J111" s="422"/>
      <c r="K111" s="421"/>
      <c r="L111" s="423"/>
      <c r="M111" s="420"/>
      <c r="N111" s="412"/>
      <c r="O111" s="424"/>
      <c r="P111" s="412"/>
      <c r="Q111" s="412"/>
      <c r="R111" s="412"/>
      <c r="S111" s="412"/>
      <c r="T111" s="412"/>
      <c r="U111" s="412"/>
    </row>
    <row r="112" spans="5:21" s="419" customFormat="1" ht="12.75" x14ac:dyDescent="0.2">
      <c r="E112" s="420"/>
      <c r="F112" s="411"/>
      <c r="H112" s="421"/>
      <c r="I112" s="422"/>
      <c r="J112" s="422"/>
      <c r="K112" s="421"/>
      <c r="L112" s="423"/>
      <c r="M112" s="420"/>
      <c r="N112" s="412"/>
      <c r="O112" s="424"/>
      <c r="P112" s="412"/>
      <c r="Q112" s="412"/>
      <c r="R112" s="412"/>
      <c r="S112" s="412"/>
      <c r="T112" s="412"/>
      <c r="U112" s="412"/>
    </row>
    <row r="113" spans="5:21" s="419" customFormat="1" ht="12.75" x14ac:dyDescent="0.2">
      <c r="E113" s="420"/>
      <c r="F113" s="411"/>
      <c r="H113" s="421"/>
      <c r="I113" s="422"/>
      <c r="J113" s="422"/>
      <c r="K113" s="421"/>
      <c r="L113" s="423"/>
      <c r="M113" s="420"/>
      <c r="N113" s="412"/>
      <c r="O113" s="424"/>
      <c r="P113" s="412"/>
      <c r="Q113" s="412"/>
      <c r="R113" s="412"/>
      <c r="S113" s="412"/>
      <c r="T113" s="412"/>
      <c r="U113" s="412"/>
    </row>
    <row r="114" spans="5:21" s="419" customFormat="1" ht="12.75" x14ac:dyDescent="0.2">
      <c r="E114" s="420"/>
      <c r="F114" s="411"/>
      <c r="H114" s="421"/>
      <c r="I114" s="422"/>
      <c r="J114" s="422"/>
      <c r="K114" s="421"/>
      <c r="L114" s="423"/>
      <c r="M114" s="420"/>
      <c r="N114" s="412"/>
      <c r="O114" s="424"/>
      <c r="P114" s="412"/>
      <c r="Q114" s="412"/>
      <c r="R114" s="412"/>
      <c r="S114" s="412"/>
      <c r="T114" s="412"/>
      <c r="U114" s="412"/>
    </row>
    <row r="115" spans="5:21" s="419" customFormat="1" ht="12.75" x14ac:dyDescent="0.2">
      <c r="E115" s="420"/>
      <c r="F115" s="411"/>
      <c r="H115" s="421"/>
      <c r="I115" s="422"/>
      <c r="J115" s="422"/>
      <c r="K115" s="421"/>
      <c r="L115" s="423"/>
      <c r="M115" s="420"/>
      <c r="N115" s="412"/>
      <c r="O115" s="424"/>
      <c r="P115" s="412"/>
      <c r="Q115" s="412"/>
      <c r="R115" s="412"/>
      <c r="S115" s="412"/>
      <c r="T115" s="412"/>
      <c r="U115" s="412"/>
    </row>
    <row r="116" spans="5:21" s="419" customFormat="1" ht="12.75" x14ac:dyDescent="0.2">
      <c r="E116" s="420"/>
      <c r="F116" s="411"/>
      <c r="H116" s="421"/>
      <c r="I116" s="422"/>
      <c r="J116" s="422"/>
      <c r="K116" s="421"/>
      <c r="L116" s="423"/>
      <c r="M116" s="420"/>
      <c r="N116" s="412"/>
      <c r="O116" s="424"/>
      <c r="P116" s="412"/>
      <c r="Q116" s="412"/>
      <c r="R116" s="412"/>
      <c r="S116" s="412"/>
      <c r="T116" s="412"/>
      <c r="U116" s="412"/>
    </row>
    <row r="117" spans="5:21" s="419" customFormat="1" ht="12.75" x14ac:dyDescent="0.2">
      <c r="E117" s="420"/>
      <c r="F117" s="411"/>
      <c r="H117" s="421"/>
      <c r="I117" s="422"/>
      <c r="J117" s="422"/>
      <c r="K117" s="421"/>
      <c r="L117" s="423"/>
      <c r="M117" s="420"/>
      <c r="N117" s="412"/>
      <c r="O117" s="424"/>
      <c r="P117" s="412"/>
      <c r="Q117" s="412"/>
      <c r="R117" s="412"/>
      <c r="S117" s="412"/>
      <c r="T117" s="412"/>
      <c r="U117" s="412"/>
    </row>
    <row r="118" spans="5:21" s="419" customFormat="1" ht="12.75" x14ac:dyDescent="0.2">
      <c r="E118" s="420"/>
      <c r="F118" s="411"/>
      <c r="H118" s="421"/>
      <c r="I118" s="422"/>
      <c r="J118" s="422"/>
      <c r="K118" s="421"/>
      <c r="L118" s="423"/>
      <c r="M118" s="420"/>
      <c r="N118" s="412"/>
      <c r="O118" s="424"/>
      <c r="P118" s="412"/>
      <c r="Q118" s="412"/>
      <c r="R118" s="412"/>
      <c r="S118" s="412"/>
      <c r="T118" s="412"/>
      <c r="U118" s="412"/>
    </row>
    <row r="119" spans="5:21" s="419" customFormat="1" ht="12.75" x14ac:dyDescent="0.2">
      <c r="E119" s="420"/>
      <c r="F119" s="411"/>
      <c r="H119" s="421"/>
      <c r="I119" s="422"/>
      <c r="J119" s="422"/>
      <c r="K119" s="421"/>
      <c r="L119" s="423"/>
      <c r="M119" s="420"/>
      <c r="N119" s="412"/>
      <c r="O119" s="424"/>
      <c r="P119" s="412"/>
      <c r="Q119" s="412"/>
      <c r="R119" s="412"/>
      <c r="S119" s="412"/>
      <c r="T119" s="412"/>
      <c r="U119" s="412"/>
    </row>
    <row r="120" spans="5:21" s="419" customFormat="1" ht="12.75" x14ac:dyDescent="0.2">
      <c r="E120" s="420"/>
      <c r="F120" s="411"/>
      <c r="H120" s="421"/>
      <c r="I120" s="422"/>
      <c r="J120" s="422"/>
      <c r="K120" s="421"/>
      <c r="L120" s="423"/>
      <c r="M120" s="420"/>
      <c r="N120" s="412"/>
      <c r="O120" s="424"/>
      <c r="P120" s="412"/>
      <c r="Q120" s="412"/>
      <c r="R120" s="412"/>
      <c r="S120" s="412"/>
      <c r="T120" s="412"/>
      <c r="U120" s="412"/>
    </row>
    <row r="121" spans="5:21" s="419" customFormat="1" ht="12.75" x14ac:dyDescent="0.2">
      <c r="E121" s="420"/>
      <c r="F121" s="411"/>
      <c r="H121" s="421"/>
      <c r="I121" s="422"/>
      <c r="J121" s="422"/>
      <c r="K121" s="421"/>
      <c r="L121" s="423"/>
      <c r="M121" s="420"/>
      <c r="N121" s="412"/>
      <c r="O121" s="424"/>
      <c r="P121" s="412"/>
      <c r="Q121" s="412"/>
      <c r="R121" s="412"/>
      <c r="S121" s="412"/>
      <c r="T121" s="412"/>
      <c r="U121" s="412"/>
    </row>
    <row r="122" spans="5:21" s="419" customFormat="1" ht="12.75" x14ac:dyDescent="0.2">
      <c r="E122" s="420"/>
      <c r="F122" s="411"/>
      <c r="H122" s="421"/>
      <c r="I122" s="422"/>
      <c r="J122" s="422"/>
      <c r="K122" s="421"/>
      <c r="L122" s="423"/>
      <c r="M122" s="420"/>
      <c r="N122" s="412"/>
      <c r="O122" s="424"/>
      <c r="P122" s="412"/>
      <c r="Q122" s="412"/>
      <c r="R122" s="412"/>
      <c r="S122" s="412"/>
      <c r="T122" s="412"/>
      <c r="U122" s="412"/>
    </row>
    <row r="123" spans="5:21" s="419" customFormat="1" ht="12.75" x14ac:dyDescent="0.2">
      <c r="E123" s="420"/>
      <c r="F123" s="411"/>
      <c r="H123" s="421"/>
      <c r="I123" s="422"/>
      <c r="J123" s="422"/>
      <c r="K123" s="421"/>
      <c r="L123" s="423"/>
      <c r="M123" s="420"/>
      <c r="N123" s="412"/>
      <c r="O123" s="424"/>
      <c r="P123" s="412"/>
      <c r="Q123" s="412"/>
      <c r="R123" s="412"/>
      <c r="S123" s="412"/>
      <c r="T123" s="412"/>
      <c r="U123" s="412"/>
    </row>
    <row r="124" spans="5:21" s="419" customFormat="1" ht="12.75" x14ac:dyDescent="0.2">
      <c r="E124" s="420"/>
      <c r="F124" s="411"/>
      <c r="H124" s="421"/>
      <c r="I124" s="422"/>
      <c r="J124" s="422"/>
      <c r="K124" s="421"/>
      <c r="L124" s="423"/>
      <c r="M124" s="420"/>
      <c r="N124" s="412"/>
      <c r="O124" s="424"/>
      <c r="P124" s="412"/>
      <c r="Q124" s="412"/>
      <c r="R124" s="412"/>
      <c r="S124" s="412"/>
      <c r="T124" s="412"/>
      <c r="U124" s="412"/>
    </row>
    <row r="125" spans="5:21" s="419" customFormat="1" ht="12.75" x14ac:dyDescent="0.2">
      <c r="E125" s="420"/>
      <c r="F125" s="411"/>
      <c r="H125" s="421"/>
      <c r="I125" s="422"/>
      <c r="J125" s="422"/>
      <c r="K125" s="421"/>
      <c r="L125" s="423"/>
      <c r="M125" s="420"/>
      <c r="N125" s="412"/>
      <c r="O125" s="424"/>
      <c r="P125" s="412"/>
      <c r="Q125" s="412"/>
      <c r="R125" s="412"/>
      <c r="S125" s="412"/>
      <c r="T125" s="412"/>
      <c r="U125" s="412"/>
    </row>
    <row r="126" spans="5:21" s="419" customFormat="1" ht="12.75" x14ac:dyDescent="0.2">
      <c r="E126" s="420"/>
      <c r="F126" s="411"/>
      <c r="H126" s="421"/>
      <c r="I126" s="422"/>
      <c r="J126" s="422"/>
      <c r="K126" s="421"/>
      <c r="L126" s="423"/>
      <c r="M126" s="420"/>
      <c r="N126" s="412"/>
      <c r="O126" s="424"/>
      <c r="P126" s="412"/>
      <c r="Q126" s="412"/>
      <c r="R126" s="412"/>
      <c r="S126" s="412"/>
      <c r="T126" s="412"/>
      <c r="U126" s="412"/>
    </row>
    <row r="127" spans="5:21" s="419" customFormat="1" ht="12.75" x14ac:dyDescent="0.2">
      <c r="E127" s="420"/>
      <c r="F127" s="411"/>
      <c r="H127" s="421"/>
      <c r="I127" s="422"/>
      <c r="J127" s="422"/>
      <c r="K127" s="421"/>
      <c r="L127" s="423"/>
      <c r="M127" s="420"/>
      <c r="N127" s="412"/>
      <c r="O127" s="424"/>
      <c r="P127" s="412"/>
      <c r="Q127" s="412"/>
      <c r="R127" s="412"/>
      <c r="S127" s="412"/>
      <c r="T127" s="412"/>
      <c r="U127" s="412"/>
    </row>
    <row r="128" spans="5:21" s="419" customFormat="1" ht="12.75" x14ac:dyDescent="0.2">
      <c r="E128" s="420"/>
      <c r="F128" s="411"/>
      <c r="H128" s="421"/>
      <c r="I128" s="422"/>
      <c r="J128" s="422"/>
      <c r="K128" s="421"/>
      <c r="L128" s="423"/>
      <c r="M128" s="420"/>
      <c r="N128" s="412"/>
      <c r="O128" s="424"/>
      <c r="P128" s="412"/>
      <c r="Q128" s="412"/>
      <c r="R128" s="412"/>
      <c r="S128" s="412"/>
      <c r="T128" s="412"/>
      <c r="U128" s="412"/>
    </row>
    <row r="129" spans="5:21" s="419" customFormat="1" ht="12.75" x14ac:dyDescent="0.2">
      <c r="E129" s="420"/>
      <c r="F129" s="411"/>
      <c r="H129" s="421"/>
      <c r="I129" s="422"/>
      <c r="J129" s="422"/>
      <c r="K129" s="421"/>
      <c r="L129" s="423"/>
      <c r="M129" s="420"/>
      <c r="N129" s="412"/>
      <c r="O129" s="424"/>
      <c r="P129" s="412"/>
      <c r="Q129" s="412"/>
      <c r="R129" s="412"/>
      <c r="S129" s="412"/>
      <c r="T129" s="412"/>
      <c r="U129" s="412"/>
    </row>
    <row r="130" spans="5:21" s="419" customFormat="1" ht="12.75" x14ac:dyDescent="0.2">
      <c r="E130" s="420"/>
      <c r="F130" s="411"/>
      <c r="H130" s="421"/>
      <c r="I130" s="422"/>
      <c r="J130" s="422"/>
      <c r="K130" s="421"/>
      <c r="L130" s="423"/>
      <c r="M130" s="420"/>
      <c r="N130" s="412"/>
      <c r="O130" s="424"/>
      <c r="P130" s="412"/>
      <c r="Q130" s="412"/>
      <c r="R130" s="412"/>
      <c r="S130" s="412"/>
      <c r="T130" s="412"/>
      <c r="U130" s="412"/>
    </row>
    <row r="131" spans="5:21" s="419" customFormat="1" ht="12.75" x14ac:dyDescent="0.2">
      <c r="E131" s="420"/>
      <c r="F131" s="411"/>
      <c r="H131" s="421"/>
      <c r="I131" s="422"/>
      <c r="J131" s="422"/>
      <c r="K131" s="421"/>
      <c r="L131" s="423"/>
      <c r="M131" s="420"/>
      <c r="N131" s="412"/>
      <c r="O131" s="424"/>
      <c r="P131" s="412"/>
      <c r="Q131" s="412"/>
      <c r="R131" s="412"/>
      <c r="S131" s="412"/>
      <c r="T131" s="412"/>
      <c r="U131" s="412"/>
    </row>
    <row r="132" spans="5:21" s="419" customFormat="1" ht="12.75" x14ac:dyDescent="0.2">
      <c r="E132" s="420"/>
      <c r="F132" s="411"/>
      <c r="H132" s="421"/>
      <c r="I132" s="422"/>
      <c r="J132" s="422"/>
      <c r="K132" s="421"/>
      <c r="L132" s="423"/>
      <c r="M132" s="420"/>
      <c r="N132" s="412"/>
      <c r="O132" s="424"/>
      <c r="P132" s="412"/>
      <c r="Q132" s="412"/>
      <c r="R132" s="412"/>
      <c r="S132" s="412"/>
      <c r="T132" s="412"/>
      <c r="U132" s="412"/>
    </row>
    <row r="133" spans="5:21" s="419" customFormat="1" ht="12.75" x14ac:dyDescent="0.2">
      <c r="E133" s="420"/>
      <c r="F133" s="411"/>
      <c r="H133" s="421"/>
      <c r="I133" s="422"/>
      <c r="J133" s="422"/>
      <c r="K133" s="421"/>
      <c r="L133" s="423"/>
      <c r="M133" s="420"/>
      <c r="N133" s="412"/>
      <c r="O133" s="424"/>
      <c r="P133" s="412"/>
      <c r="Q133" s="412"/>
      <c r="R133" s="412"/>
      <c r="S133" s="412"/>
      <c r="T133" s="412"/>
      <c r="U133" s="412"/>
    </row>
    <row r="134" spans="5:21" s="419" customFormat="1" ht="12.75" x14ac:dyDescent="0.2">
      <c r="E134" s="420"/>
      <c r="F134" s="411"/>
      <c r="H134" s="421"/>
      <c r="I134" s="422"/>
      <c r="J134" s="422"/>
      <c r="K134" s="421"/>
      <c r="L134" s="423"/>
      <c r="M134" s="420"/>
      <c r="N134" s="412"/>
      <c r="O134" s="424"/>
      <c r="P134" s="412"/>
      <c r="Q134" s="412"/>
      <c r="R134" s="412"/>
      <c r="S134" s="412"/>
      <c r="T134" s="412"/>
      <c r="U134" s="412"/>
    </row>
    <row r="135" spans="5:21" s="419" customFormat="1" ht="12.75" x14ac:dyDescent="0.2">
      <c r="E135" s="420"/>
      <c r="F135" s="411"/>
      <c r="H135" s="421"/>
      <c r="I135" s="422"/>
      <c r="J135" s="422"/>
      <c r="K135" s="421"/>
      <c r="L135" s="423"/>
      <c r="M135" s="420"/>
      <c r="N135" s="412"/>
      <c r="O135" s="424"/>
      <c r="P135" s="412"/>
      <c r="Q135" s="412"/>
      <c r="R135" s="412"/>
      <c r="S135" s="412"/>
      <c r="T135" s="412"/>
      <c r="U135" s="412"/>
    </row>
    <row r="136" spans="5:21" s="419" customFormat="1" ht="12.75" x14ac:dyDescent="0.2">
      <c r="E136" s="420"/>
      <c r="F136" s="411"/>
      <c r="H136" s="421"/>
      <c r="I136" s="422"/>
      <c r="J136" s="422"/>
      <c r="K136" s="421"/>
      <c r="L136" s="423"/>
      <c r="M136" s="420"/>
      <c r="N136" s="412"/>
      <c r="O136" s="424"/>
      <c r="P136" s="412"/>
      <c r="Q136" s="412"/>
      <c r="R136" s="412"/>
      <c r="S136" s="412"/>
      <c r="T136" s="412"/>
      <c r="U136" s="412"/>
    </row>
    <row r="137" spans="5:21" s="419" customFormat="1" ht="12.75" x14ac:dyDescent="0.2">
      <c r="E137" s="420"/>
      <c r="F137" s="411"/>
      <c r="H137" s="421"/>
      <c r="I137" s="422"/>
      <c r="J137" s="422"/>
      <c r="K137" s="421"/>
      <c r="L137" s="423"/>
      <c r="M137" s="420"/>
      <c r="N137" s="412"/>
      <c r="O137" s="424"/>
      <c r="P137" s="412"/>
      <c r="Q137" s="412"/>
      <c r="R137" s="412"/>
      <c r="S137" s="412"/>
      <c r="T137" s="412"/>
      <c r="U137" s="412"/>
    </row>
    <row r="138" spans="5:21" s="419" customFormat="1" ht="12.75" x14ac:dyDescent="0.2">
      <c r="E138" s="420"/>
      <c r="F138" s="411"/>
      <c r="H138" s="421"/>
      <c r="I138" s="422"/>
      <c r="J138" s="422"/>
      <c r="K138" s="421"/>
      <c r="L138" s="423"/>
      <c r="M138" s="420"/>
      <c r="N138" s="412"/>
      <c r="O138" s="424"/>
      <c r="P138" s="412"/>
      <c r="Q138" s="412"/>
      <c r="R138" s="412"/>
      <c r="S138" s="412"/>
      <c r="T138" s="412"/>
      <c r="U138" s="412"/>
    </row>
    <row r="139" spans="5:21" s="419" customFormat="1" ht="12.75" x14ac:dyDescent="0.2">
      <c r="E139" s="420"/>
      <c r="F139" s="411"/>
      <c r="H139" s="421"/>
      <c r="I139" s="422"/>
      <c r="J139" s="422"/>
      <c r="K139" s="421"/>
      <c r="L139" s="423"/>
      <c r="M139" s="420"/>
      <c r="N139" s="412"/>
      <c r="O139" s="424"/>
      <c r="P139" s="412"/>
      <c r="Q139" s="412"/>
      <c r="R139" s="412"/>
      <c r="S139" s="412"/>
      <c r="T139" s="412"/>
      <c r="U139" s="412"/>
    </row>
    <row r="140" spans="5:21" s="419" customFormat="1" ht="12.75" x14ac:dyDescent="0.2">
      <c r="E140" s="420"/>
      <c r="F140" s="411"/>
      <c r="H140" s="421"/>
      <c r="I140" s="422"/>
      <c r="J140" s="422"/>
      <c r="K140" s="421"/>
      <c r="L140" s="423"/>
      <c r="M140" s="420"/>
      <c r="N140" s="412"/>
      <c r="O140" s="424"/>
      <c r="P140" s="412"/>
      <c r="Q140" s="412"/>
      <c r="R140" s="412"/>
      <c r="S140" s="412"/>
      <c r="T140" s="412"/>
      <c r="U140" s="412"/>
    </row>
    <row r="141" spans="5:21" s="419" customFormat="1" ht="12.75" x14ac:dyDescent="0.2">
      <c r="E141" s="420"/>
      <c r="F141" s="411"/>
      <c r="H141" s="421"/>
      <c r="I141" s="422"/>
      <c r="J141" s="422"/>
      <c r="K141" s="421"/>
      <c r="L141" s="423"/>
      <c r="M141" s="420"/>
      <c r="N141" s="412"/>
      <c r="O141" s="424"/>
      <c r="P141" s="412"/>
      <c r="Q141" s="412"/>
      <c r="R141" s="412"/>
      <c r="S141" s="412"/>
      <c r="T141" s="412"/>
      <c r="U141" s="412"/>
    </row>
    <row r="142" spans="5:21" s="419" customFormat="1" ht="12.75" x14ac:dyDescent="0.2">
      <c r="E142" s="420"/>
      <c r="F142" s="411"/>
      <c r="H142" s="421"/>
      <c r="I142" s="422"/>
      <c r="J142" s="422"/>
      <c r="K142" s="421"/>
      <c r="L142" s="423"/>
      <c r="M142" s="420"/>
      <c r="N142" s="412"/>
      <c r="O142" s="424"/>
      <c r="P142" s="412"/>
      <c r="Q142" s="412"/>
      <c r="R142" s="412"/>
      <c r="S142" s="412"/>
      <c r="T142" s="412"/>
      <c r="U142" s="412"/>
    </row>
    <row r="143" spans="5:21" s="419" customFormat="1" ht="12.75" x14ac:dyDescent="0.2">
      <c r="E143" s="420"/>
      <c r="F143" s="411"/>
      <c r="H143" s="421"/>
      <c r="I143" s="422"/>
      <c r="J143" s="422"/>
      <c r="K143" s="421"/>
      <c r="L143" s="423"/>
      <c r="M143" s="420"/>
      <c r="N143" s="412"/>
      <c r="O143" s="424"/>
      <c r="P143" s="412"/>
      <c r="Q143" s="412"/>
      <c r="R143" s="412"/>
      <c r="S143" s="412"/>
      <c r="T143" s="412"/>
      <c r="U143" s="412"/>
    </row>
    <row r="144" spans="5:21" s="419" customFormat="1" ht="12.75" x14ac:dyDescent="0.2">
      <c r="E144" s="420"/>
      <c r="F144" s="411"/>
      <c r="H144" s="421"/>
      <c r="I144" s="422"/>
      <c r="J144" s="422"/>
      <c r="K144" s="421"/>
      <c r="L144" s="423"/>
      <c r="M144" s="420"/>
      <c r="N144" s="412"/>
      <c r="O144" s="424"/>
      <c r="P144" s="412"/>
      <c r="Q144" s="412"/>
      <c r="R144" s="412"/>
      <c r="S144" s="412"/>
      <c r="T144" s="412"/>
      <c r="U144" s="412"/>
    </row>
    <row r="145" spans="5:21" s="419" customFormat="1" ht="12.75" x14ac:dyDescent="0.2">
      <c r="E145" s="420"/>
      <c r="F145" s="411"/>
      <c r="H145" s="421"/>
      <c r="I145" s="422"/>
      <c r="J145" s="422"/>
      <c r="K145" s="421"/>
      <c r="L145" s="423"/>
      <c r="M145" s="420"/>
      <c r="N145" s="412"/>
      <c r="O145" s="424"/>
      <c r="P145" s="412"/>
      <c r="Q145" s="412"/>
      <c r="R145" s="412"/>
      <c r="S145" s="412"/>
      <c r="T145" s="412"/>
      <c r="U145" s="412"/>
    </row>
    <row r="146" spans="5:21" s="419" customFormat="1" ht="12.75" x14ac:dyDescent="0.2">
      <c r="E146" s="420"/>
      <c r="F146" s="411"/>
      <c r="H146" s="421"/>
      <c r="I146" s="422"/>
      <c r="J146" s="422"/>
      <c r="K146" s="421"/>
      <c r="L146" s="423"/>
      <c r="M146" s="420"/>
      <c r="N146" s="412"/>
      <c r="O146" s="424"/>
      <c r="P146" s="412"/>
      <c r="Q146" s="412"/>
      <c r="R146" s="412"/>
      <c r="S146" s="412"/>
      <c r="T146" s="412"/>
      <c r="U146" s="412"/>
    </row>
    <row r="147" spans="5:21" s="419" customFormat="1" ht="12.75" x14ac:dyDescent="0.2">
      <c r="E147" s="420"/>
      <c r="F147" s="411"/>
      <c r="H147" s="421"/>
      <c r="I147" s="422"/>
      <c r="J147" s="422"/>
      <c r="K147" s="421"/>
      <c r="L147" s="423"/>
      <c r="M147" s="420"/>
      <c r="N147" s="412"/>
      <c r="O147" s="424"/>
      <c r="P147" s="412"/>
      <c r="Q147" s="412"/>
      <c r="R147" s="412"/>
      <c r="S147" s="412"/>
      <c r="T147" s="412"/>
      <c r="U147" s="412"/>
    </row>
    <row r="148" spans="5:21" s="419" customFormat="1" ht="12.75" x14ac:dyDescent="0.2">
      <c r="E148" s="420"/>
      <c r="F148" s="411"/>
      <c r="H148" s="421"/>
      <c r="I148" s="422"/>
      <c r="J148" s="422"/>
      <c r="K148" s="421"/>
      <c r="L148" s="423"/>
      <c r="M148" s="420"/>
      <c r="N148" s="412"/>
      <c r="O148" s="424"/>
      <c r="P148" s="412"/>
      <c r="Q148" s="412"/>
      <c r="R148" s="412"/>
      <c r="S148" s="412"/>
      <c r="T148" s="412"/>
      <c r="U148" s="412"/>
    </row>
    <row r="149" spans="5:21" s="419" customFormat="1" ht="12.75" x14ac:dyDescent="0.2">
      <c r="E149" s="420"/>
      <c r="F149" s="411"/>
      <c r="H149" s="421"/>
      <c r="I149" s="422"/>
      <c r="J149" s="422"/>
      <c r="K149" s="421"/>
      <c r="L149" s="423"/>
      <c r="M149" s="420"/>
      <c r="N149" s="412"/>
      <c r="O149" s="424"/>
      <c r="P149" s="412"/>
      <c r="Q149" s="412"/>
      <c r="R149" s="412"/>
      <c r="S149" s="412"/>
      <c r="T149" s="412"/>
      <c r="U149" s="412"/>
    </row>
    <row r="150" spans="5:21" s="419" customFormat="1" ht="12.75" x14ac:dyDescent="0.2">
      <c r="E150" s="420"/>
      <c r="F150" s="411"/>
      <c r="H150" s="421"/>
      <c r="I150" s="422"/>
      <c r="J150" s="422"/>
      <c r="K150" s="421"/>
      <c r="L150" s="423"/>
      <c r="M150" s="420"/>
      <c r="N150" s="412"/>
      <c r="O150" s="424"/>
      <c r="P150" s="412"/>
      <c r="Q150" s="412"/>
      <c r="R150" s="412"/>
      <c r="S150" s="412"/>
      <c r="T150" s="412"/>
      <c r="U150" s="412"/>
    </row>
    <row r="151" spans="5:21" s="419" customFormat="1" ht="12.75" x14ac:dyDescent="0.2">
      <c r="E151" s="420"/>
      <c r="F151" s="411"/>
      <c r="H151" s="421"/>
      <c r="I151" s="422"/>
      <c r="J151" s="422"/>
      <c r="K151" s="421"/>
      <c r="L151" s="423"/>
      <c r="M151" s="420"/>
      <c r="N151" s="412"/>
      <c r="O151" s="424"/>
      <c r="P151" s="412"/>
      <c r="Q151" s="412"/>
      <c r="R151" s="412"/>
      <c r="S151" s="412"/>
      <c r="T151" s="412"/>
      <c r="U151" s="412"/>
    </row>
    <row r="152" spans="5:21" s="419" customFormat="1" ht="12.75" x14ac:dyDescent="0.2">
      <c r="E152" s="420"/>
      <c r="F152" s="411"/>
      <c r="H152" s="421"/>
      <c r="I152" s="422"/>
      <c r="J152" s="422"/>
      <c r="K152" s="421"/>
      <c r="L152" s="423"/>
      <c r="M152" s="420"/>
      <c r="N152" s="412"/>
      <c r="O152" s="424"/>
      <c r="P152" s="412"/>
      <c r="Q152" s="412"/>
      <c r="R152" s="412"/>
      <c r="S152" s="412"/>
      <c r="T152" s="412"/>
      <c r="U152" s="412"/>
    </row>
    <row r="153" spans="5:21" s="419" customFormat="1" ht="12.75" x14ac:dyDescent="0.2">
      <c r="E153" s="420"/>
      <c r="F153" s="411"/>
      <c r="H153" s="421"/>
      <c r="I153" s="422"/>
      <c r="J153" s="422"/>
      <c r="K153" s="421"/>
      <c r="L153" s="423"/>
      <c r="M153" s="420"/>
      <c r="N153" s="412"/>
      <c r="O153" s="424"/>
      <c r="P153" s="412"/>
      <c r="Q153" s="412"/>
      <c r="R153" s="412"/>
      <c r="S153" s="412"/>
      <c r="T153" s="412"/>
      <c r="U153" s="412"/>
    </row>
    <row r="154" spans="5:21" s="419" customFormat="1" ht="12.75" x14ac:dyDescent="0.2">
      <c r="E154" s="420"/>
      <c r="F154" s="411"/>
      <c r="H154" s="421"/>
      <c r="I154" s="422"/>
      <c r="J154" s="422"/>
      <c r="K154" s="421"/>
      <c r="L154" s="423"/>
      <c r="M154" s="420"/>
      <c r="N154" s="412"/>
      <c r="O154" s="424"/>
      <c r="P154" s="412"/>
      <c r="Q154" s="412"/>
      <c r="R154" s="412"/>
      <c r="S154" s="412"/>
      <c r="T154" s="412"/>
      <c r="U154" s="412"/>
    </row>
    <row r="155" spans="5:21" s="419" customFormat="1" ht="12.75" x14ac:dyDescent="0.2">
      <c r="E155" s="420"/>
      <c r="F155" s="411"/>
      <c r="H155" s="421"/>
      <c r="I155" s="422"/>
      <c r="J155" s="422"/>
      <c r="K155" s="421"/>
      <c r="L155" s="423"/>
      <c r="M155" s="420"/>
      <c r="N155" s="412"/>
      <c r="O155" s="424"/>
      <c r="P155" s="412"/>
      <c r="Q155" s="412"/>
      <c r="R155" s="412"/>
      <c r="S155" s="412"/>
      <c r="T155" s="412"/>
      <c r="U155" s="412"/>
    </row>
    <row r="156" spans="5:21" s="419" customFormat="1" ht="12.75" x14ac:dyDescent="0.2">
      <c r="E156" s="420"/>
      <c r="F156" s="411"/>
      <c r="H156" s="421"/>
      <c r="I156" s="422"/>
      <c r="J156" s="422"/>
      <c r="K156" s="421"/>
      <c r="L156" s="423"/>
      <c r="M156" s="420"/>
      <c r="N156" s="412"/>
      <c r="O156" s="424"/>
      <c r="P156" s="412"/>
      <c r="Q156" s="412"/>
      <c r="R156" s="412"/>
      <c r="S156" s="412"/>
      <c r="T156" s="412"/>
      <c r="U156" s="412"/>
    </row>
    <row r="157" spans="5:21" s="419" customFormat="1" ht="12.75" x14ac:dyDescent="0.2">
      <c r="E157" s="420"/>
      <c r="F157" s="411"/>
      <c r="H157" s="421"/>
      <c r="I157" s="422"/>
      <c r="J157" s="422"/>
      <c r="K157" s="421"/>
      <c r="L157" s="423"/>
      <c r="M157" s="420"/>
      <c r="N157" s="412"/>
      <c r="O157" s="424"/>
      <c r="P157" s="412"/>
      <c r="Q157" s="412"/>
      <c r="R157" s="412"/>
      <c r="S157" s="412"/>
      <c r="T157" s="412"/>
      <c r="U157" s="412"/>
    </row>
    <row r="158" spans="5:21" s="419" customFormat="1" ht="12.75" x14ac:dyDescent="0.2">
      <c r="E158" s="420"/>
      <c r="F158" s="411"/>
      <c r="H158" s="421"/>
      <c r="I158" s="422"/>
      <c r="J158" s="422"/>
      <c r="K158" s="421"/>
      <c r="L158" s="423"/>
      <c r="M158" s="420"/>
      <c r="N158" s="412"/>
      <c r="O158" s="424"/>
      <c r="P158" s="412"/>
      <c r="Q158" s="412"/>
      <c r="R158" s="412"/>
      <c r="S158" s="412"/>
      <c r="T158" s="412"/>
      <c r="U158" s="412"/>
    </row>
    <row r="159" spans="5:21" s="419" customFormat="1" ht="12.75" x14ac:dyDescent="0.2">
      <c r="E159" s="420"/>
      <c r="F159" s="411"/>
      <c r="H159" s="421"/>
      <c r="I159" s="422"/>
      <c r="J159" s="422"/>
      <c r="K159" s="421"/>
      <c r="L159" s="423"/>
      <c r="M159" s="420"/>
      <c r="N159" s="412"/>
      <c r="O159" s="424"/>
      <c r="P159" s="412"/>
      <c r="Q159" s="412"/>
      <c r="R159" s="412"/>
      <c r="S159" s="412"/>
      <c r="T159" s="412"/>
      <c r="U159" s="412"/>
    </row>
    <row r="160" spans="5:21" s="419" customFormat="1" ht="12.75" x14ac:dyDescent="0.2">
      <c r="E160" s="420"/>
      <c r="F160" s="411"/>
      <c r="H160" s="421"/>
      <c r="I160" s="422"/>
      <c r="J160" s="422"/>
      <c r="K160" s="421"/>
      <c r="L160" s="423"/>
      <c r="M160" s="420"/>
      <c r="N160" s="412"/>
      <c r="O160" s="424"/>
      <c r="P160" s="412"/>
      <c r="Q160" s="412"/>
      <c r="R160" s="412"/>
      <c r="S160" s="412"/>
      <c r="T160" s="412"/>
      <c r="U160" s="412"/>
    </row>
    <row r="161" spans="5:21" s="419" customFormat="1" ht="12.75" x14ac:dyDescent="0.2">
      <c r="E161" s="420"/>
      <c r="F161" s="411"/>
      <c r="H161" s="421"/>
      <c r="I161" s="422"/>
      <c r="J161" s="422"/>
      <c r="K161" s="421"/>
      <c r="L161" s="423"/>
      <c r="M161" s="420"/>
      <c r="N161" s="412"/>
      <c r="O161" s="424"/>
      <c r="P161" s="412"/>
      <c r="Q161" s="412"/>
      <c r="R161" s="412"/>
      <c r="S161" s="412"/>
      <c r="T161" s="412"/>
      <c r="U161" s="412"/>
    </row>
    <row r="162" spans="5:21" s="419" customFormat="1" ht="12.75" x14ac:dyDescent="0.2">
      <c r="E162" s="420"/>
      <c r="F162" s="411"/>
      <c r="H162" s="421"/>
      <c r="I162" s="422"/>
      <c r="J162" s="422"/>
      <c r="K162" s="421"/>
      <c r="L162" s="423"/>
      <c r="M162" s="420"/>
      <c r="N162" s="412"/>
      <c r="O162" s="424"/>
      <c r="P162" s="412"/>
      <c r="Q162" s="412"/>
      <c r="R162" s="412"/>
      <c r="S162" s="412"/>
      <c r="T162" s="412"/>
      <c r="U162" s="412"/>
    </row>
    <row r="163" spans="5:21" s="419" customFormat="1" ht="12.75" x14ac:dyDescent="0.2">
      <c r="E163" s="420"/>
      <c r="F163" s="411"/>
      <c r="H163" s="421"/>
      <c r="I163" s="422"/>
      <c r="J163" s="422"/>
      <c r="K163" s="421"/>
      <c r="L163" s="423"/>
      <c r="M163" s="420"/>
      <c r="N163" s="412"/>
      <c r="O163" s="424"/>
      <c r="P163" s="412"/>
      <c r="Q163" s="412"/>
      <c r="R163" s="412"/>
      <c r="S163" s="412"/>
      <c r="T163" s="412"/>
      <c r="U163" s="412"/>
    </row>
    <row r="164" spans="5:21" s="419" customFormat="1" ht="12.75" x14ac:dyDescent="0.2">
      <c r="E164" s="420"/>
      <c r="F164" s="411"/>
      <c r="H164" s="421"/>
      <c r="I164" s="422"/>
      <c r="J164" s="422"/>
      <c r="K164" s="421"/>
      <c r="L164" s="423"/>
      <c r="M164" s="420"/>
      <c r="N164" s="412"/>
      <c r="O164" s="424"/>
      <c r="P164" s="412"/>
      <c r="Q164" s="412"/>
      <c r="R164" s="412"/>
      <c r="S164" s="412"/>
      <c r="T164" s="412"/>
      <c r="U164" s="412"/>
    </row>
    <row r="165" spans="5:21" s="419" customFormat="1" ht="12.75" x14ac:dyDescent="0.2">
      <c r="E165" s="420"/>
      <c r="F165" s="411"/>
      <c r="H165" s="421"/>
      <c r="I165" s="422"/>
      <c r="J165" s="422"/>
      <c r="K165" s="421"/>
      <c r="L165" s="423"/>
      <c r="M165" s="420"/>
      <c r="N165" s="412"/>
      <c r="O165" s="424"/>
      <c r="P165" s="412"/>
      <c r="Q165" s="412"/>
      <c r="R165" s="412"/>
      <c r="S165" s="412"/>
      <c r="T165" s="412"/>
      <c r="U165" s="412"/>
    </row>
    <row r="166" spans="5:21" s="419" customFormat="1" ht="12.75" x14ac:dyDescent="0.2">
      <c r="E166" s="420"/>
      <c r="F166" s="411"/>
      <c r="H166" s="421"/>
      <c r="I166" s="422"/>
      <c r="J166" s="422"/>
      <c r="K166" s="421"/>
      <c r="L166" s="423"/>
      <c r="M166" s="420"/>
      <c r="N166" s="412"/>
      <c r="O166" s="424"/>
      <c r="P166" s="412"/>
      <c r="Q166" s="412"/>
      <c r="R166" s="412"/>
      <c r="S166" s="412"/>
      <c r="T166" s="412"/>
      <c r="U166" s="412"/>
    </row>
    <row r="167" spans="5:21" s="419" customFormat="1" ht="12.75" x14ac:dyDescent="0.2">
      <c r="E167" s="420"/>
      <c r="F167" s="411"/>
      <c r="H167" s="421"/>
      <c r="I167" s="422"/>
      <c r="J167" s="422"/>
      <c r="K167" s="421"/>
      <c r="L167" s="423"/>
      <c r="M167" s="420"/>
      <c r="N167" s="412"/>
      <c r="O167" s="424"/>
      <c r="P167" s="412"/>
      <c r="Q167" s="412"/>
      <c r="R167" s="412"/>
      <c r="S167" s="412"/>
      <c r="T167" s="412"/>
      <c r="U167" s="412"/>
    </row>
    <row r="168" spans="5:21" s="419" customFormat="1" ht="12.75" x14ac:dyDescent="0.2">
      <c r="E168" s="420"/>
      <c r="F168" s="411"/>
      <c r="H168" s="421"/>
      <c r="I168" s="422"/>
      <c r="J168" s="422"/>
      <c r="K168" s="421"/>
      <c r="L168" s="423"/>
      <c r="M168" s="420"/>
      <c r="N168" s="412"/>
      <c r="O168" s="424"/>
      <c r="P168" s="412"/>
      <c r="Q168" s="412"/>
      <c r="R168" s="412"/>
      <c r="S168" s="412"/>
      <c r="T168" s="412"/>
      <c r="U168" s="412"/>
    </row>
    <row r="169" spans="5:21" s="419" customFormat="1" ht="12.75" x14ac:dyDescent="0.2">
      <c r="E169" s="420"/>
      <c r="F169" s="411"/>
      <c r="H169" s="421"/>
      <c r="I169" s="422"/>
      <c r="J169" s="422"/>
      <c r="K169" s="421"/>
      <c r="L169" s="423"/>
      <c r="M169" s="420"/>
      <c r="N169" s="412"/>
      <c r="O169" s="424"/>
      <c r="P169" s="412"/>
      <c r="Q169" s="412"/>
      <c r="R169" s="412"/>
      <c r="S169" s="412"/>
      <c r="T169" s="412"/>
      <c r="U169" s="412"/>
    </row>
    <row r="170" spans="5:21" s="419" customFormat="1" ht="12.75" x14ac:dyDescent="0.2">
      <c r="E170" s="420"/>
      <c r="F170" s="411"/>
      <c r="H170" s="421"/>
      <c r="I170" s="422"/>
      <c r="J170" s="422"/>
      <c r="K170" s="421"/>
      <c r="L170" s="423"/>
      <c r="M170" s="420"/>
      <c r="N170" s="412"/>
      <c r="O170" s="424"/>
      <c r="P170" s="412"/>
      <c r="Q170" s="412"/>
      <c r="R170" s="412"/>
      <c r="S170" s="412"/>
      <c r="T170" s="412"/>
      <c r="U170" s="412"/>
    </row>
    <row r="171" spans="5:21" s="419" customFormat="1" ht="12.75" x14ac:dyDescent="0.2">
      <c r="E171" s="420"/>
      <c r="F171" s="411"/>
      <c r="H171" s="421"/>
      <c r="I171" s="422"/>
      <c r="J171" s="422"/>
      <c r="K171" s="421"/>
      <c r="L171" s="423"/>
      <c r="M171" s="420"/>
      <c r="N171" s="412"/>
      <c r="O171" s="424"/>
      <c r="P171" s="412"/>
      <c r="Q171" s="412"/>
      <c r="R171" s="412"/>
      <c r="S171" s="412"/>
      <c r="T171" s="412"/>
      <c r="U171" s="412"/>
    </row>
    <row r="172" spans="5:21" s="419" customFormat="1" ht="12.75" x14ac:dyDescent="0.2">
      <c r="E172" s="420"/>
      <c r="F172" s="411"/>
      <c r="H172" s="421"/>
      <c r="I172" s="422"/>
      <c r="J172" s="422"/>
      <c r="K172" s="421"/>
      <c r="L172" s="423"/>
      <c r="M172" s="420"/>
      <c r="N172" s="412"/>
      <c r="O172" s="424"/>
      <c r="P172" s="412"/>
      <c r="Q172" s="412"/>
      <c r="R172" s="412"/>
      <c r="S172" s="412"/>
      <c r="T172" s="412"/>
      <c r="U172" s="412"/>
    </row>
    <row r="173" spans="5:21" s="419" customFormat="1" ht="12.75" x14ac:dyDescent="0.2">
      <c r="E173" s="420"/>
      <c r="F173" s="411"/>
      <c r="H173" s="421"/>
      <c r="I173" s="422"/>
      <c r="J173" s="422"/>
      <c r="K173" s="421"/>
      <c r="L173" s="423"/>
      <c r="M173" s="420"/>
      <c r="N173" s="412"/>
      <c r="O173" s="424"/>
      <c r="P173" s="412"/>
      <c r="Q173" s="412"/>
      <c r="R173" s="412"/>
      <c r="S173" s="412"/>
      <c r="T173" s="412"/>
      <c r="U173" s="412"/>
    </row>
    <row r="174" spans="5:21" s="419" customFormat="1" ht="12.75" x14ac:dyDescent="0.2">
      <c r="E174" s="420"/>
      <c r="F174" s="411"/>
      <c r="H174" s="421"/>
      <c r="I174" s="422"/>
      <c r="J174" s="422"/>
      <c r="K174" s="421"/>
      <c r="L174" s="423"/>
      <c r="M174" s="420"/>
      <c r="N174" s="412"/>
      <c r="O174" s="424"/>
      <c r="P174" s="412"/>
      <c r="Q174" s="412"/>
      <c r="R174" s="412"/>
      <c r="S174" s="412"/>
      <c r="T174" s="412"/>
      <c r="U174" s="412"/>
    </row>
    <row r="175" spans="5:21" s="419" customFormat="1" ht="12.75" x14ac:dyDescent="0.2">
      <c r="E175" s="420"/>
      <c r="F175" s="411"/>
      <c r="H175" s="421"/>
      <c r="I175" s="422"/>
      <c r="J175" s="422"/>
      <c r="K175" s="421"/>
      <c r="L175" s="423"/>
      <c r="M175" s="420"/>
      <c r="N175" s="412"/>
      <c r="O175" s="424"/>
      <c r="P175" s="412"/>
      <c r="Q175" s="412"/>
      <c r="R175" s="412"/>
      <c r="S175" s="412"/>
      <c r="T175" s="412"/>
      <c r="U175" s="412"/>
    </row>
    <row r="176" spans="5:21" s="419" customFormat="1" ht="12.75" x14ac:dyDescent="0.2">
      <c r="E176" s="420"/>
      <c r="F176" s="411"/>
      <c r="H176" s="421"/>
      <c r="I176" s="422"/>
      <c r="J176" s="422"/>
      <c r="K176" s="421"/>
      <c r="L176" s="423"/>
      <c r="M176" s="420"/>
      <c r="N176" s="412"/>
      <c r="O176" s="424"/>
      <c r="P176" s="412"/>
      <c r="Q176" s="412"/>
      <c r="R176" s="412"/>
      <c r="S176" s="412"/>
      <c r="T176" s="412"/>
      <c r="U176" s="412"/>
    </row>
    <row r="177" spans="5:21" s="419" customFormat="1" ht="12.75" x14ac:dyDescent="0.2">
      <c r="E177" s="420"/>
      <c r="F177" s="411"/>
      <c r="H177" s="421"/>
      <c r="I177" s="422"/>
      <c r="J177" s="422"/>
      <c r="K177" s="421"/>
      <c r="L177" s="423"/>
      <c r="M177" s="420"/>
      <c r="N177" s="412"/>
      <c r="O177" s="424"/>
      <c r="P177" s="412"/>
      <c r="Q177" s="412"/>
      <c r="R177" s="412"/>
      <c r="S177" s="412"/>
      <c r="T177" s="412"/>
      <c r="U177" s="412"/>
    </row>
    <row r="178" spans="5:21" s="419" customFormat="1" ht="12.75" x14ac:dyDescent="0.2">
      <c r="E178" s="420"/>
      <c r="F178" s="411"/>
      <c r="H178" s="421"/>
      <c r="I178" s="422"/>
      <c r="J178" s="422"/>
      <c r="K178" s="421"/>
      <c r="L178" s="423"/>
      <c r="M178" s="420"/>
      <c r="N178" s="412"/>
      <c r="O178" s="424"/>
      <c r="P178" s="412"/>
      <c r="Q178" s="412"/>
      <c r="R178" s="412"/>
      <c r="S178" s="412"/>
      <c r="T178" s="412"/>
      <c r="U178" s="412"/>
    </row>
    <row r="179" spans="5:21" s="419" customFormat="1" ht="12.75" x14ac:dyDescent="0.2">
      <c r="E179" s="420"/>
      <c r="F179" s="411"/>
      <c r="H179" s="421"/>
      <c r="I179" s="422"/>
      <c r="J179" s="422"/>
      <c r="K179" s="421"/>
      <c r="L179" s="423"/>
      <c r="M179" s="420"/>
      <c r="N179" s="412"/>
      <c r="O179" s="424"/>
      <c r="P179" s="412"/>
      <c r="Q179" s="412"/>
      <c r="R179" s="412"/>
      <c r="S179" s="412"/>
      <c r="T179" s="412"/>
      <c r="U179" s="412"/>
    </row>
    <row r="180" spans="5:21" s="419" customFormat="1" ht="12.75" x14ac:dyDescent="0.2">
      <c r="E180" s="420"/>
      <c r="F180" s="411"/>
      <c r="H180" s="421"/>
      <c r="I180" s="422"/>
      <c r="J180" s="422"/>
      <c r="K180" s="421"/>
      <c r="L180" s="423"/>
      <c r="M180" s="420"/>
      <c r="N180" s="412"/>
      <c r="O180" s="424"/>
      <c r="P180" s="412"/>
      <c r="Q180" s="412"/>
      <c r="R180" s="412"/>
      <c r="S180" s="412"/>
      <c r="T180" s="412"/>
      <c r="U180" s="412"/>
    </row>
    <row r="181" spans="5:21" s="419" customFormat="1" ht="12.75" x14ac:dyDescent="0.2">
      <c r="E181" s="420"/>
      <c r="F181" s="411"/>
      <c r="H181" s="421"/>
      <c r="I181" s="422"/>
      <c r="J181" s="422"/>
      <c r="K181" s="421"/>
      <c r="L181" s="423"/>
      <c r="M181" s="420"/>
      <c r="N181" s="412"/>
      <c r="O181" s="424"/>
      <c r="P181" s="412"/>
      <c r="Q181" s="412"/>
      <c r="R181" s="412"/>
      <c r="S181" s="412"/>
      <c r="T181" s="412"/>
      <c r="U181" s="412"/>
    </row>
    <row r="182" spans="5:21" s="419" customFormat="1" ht="12.75" x14ac:dyDescent="0.2">
      <c r="E182" s="420"/>
      <c r="F182" s="411"/>
      <c r="H182" s="421"/>
      <c r="I182" s="422"/>
      <c r="J182" s="422"/>
      <c r="K182" s="421"/>
      <c r="L182" s="423"/>
      <c r="M182" s="420"/>
      <c r="N182" s="412"/>
      <c r="O182" s="424"/>
      <c r="P182" s="412"/>
      <c r="Q182" s="412"/>
      <c r="R182" s="412"/>
      <c r="S182" s="412"/>
      <c r="T182" s="412"/>
      <c r="U182" s="412"/>
    </row>
    <row r="183" spans="5:21" s="419" customFormat="1" ht="12.75" x14ac:dyDescent="0.2">
      <c r="E183" s="420"/>
      <c r="F183" s="411"/>
      <c r="H183" s="421"/>
      <c r="I183" s="422"/>
      <c r="J183" s="422"/>
      <c r="K183" s="421"/>
      <c r="L183" s="423"/>
      <c r="M183" s="420"/>
      <c r="N183" s="412"/>
      <c r="O183" s="424"/>
      <c r="P183" s="412"/>
      <c r="Q183" s="412"/>
      <c r="R183" s="412"/>
      <c r="S183" s="412"/>
      <c r="T183" s="412"/>
      <c r="U183" s="412"/>
    </row>
    <row r="184" spans="5:21" s="419" customFormat="1" ht="12.75" x14ac:dyDescent="0.2">
      <c r="E184" s="420"/>
      <c r="F184" s="411"/>
      <c r="H184" s="421"/>
      <c r="I184" s="422"/>
      <c r="J184" s="422"/>
      <c r="K184" s="421"/>
      <c r="L184" s="423"/>
      <c r="M184" s="420"/>
      <c r="N184" s="412"/>
      <c r="O184" s="424"/>
      <c r="P184" s="412"/>
      <c r="Q184" s="412"/>
      <c r="R184" s="412"/>
      <c r="S184" s="412"/>
      <c r="T184" s="412"/>
      <c r="U184" s="412"/>
    </row>
    <row r="185" spans="5:21" s="419" customFormat="1" ht="12.75" x14ac:dyDescent="0.2">
      <c r="E185" s="420"/>
      <c r="F185" s="411"/>
      <c r="H185" s="421"/>
      <c r="I185" s="422"/>
      <c r="J185" s="422"/>
      <c r="K185" s="421"/>
      <c r="L185" s="423"/>
      <c r="M185" s="420"/>
      <c r="N185" s="412"/>
      <c r="O185" s="424"/>
      <c r="P185" s="412"/>
      <c r="Q185" s="412"/>
      <c r="R185" s="412"/>
      <c r="S185" s="412"/>
      <c r="T185" s="412"/>
      <c r="U185" s="412"/>
    </row>
    <row r="186" spans="5:21" s="419" customFormat="1" ht="12.75" x14ac:dyDescent="0.2">
      <c r="E186" s="420"/>
      <c r="F186" s="411"/>
      <c r="H186" s="421"/>
      <c r="I186" s="422"/>
      <c r="J186" s="422"/>
      <c r="K186" s="421"/>
      <c r="L186" s="423"/>
      <c r="M186" s="420"/>
      <c r="N186" s="412"/>
      <c r="O186" s="424"/>
      <c r="P186" s="412"/>
      <c r="Q186" s="412"/>
      <c r="R186" s="412"/>
      <c r="S186" s="412"/>
      <c r="T186" s="412"/>
      <c r="U186" s="412"/>
    </row>
    <row r="187" spans="5:21" s="419" customFormat="1" ht="12.75" x14ac:dyDescent="0.2">
      <c r="E187" s="420"/>
      <c r="F187" s="411"/>
      <c r="H187" s="421"/>
      <c r="I187" s="422"/>
      <c r="J187" s="422"/>
      <c r="K187" s="421"/>
      <c r="L187" s="423"/>
      <c r="M187" s="420"/>
      <c r="N187" s="412"/>
      <c r="O187" s="424"/>
      <c r="P187" s="412"/>
      <c r="Q187" s="412"/>
      <c r="R187" s="412"/>
      <c r="S187" s="412"/>
      <c r="T187" s="412"/>
      <c r="U187" s="412"/>
    </row>
    <row r="188" spans="5:21" s="419" customFormat="1" ht="12.75" x14ac:dyDescent="0.2">
      <c r="E188" s="420"/>
      <c r="F188" s="411"/>
      <c r="H188" s="421"/>
      <c r="I188" s="422"/>
      <c r="J188" s="422"/>
      <c r="K188" s="421"/>
      <c r="L188" s="423"/>
      <c r="M188" s="420"/>
      <c r="N188" s="412"/>
      <c r="O188" s="424"/>
      <c r="P188" s="412"/>
      <c r="Q188" s="412"/>
      <c r="R188" s="412"/>
      <c r="S188" s="412"/>
      <c r="T188" s="412"/>
      <c r="U188" s="412"/>
    </row>
    <row r="189" spans="5:21" s="419" customFormat="1" ht="12.75" x14ac:dyDescent="0.2">
      <c r="E189" s="420"/>
      <c r="F189" s="411"/>
      <c r="H189" s="421"/>
      <c r="I189" s="422"/>
      <c r="J189" s="422"/>
      <c r="K189" s="421"/>
      <c r="L189" s="423"/>
      <c r="M189" s="420"/>
      <c r="N189" s="412"/>
      <c r="O189" s="424"/>
      <c r="P189" s="412"/>
      <c r="Q189" s="412"/>
      <c r="R189" s="412"/>
      <c r="S189" s="412"/>
      <c r="T189" s="412"/>
      <c r="U189" s="412"/>
    </row>
    <row r="190" spans="5:21" s="419" customFormat="1" ht="12.75" x14ac:dyDescent="0.2">
      <c r="E190" s="420"/>
      <c r="F190" s="411"/>
      <c r="H190" s="421"/>
      <c r="I190" s="422"/>
      <c r="J190" s="422"/>
      <c r="K190" s="421"/>
      <c r="L190" s="423"/>
      <c r="M190" s="420"/>
      <c r="N190" s="412"/>
      <c r="O190" s="424"/>
      <c r="P190" s="412"/>
      <c r="Q190" s="412"/>
      <c r="R190" s="412"/>
      <c r="S190" s="412"/>
      <c r="T190" s="412"/>
      <c r="U190" s="412"/>
    </row>
    <row r="191" spans="5:21" s="419" customFormat="1" ht="12.75" x14ac:dyDescent="0.2">
      <c r="E191" s="420"/>
      <c r="F191" s="411"/>
      <c r="H191" s="421"/>
      <c r="I191" s="422"/>
      <c r="J191" s="422"/>
      <c r="K191" s="421"/>
      <c r="L191" s="423"/>
      <c r="M191" s="420"/>
      <c r="N191" s="412"/>
      <c r="O191" s="424"/>
      <c r="P191" s="412"/>
      <c r="Q191" s="412"/>
      <c r="R191" s="412"/>
      <c r="S191" s="412"/>
      <c r="T191" s="412"/>
      <c r="U191" s="412"/>
    </row>
    <row r="192" spans="5:21" s="419" customFormat="1" ht="12.75" x14ac:dyDescent="0.2">
      <c r="E192" s="420"/>
      <c r="F192" s="411"/>
      <c r="H192" s="421"/>
      <c r="I192" s="422"/>
      <c r="J192" s="422"/>
      <c r="K192" s="421"/>
      <c r="L192" s="423"/>
      <c r="M192" s="420"/>
      <c r="N192" s="412"/>
      <c r="O192" s="424"/>
      <c r="P192" s="412"/>
      <c r="Q192" s="412"/>
      <c r="R192" s="412"/>
      <c r="S192" s="412"/>
      <c r="T192" s="412"/>
      <c r="U192" s="412"/>
    </row>
    <row r="193" spans="5:21" s="419" customFormat="1" ht="12.75" x14ac:dyDescent="0.2">
      <c r="E193" s="420"/>
      <c r="F193" s="411"/>
      <c r="H193" s="421"/>
      <c r="I193" s="422"/>
      <c r="J193" s="422"/>
      <c r="K193" s="421"/>
      <c r="L193" s="423"/>
      <c r="M193" s="420"/>
      <c r="N193" s="412"/>
      <c r="O193" s="424"/>
      <c r="P193" s="412"/>
      <c r="Q193" s="412"/>
      <c r="R193" s="412"/>
      <c r="S193" s="412"/>
      <c r="T193" s="412"/>
      <c r="U193" s="412"/>
    </row>
    <row r="194" spans="5:21" s="419" customFormat="1" ht="12.75" x14ac:dyDescent="0.2">
      <c r="E194" s="420"/>
      <c r="F194" s="411"/>
      <c r="H194" s="421"/>
      <c r="I194" s="422"/>
      <c r="J194" s="422"/>
      <c r="K194" s="421"/>
      <c r="L194" s="423"/>
      <c r="M194" s="420"/>
      <c r="N194" s="412"/>
      <c r="O194" s="424"/>
      <c r="P194" s="412"/>
      <c r="Q194" s="412"/>
      <c r="R194" s="412"/>
      <c r="S194" s="412"/>
      <c r="T194" s="412"/>
      <c r="U194" s="412"/>
    </row>
    <row r="195" spans="5:21" s="419" customFormat="1" ht="12.75" x14ac:dyDescent="0.2">
      <c r="E195" s="420"/>
      <c r="F195" s="411"/>
      <c r="H195" s="421"/>
      <c r="I195" s="422"/>
      <c r="J195" s="422"/>
      <c r="K195" s="421"/>
      <c r="L195" s="423"/>
      <c r="M195" s="420"/>
      <c r="N195" s="412"/>
      <c r="O195" s="424"/>
      <c r="P195" s="412"/>
      <c r="Q195" s="412"/>
      <c r="R195" s="412"/>
      <c r="S195" s="412"/>
      <c r="T195" s="412"/>
      <c r="U195" s="412"/>
    </row>
    <row r="196" spans="5:21" s="419" customFormat="1" ht="12.75" x14ac:dyDescent="0.2">
      <c r="E196" s="420"/>
      <c r="F196" s="411"/>
      <c r="H196" s="421"/>
      <c r="I196" s="422"/>
      <c r="J196" s="422"/>
      <c r="K196" s="421"/>
      <c r="L196" s="423"/>
      <c r="M196" s="420"/>
      <c r="N196" s="412"/>
      <c r="O196" s="424"/>
      <c r="P196" s="412"/>
      <c r="Q196" s="412"/>
      <c r="R196" s="412"/>
      <c r="S196" s="412"/>
      <c r="T196" s="412"/>
      <c r="U196" s="412"/>
    </row>
    <row r="197" spans="5:21" s="419" customFormat="1" ht="12.75" x14ac:dyDescent="0.2">
      <c r="E197" s="420"/>
      <c r="F197" s="411"/>
      <c r="H197" s="421"/>
      <c r="I197" s="422"/>
      <c r="J197" s="422"/>
      <c r="K197" s="421"/>
      <c r="L197" s="423"/>
      <c r="M197" s="420"/>
      <c r="N197" s="412"/>
      <c r="O197" s="424"/>
      <c r="P197" s="412"/>
      <c r="Q197" s="412"/>
      <c r="R197" s="412"/>
      <c r="S197" s="412"/>
      <c r="T197" s="412"/>
      <c r="U197" s="412"/>
    </row>
    <row r="198" spans="5:21" s="419" customFormat="1" ht="12.75" x14ac:dyDescent="0.2">
      <c r="E198" s="420"/>
      <c r="F198" s="411"/>
      <c r="H198" s="421"/>
      <c r="I198" s="422"/>
      <c r="J198" s="422"/>
      <c r="K198" s="421"/>
      <c r="L198" s="423"/>
      <c r="M198" s="420"/>
      <c r="N198" s="412"/>
      <c r="O198" s="424"/>
      <c r="P198" s="412"/>
      <c r="Q198" s="412"/>
      <c r="R198" s="412"/>
      <c r="S198" s="412"/>
      <c r="T198" s="412"/>
      <c r="U198" s="412"/>
    </row>
    <row r="199" spans="5:21" s="419" customFormat="1" ht="12.75" x14ac:dyDescent="0.2">
      <c r="E199" s="420"/>
      <c r="F199" s="411"/>
      <c r="H199" s="421"/>
      <c r="I199" s="422"/>
      <c r="J199" s="422"/>
      <c r="K199" s="421"/>
      <c r="L199" s="423"/>
      <c r="M199" s="420"/>
      <c r="N199" s="412"/>
      <c r="O199" s="424"/>
      <c r="P199" s="412"/>
      <c r="Q199" s="412"/>
      <c r="R199" s="412"/>
      <c r="S199" s="412"/>
      <c r="T199" s="412"/>
      <c r="U199" s="412"/>
    </row>
    <row r="200" spans="5:21" s="419" customFormat="1" ht="12.75" x14ac:dyDescent="0.2">
      <c r="E200" s="420"/>
      <c r="F200" s="411"/>
      <c r="H200" s="421"/>
      <c r="I200" s="422"/>
      <c r="J200" s="422"/>
      <c r="K200" s="421"/>
      <c r="L200" s="423"/>
      <c r="M200" s="420"/>
      <c r="N200" s="412"/>
      <c r="O200" s="424"/>
      <c r="P200" s="412"/>
      <c r="Q200" s="412"/>
      <c r="R200" s="412"/>
      <c r="S200" s="412"/>
      <c r="T200" s="412"/>
      <c r="U200" s="412"/>
    </row>
    <row r="201" spans="5:21" s="419" customFormat="1" ht="12.75" x14ac:dyDescent="0.2">
      <c r="E201" s="420"/>
      <c r="F201" s="411"/>
      <c r="H201" s="421"/>
      <c r="I201" s="422"/>
      <c r="J201" s="422"/>
      <c r="K201" s="421"/>
      <c r="L201" s="423"/>
      <c r="M201" s="420"/>
      <c r="N201" s="412"/>
      <c r="O201" s="424"/>
      <c r="P201" s="412"/>
      <c r="Q201" s="412"/>
      <c r="R201" s="412"/>
      <c r="S201" s="412"/>
      <c r="T201" s="412"/>
      <c r="U201" s="412"/>
    </row>
    <row r="202" spans="5:21" s="419" customFormat="1" ht="12.75" x14ac:dyDescent="0.2">
      <c r="E202" s="420"/>
      <c r="F202" s="411"/>
      <c r="H202" s="421"/>
      <c r="I202" s="422"/>
      <c r="J202" s="422"/>
      <c r="K202" s="421"/>
      <c r="L202" s="423"/>
      <c r="M202" s="420"/>
      <c r="N202" s="412"/>
      <c r="O202" s="424"/>
      <c r="P202" s="412"/>
      <c r="Q202" s="412"/>
      <c r="R202" s="412"/>
      <c r="S202" s="412"/>
      <c r="T202" s="412"/>
      <c r="U202" s="412"/>
    </row>
    <row r="203" spans="5:21" s="419" customFormat="1" ht="12.75" x14ac:dyDescent="0.2">
      <c r="E203" s="420"/>
      <c r="F203" s="411"/>
      <c r="H203" s="421"/>
      <c r="I203" s="422"/>
      <c r="J203" s="422"/>
      <c r="K203" s="421"/>
      <c r="L203" s="423"/>
      <c r="M203" s="420"/>
      <c r="N203" s="412"/>
      <c r="O203" s="424"/>
      <c r="P203" s="412"/>
      <c r="Q203" s="412"/>
      <c r="R203" s="412"/>
      <c r="S203" s="412"/>
      <c r="T203" s="412"/>
      <c r="U203" s="412"/>
    </row>
    <row r="204" spans="5:21" s="419" customFormat="1" ht="12.75" x14ac:dyDescent="0.2">
      <c r="E204" s="420"/>
      <c r="F204" s="411"/>
      <c r="H204" s="421"/>
      <c r="I204" s="422"/>
      <c r="J204" s="422"/>
      <c r="K204" s="421"/>
      <c r="L204" s="423"/>
      <c r="M204" s="420"/>
      <c r="N204" s="412"/>
      <c r="O204" s="424"/>
      <c r="P204" s="412"/>
      <c r="Q204" s="412"/>
      <c r="R204" s="412"/>
      <c r="S204" s="412"/>
      <c r="T204" s="412"/>
      <c r="U204" s="412"/>
    </row>
    <row r="205" spans="5:21" s="419" customFormat="1" ht="12.75" x14ac:dyDescent="0.2">
      <c r="E205" s="420"/>
      <c r="F205" s="411"/>
      <c r="H205" s="421"/>
      <c r="I205" s="422"/>
      <c r="J205" s="422"/>
      <c r="K205" s="421"/>
      <c r="L205" s="423"/>
      <c r="M205" s="420"/>
      <c r="N205" s="412"/>
      <c r="O205" s="424"/>
      <c r="P205" s="412"/>
      <c r="Q205" s="412"/>
      <c r="R205" s="412"/>
      <c r="S205" s="412"/>
      <c r="T205" s="412"/>
      <c r="U205" s="412"/>
    </row>
    <row r="206" spans="5:21" s="419" customFormat="1" ht="12.75" x14ac:dyDescent="0.2">
      <c r="E206" s="420"/>
      <c r="F206" s="411"/>
      <c r="H206" s="421"/>
      <c r="I206" s="422"/>
      <c r="J206" s="422"/>
      <c r="K206" s="421"/>
      <c r="L206" s="423"/>
      <c r="M206" s="420"/>
      <c r="N206" s="412"/>
      <c r="O206" s="424"/>
      <c r="P206" s="412"/>
      <c r="Q206" s="412"/>
      <c r="R206" s="412"/>
      <c r="S206" s="412"/>
      <c r="T206" s="412"/>
      <c r="U206" s="412"/>
    </row>
    <row r="207" spans="5:21" s="419" customFormat="1" ht="12.75" x14ac:dyDescent="0.2">
      <c r="E207" s="420"/>
      <c r="F207" s="411"/>
      <c r="H207" s="421"/>
      <c r="I207" s="422"/>
      <c r="J207" s="422"/>
      <c r="K207" s="421"/>
      <c r="L207" s="423"/>
      <c r="M207" s="420"/>
      <c r="N207" s="412"/>
      <c r="O207" s="424"/>
      <c r="P207" s="412"/>
      <c r="Q207" s="412"/>
      <c r="R207" s="412"/>
      <c r="S207" s="412"/>
      <c r="T207" s="412"/>
      <c r="U207" s="412"/>
    </row>
    <row r="208" spans="5:21" s="419" customFormat="1" ht="12.75" x14ac:dyDescent="0.2">
      <c r="E208" s="420"/>
      <c r="F208" s="411"/>
      <c r="H208" s="421"/>
      <c r="I208" s="422"/>
      <c r="J208" s="422"/>
      <c r="K208" s="421"/>
      <c r="L208" s="423"/>
      <c r="M208" s="420"/>
      <c r="N208" s="412"/>
      <c r="O208" s="424"/>
      <c r="P208" s="412"/>
      <c r="Q208" s="412"/>
      <c r="R208" s="412"/>
      <c r="S208" s="412"/>
      <c r="T208" s="412"/>
      <c r="U208" s="412"/>
    </row>
    <row r="209" spans="5:21" s="419" customFormat="1" ht="12.75" x14ac:dyDescent="0.2">
      <c r="E209" s="420"/>
      <c r="F209" s="411"/>
      <c r="H209" s="421"/>
      <c r="I209" s="422"/>
      <c r="J209" s="422"/>
      <c r="K209" s="421"/>
      <c r="L209" s="423"/>
      <c r="M209" s="420"/>
      <c r="N209" s="412"/>
      <c r="O209" s="424"/>
      <c r="P209" s="412"/>
      <c r="Q209" s="412"/>
      <c r="R209" s="412"/>
      <c r="S209" s="412"/>
      <c r="T209" s="412"/>
      <c r="U209" s="412"/>
    </row>
    <row r="210" spans="5:21" s="419" customFormat="1" ht="12.75" x14ac:dyDescent="0.2">
      <c r="E210" s="420"/>
      <c r="F210" s="411"/>
      <c r="H210" s="421"/>
      <c r="I210" s="422"/>
      <c r="J210" s="422"/>
      <c r="K210" s="421"/>
      <c r="L210" s="423"/>
      <c r="M210" s="420"/>
      <c r="N210" s="412"/>
      <c r="O210" s="424"/>
      <c r="P210" s="412"/>
      <c r="Q210" s="412"/>
      <c r="R210" s="412"/>
      <c r="S210" s="412"/>
      <c r="T210" s="412"/>
      <c r="U210" s="412"/>
    </row>
    <row r="211" spans="5:21" s="419" customFormat="1" ht="12.75" x14ac:dyDescent="0.2">
      <c r="E211" s="420"/>
      <c r="F211" s="411"/>
      <c r="H211" s="421"/>
      <c r="I211" s="422"/>
      <c r="J211" s="422"/>
      <c r="K211" s="421"/>
      <c r="L211" s="423"/>
      <c r="M211" s="420"/>
      <c r="N211" s="412"/>
      <c r="O211" s="424"/>
      <c r="P211" s="412"/>
      <c r="Q211" s="412"/>
      <c r="R211" s="412"/>
      <c r="S211" s="412"/>
      <c r="T211" s="412"/>
      <c r="U211" s="412"/>
    </row>
    <row r="212" spans="5:21" s="419" customFormat="1" ht="12.75" x14ac:dyDescent="0.2">
      <c r="E212" s="420"/>
      <c r="F212" s="411"/>
      <c r="H212" s="421"/>
      <c r="I212" s="422"/>
      <c r="J212" s="422"/>
      <c r="K212" s="421"/>
      <c r="L212" s="423"/>
      <c r="M212" s="420"/>
      <c r="N212" s="412"/>
      <c r="O212" s="424"/>
      <c r="P212" s="412"/>
      <c r="Q212" s="412"/>
      <c r="R212" s="412"/>
      <c r="S212" s="412"/>
      <c r="T212" s="412"/>
      <c r="U212" s="412"/>
    </row>
    <row r="213" spans="5:21" s="419" customFormat="1" ht="12.75" x14ac:dyDescent="0.2">
      <c r="E213" s="420"/>
      <c r="F213" s="411"/>
      <c r="H213" s="421"/>
      <c r="I213" s="422"/>
      <c r="J213" s="422"/>
      <c r="K213" s="421"/>
      <c r="L213" s="423"/>
      <c r="M213" s="420"/>
      <c r="N213" s="412"/>
      <c r="O213" s="424"/>
      <c r="P213" s="412"/>
      <c r="Q213" s="412"/>
      <c r="R213" s="412"/>
      <c r="S213" s="412"/>
      <c r="T213" s="412"/>
      <c r="U213" s="412"/>
    </row>
    <row r="214" spans="5:21" s="419" customFormat="1" ht="12.75" x14ac:dyDescent="0.2">
      <c r="E214" s="420"/>
      <c r="F214" s="411"/>
      <c r="H214" s="421"/>
      <c r="I214" s="422"/>
      <c r="J214" s="422"/>
      <c r="K214" s="421"/>
      <c r="L214" s="423"/>
      <c r="M214" s="420"/>
      <c r="N214" s="412"/>
      <c r="O214" s="424"/>
      <c r="P214" s="412"/>
      <c r="Q214" s="412"/>
      <c r="R214" s="412"/>
      <c r="S214" s="412"/>
      <c r="T214" s="412"/>
      <c r="U214" s="412"/>
    </row>
    <row r="215" spans="5:21" s="419" customFormat="1" ht="12.75" x14ac:dyDescent="0.2">
      <c r="E215" s="420"/>
      <c r="F215" s="411"/>
      <c r="H215" s="421"/>
      <c r="I215" s="422"/>
      <c r="J215" s="422"/>
      <c r="K215" s="421"/>
      <c r="L215" s="423"/>
      <c r="M215" s="420"/>
      <c r="N215" s="412"/>
      <c r="O215" s="424"/>
      <c r="P215" s="412"/>
      <c r="Q215" s="412"/>
      <c r="R215" s="412"/>
      <c r="S215" s="412"/>
      <c r="T215" s="412"/>
      <c r="U215" s="412"/>
    </row>
    <row r="216" spans="5:21" s="419" customFormat="1" ht="12.75" x14ac:dyDescent="0.2">
      <c r="E216" s="420"/>
      <c r="F216" s="411"/>
      <c r="H216" s="421"/>
      <c r="I216" s="422"/>
      <c r="J216" s="422"/>
      <c r="K216" s="421"/>
      <c r="L216" s="423"/>
      <c r="M216" s="420"/>
      <c r="N216" s="412"/>
      <c r="O216" s="424"/>
      <c r="P216" s="412"/>
      <c r="Q216" s="412"/>
      <c r="R216" s="412"/>
      <c r="S216" s="412"/>
      <c r="T216" s="412"/>
      <c r="U216" s="412"/>
    </row>
    <row r="217" spans="5:21" s="419" customFormat="1" ht="12.75" x14ac:dyDescent="0.2">
      <c r="E217" s="420"/>
      <c r="F217" s="411"/>
      <c r="H217" s="421"/>
      <c r="I217" s="422"/>
      <c r="J217" s="422"/>
      <c r="K217" s="421"/>
      <c r="L217" s="423"/>
      <c r="M217" s="420"/>
      <c r="N217" s="412"/>
      <c r="O217" s="424"/>
      <c r="P217" s="412"/>
      <c r="Q217" s="412"/>
      <c r="R217" s="412"/>
      <c r="S217" s="412"/>
      <c r="T217" s="412"/>
      <c r="U217" s="412"/>
    </row>
    <row r="218" spans="5:21" s="419" customFormat="1" ht="12.75" x14ac:dyDescent="0.2">
      <c r="E218" s="420"/>
      <c r="F218" s="411"/>
      <c r="H218" s="421"/>
      <c r="I218" s="422"/>
      <c r="J218" s="422"/>
      <c r="K218" s="421"/>
      <c r="L218" s="423"/>
      <c r="M218" s="420"/>
      <c r="N218" s="412"/>
      <c r="O218" s="424"/>
      <c r="P218" s="412"/>
      <c r="Q218" s="412"/>
      <c r="R218" s="412"/>
      <c r="S218" s="412"/>
      <c r="T218" s="412"/>
      <c r="U218" s="412"/>
    </row>
    <row r="219" spans="5:21" s="419" customFormat="1" ht="12.75" x14ac:dyDescent="0.2">
      <c r="E219" s="420"/>
      <c r="F219" s="411"/>
      <c r="H219" s="421"/>
      <c r="I219" s="422"/>
      <c r="J219" s="422"/>
      <c r="K219" s="421"/>
      <c r="L219" s="423"/>
      <c r="M219" s="420"/>
      <c r="N219" s="412"/>
      <c r="O219" s="424"/>
      <c r="P219" s="412"/>
      <c r="Q219" s="412"/>
      <c r="R219" s="412"/>
      <c r="S219" s="412"/>
      <c r="T219" s="412"/>
      <c r="U219" s="412"/>
    </row>
    <row r="220" spans="5:21" s="419" customFormat="1" ht="12.75" x14ac:dyDescent="0.2">
      <c r="E220" s="420"/>
      <c r="F220" s="411"/>
      <c r="H220" s="421"/>
      <c r="I220" s="422"/>
      <c r="J220" s="422"/>
      <c r="K220" s="421"/>
      <c r="L220" s="423"/>
      <c r="M220" s="420"/>
      <c r="N220" s="412"/>
      <c r="O220" s="424"/>
      <c r="P220" s="412"/>
      <c r="Q220" s="412"/>
      <c r="R220" s="412"/>
      <c r="S220" s="412"/>
      <c r="T220" s="412"/>
      <c r="U220" s="412"/>
    </row>
    <row r="221" spans="5:21" s="419" customFormat="1" ht="12.75" x14ac:dyDescent="0.2">
      <c r="E221" s="420"/>
      <c r="F221" s="411"/>
      <c r="H221" s="421"/>
      <c r="I221" s="422"/>
      <c r="J221" s="422"/>
      <c r="K221" s="421"/>
      <c r="L221" s="423"/>
      <c r="M221" s="420"/>
      <c r="N221" s="412"/>
      <c r="O221" s="424"/>
      <c r="P221" s="412"/>
      <c r="Q221" s="412"/>
      <c r="R221" s="412"/>
      <c r="S221" s="412"/>
      <c r="T221" s="412"/>
      <c r="U221" s="412"/>
    </row>
    <row r="222" spans="5:21" s="419" customFormat="1" ht="12.75" x14ac:dyDescent="0.2">
      <c r="E222" s="420"/>
      <c r="F222" s="411"/>
      <c r="H222" s="421"/>
      <c r="I222" s="422"/>
      <c r="J222" s="422"/>
      <c r="K222" s="421"/>
      <c r="L222" s="423"/>
      <c r="M222" s="420"/>
      <c r="N222" s="412"/>
      <c r="O222" s="424"/>
      <c r="P222" s="412"/>
      <c r="Q222" s="412"/>
      <c r="R222" s="412"/>
      <c r="S222" s="412"/>
      <c r="T222" s="412"/>
      <c r="U222" s="412"/>
    </row>
    <row r="223" spans="5:21" s="419" customFormat="1" ht="12.75" x14ac:dyDescent="0.2">
      <c r="E223" s="420"/>
      <c r="F223" s="411"/>
      <c r="H223" s="421"/>
      <c r="I223" s="422"/>
      <c r="J223" s="422"/>
      <c r="K223" s="421"/>
      <c r="L223" s="423"/>
      <c r="M223" s="420"/>
      <c r="N223" s="412"/>
      <c r="O223" s="424"/>
      <c r="P223" s="412"/>
      <c r="Q223" s="412"/>
      <c r="R223" s="412"/>
      <c r="S223" s="412"/>
      <c r="T223" s="412"/>
      <c r="U223" s="412"/>
    </row>
    <row r="224" spans="5:21" s="419" customFormat="1" ht="12.75" x14ac:dyDescent="0.2">
      <c r="E224" s="420"/>
      <c r="F224" s="411"/>
      <c r="H224" s="421"/>
      <c r="I224" s="422"/>
      <c r="J224" s="422"/>
      <c r="K224" s="421"/>
      <c r="L224" s="423"/>
      <c r="M224" s="420"/>
      <c r="N224" s="412"/>
      <c r="O224" s="424"/>
      <c r="P224" s="412"/>
      <c r="Q224" s="412"/>
      <c r="R224" s="412"/>
      <c r="S224" s="412"/>
      <c r="T224" s="412"/>
      <c r="U224" s="412"/>
    </row>
    <row r="225" spans="5:21" s="419" customFormat="1" ht="12.75" x14ac:dyDescent="0.2">
      <c r="E225" s="420"/>
      <c r="F225" s="411"/>
      <c r="H225" s="421"/>
      <c r="I225" s="422"/>
      <c r="J225" s="422"/>
      <c r="K225" s="421"/>
      <c r="L225" s="423"/>
      <c r="M225" s="420"/>
      <c r="N225" s="412"/>
      <c r="O225" s="424"/>
      <c r="P225" s="412"/>
      <c r="Q225" s="412"/>
      <c r="R225" s="412"/>
      <c r="S225" s="412"/>
      <c r="T225" s="412"/>
      <c r="U225" s="412"/>
    </row>
    <row r="226" spans="5:21" s="419" customFormat="1" ht="12.75" x14ac:dyDescent="0.2">
      <c r="E226" s="420"/>
      <c r="F226" s="411"/>
      <c r="H226" s="421"/>
      <c r="I226" s="422"/>
      <c r="J226" s="422"/>
      <c r="K226" s="421"/>
      <c r="L226" s="423"/>
      <c r="M226" s="420"/>
      <c r="N226" s="412"/>
      <c r="O226" s="424"/>
      <c r="P226" s="412"/>
      <c r="Q226" s="412"/>
      <c r="R226" s="412"/>
      <c r="S226" s="412"/>
      <c r="T226" s="412"/>
      <c r="U226" s="412"/>
    </row>
    <row r="227" spans="5:21" s="419" customFormat="1" ht="12.75" x14ac:dyDescent="0.2">
      <c r="E227" s="420"/>
      <c r="F227" s="411"/>
      <c r="H227" s="421"/>
      <c r="I227" s="422"/>
      <c r="J227" s="422"/>
      <c r="K227" s="421"/>
      <c r="L227" s="423"/>
      <c r="M227" s="420"/>
      <c r="N227" s="412"/>
      <c r="O227" s="424"/>
      <c r="P227" s="412"/>
      <c r="Q227" s="412"/>
      <c r="R227" s="412"/>
      <c r="S227" s="412"/>
      <c r="T227" s="412"/>
      <c r="U227" s="412"/>
    </row>
    <row r="228" spans="5:21" s="419" customFormat="1" ht="12.75" x14ac:dyDescent="0.2">
      <c r="E228" s="420"/>
      <c r="F228" s="411"/>
      <c r="H228" s="421"/>
      <c r="I228" s="422"/>
      <c r="J228" s="422"/>
      <c r="K228" s="421"/>
      <c r="L228" s="423"/>
      <c r="M228" s="420"/>
      <c r="N228" s="412"/>
      <c r="O228" s="424"/>
      <c r="P228" s="412"/>
      <c r="Q228" s="412"/>
      <c r="R228" s="412"/>
      <c r="S228" s="412"/>
      <c r="T228" s="412"/>
      <c r="U228" s="412"/>
    </row>
    <row r="229" spans="5:21" s="419" customFormat="1" ht="12.75" x14ac:dyDescent="0.2">
      <c r="E229" s="420"/>
      <c r="F229" s="411"/>
      <c r="H229" s="421"/>
      <c r="I229" s="422"/>
      <c r="J229" s="422"/>
      <c r="K229" s="421"/>
      <c r="L229" s="423"/>
      <c r="M229" s="420"/>
      <c r="N229" s="412"/>
      <c r="O229" s="424"/>
      <c r="P229" s="412"/>
      <c r="Q229" s="412"/>
      <c r="R229" s="412"/>
      <c r="S229" s="412"/>
      <c r="T229" s="412"/>
      <c r="U229" s="412"/>
    </row>
    <row r="230" spans="5:21" s="419" customFormat="1" ht="12.75" x14ac:dyDescent="0.2">
      <c r="E230" s="420"/>
      <c r="F230" s="411"/>
      <c r="H230" s="421"/>
      <c r="I230" s="422"/>
      <c r="J230" s="422"/>
      <c r="K230" s="421"/>
      <c r="L230" s="423"/>
      <c r="M230" s="420"/>
      <c r="N230" s="412"/>
      <c r="O230" s="424"/>
      <c r="P230" s="412"/>
      <c r="Q230" s="412"/>
      <c r="R230" s="412"/>
      <c r="S230" s="412"/>
      <c r="T230" s="412"/>
      <c r="U230" s="412"/>
    </row>
    <row r="231" spans="5:21" s="419" customFormat="1" ht="12.75" x14ac:dyDescent="0.2">
      <c r="E231" s="420"/>
      <c r="F231" s="411"/>
      <c r="H231" s="421"/>
      <c r="I231" s="422"/>
      <c r="J231" s="422"/>
      <c r="K231" s="421"/>
      <c r="L231" s="423"/>
      <c r="M231" s="420"/>
      <c r="N231" s="412"/>
      <c r="O231" s="424"/>
      <c r="P231" s="412"/>
      <c r="Q231" s="412"/>
      <c r="R231" s="412"/>
      <c r="S231" s="412"/>
      <c r="T231" s="412"/>
      <c r="U231" s="412"/>
    </row>
    <row r="232" spans="5:21" s="419" customFormat="1" ht="12.75" x14ac:dyDescent="0.2">
      <c r="E232" s="420"/>
      <c r="F232" s="411"/>
      <c r="H232" s="421"/>
      <c r="I232" s="422"/>
      <c r="J232" s="422"/>
      <c r="K232" s="421"/>
      <c r="L232" s="423"/>
      <c r="M232" s="420"/>
      <c r="N232" s="412"/>
      <c r="O232" s="424"/>
      <c r="P232" s="412"/>
      <c r="Q232" s="412"/>
      <c r="R232" s="412"/>
      <c r="S232" s="412"/>
      <c r="T232" s="412"/>
      <c r="U232" s="412"/>
    </row>
    <row r="233" spans="5:21" s="419" customFormat="1" ht="12.75" x14ac:dyDescent="0.2">
      <c r="E233" s="420"/>
      <c r="F233" s="411"/>
      <c r="H233" s="421"/>
      <c r="I233" s="422"/>
      <c r="J233" s="422"/>
      <c r="K233" s="421"/>
      <c r="L233" s="423"/>
      <c r="M233" s="420"/>
      <c r="N233" s="412"/>
      <c r="O233" s="424"/>
      <c r="P233" s="412"/>
      <c r="Q233" s="412"/>
      <c r="R233" s="412"/>
      <c r="S233" s="412"/>
      <c r="T233" s="412"/>
      <c r="U233" s="412"/>
    </row>
    <row r="234" spans="5:21" s="419" customFormat="1" ht="12.75" x14ac:dyDescent="0.2">
      <c r="E234" s="420"/>
      <c r="F234" s="411"/>
      <c r="H234" s="421"/>
      <c r="I234" s="422"/>
      <c r="J234" s="422"/>
      <c r="K234" s="421"/>
      <c r="L234" s="423"/>
      <c r="M234" s="420"/>
      <c r="N234" s="412"/>
      <c r="O234" s="424"/>
      <c r="P234" s="412"/>
      <c r="Q234" s="412"/>
      <c r="R234" s="412"/>
      <c r="S234" s="412"/>
      <c r="T234" s="412"/>
      <c r="U234" s="412"/>
    </row>
    <row r="235" spans="5:21" s="419" customFormat="1" ht="12.75" x14ac:dyDescent="0.2">
      <c r="E235" s="420"/>
      <c r="F235" s="411"/>
      <c r="H235" s="421"/>
      <c r="I235" s="422"/>
      <c r="J235" s="422"/>
      <c r="K235" s="421"/>
      <c r="L235" s="423"/>
      <c r="M235" s="420"/>
      <c r="N235" s="412"/>
      <c r="O235" s="424"/>
      <c r="P235" s="412"/>
      <c r="Q235" s="412"/>
      <c r="R235" s="412"/>
      <c r="S235" s="412"/>
      <c r="T235" s="412"/>
      <c r="U235" s="412"/>
    </row>
    <row r="236" spans="5:21" s="419" customFormat="1" ht="12.75" x14ac:dyDescent="0.2">
      <c r="E236" s="420"/>
      <c r="F236" s="411"/>
      <c r="H236" s="421"/>
      <c r="I236" s="422"/>
      <c r="J236" s="422"/>
      <c r="K236" s="421"/>
      <c r="L236" s="423"/>
      <c r="M236" s="420"/>
      <c r="N236" s="412"/>
      <c r="O236" s="424"/>
      <c r="P236" s="412"/>
      <c r="Q236" s="412"/>
      <c r="R236" s="412"/>
      <c r="S236" s="412"/>
      <c r="T236" s="412"/>
      <c r="U236" s="412"/>
    </row>
    <row r="237" spans="5:21" s="419" customFormat="1" ht="12.75" x14ac:dyDescent="0.2">
      <c r="E237" s="420"/>
      <c r="F237" s="411"/>
      <c r="H237" s="421"/>
      <c r="I237" s="422"/>
      <c r="J237" s="422"/>
      <c r="K237" s="421"/>
      <c r="L237" s="423"/>
      <c r="M237" s="420"/>
      <c r="N237" s="412"/>
      <c r="O237" s="424"/>
      <c r="P237" s="412"/>
      <c r="Q237" s="412"/>
      <c r="R237" s="412"/>
      <c r="S237" s="412"/>
      <c r="T237" s="412"/>
      <c r="U237" s="412"/>
    </row>
    <row r="238" spans="5:21" s="419" customFormat="1" ht="12.75" x14ac:dyDescent="0.2">
      <c r="E238" s="420"/>
      <c r="F238" s="411"/>
      <c r="H238" s="421"/>
      <c r="I238" s="422"/>
      <c r="J238" s="422"/>
      <c r="K238" s="421"/>
      <c r="L238" s="423"/>
      <c r="M238" s="420"/>
      <c r="N238" s="412"/>
      <c r="O238" s="424"/>
      <c r="P238" s="412"/>
      <c r="Q238" s="412"/>
      <c r="R238" s="412"/>
      <c r="S238" s="412"/>
      <c r="T238" s="412"/>
      <c r="U238" s="412"/>
    </row>
    <row r="239" spans="5:21" s="419" customFormat="1" ht="12.75" x14ac:dyDescent="0.2">
      <c r="E239" s="420"/>
      <c r="F239" s="411"/>
      <c r="H239" s="421"/>
      <c r="I239" s="422"/>
      <c r="J239" s="422"/>
      <c r="K239" s="421"/>
      <c r="L239" s="423"/>
      <c r="M239" s="420"/>
      <c r="N239" s="412"/>
      <c r="O239" s="424"/>
      <c r="P239" s="412"/>
      <c r="Q239" s="412"/>
      <c r="R239" s="412"/>
      <c r="S239" s="412"/>
      <c r="T239" s="412"/>
      <c r="U239" s="412"/>
    </row>
    <row r="240" spans="5:21" s="419" customFormat="1" ht="12.75" x14ac:dyDescent="0.2">
      <c r="E240" s="420"/>
      <c r="F240" s="411"/>
      <c r="H240" s="421"/>
      <c r="I240" s="422"/>
      <c r="J240" s="422"/>
      <c r="K240" s="421"/>
      <c r="L240" s="423"/>
      <c r="M240" s="420"/>
      <c r="N240" s="412"/>
      <c r="O240" s="424"/>
      <c r="P240" s="412"/>
      <c r="Q240" s="412"/>
      <c r="R240" s="412"/>
      <c r="S240" s="412"/>
      <c r="T240" s="412"/>
      <c r="U240" s="412"/>
    </row>
    <row r="241" spans="5:21" s="419" customFormat="1" ht="12.75" x14ac:dyDescent="0.2">
      <c r="E241" s="420"/>
      <c r="F241" s="411"/>
      <c r="H241" s="421"/>
      <c r="I241" s="422"/>
      <c r="J241" s="422"/>
      <c r="K241" s="421"/>
      <c r="L241" s="423"/>
      <c r="M241" s="420"/>
      <c r="N241" s="412"/>
      <c r="O241" s="424"/>
      <c r="P241" s="412"/>
      <c r="Q241" s="412"/>
      <c r="R241" s="412"/>
      <c r="S241" s="412"/>
      <c r="T241" s="412"/>
      <c r="U241" s="412"/>
    </row>
    <row r="242" spans="5:21" s="419" customFormat="1" ht="12.75" x14ac:dyDescent="0.2">
      <c r="E242" s="420"/>
      <c r="F242" s="411"/>
      <c r="H242" s="421"/>
      <c r="I242" s="422"/>
      <c r="J242" s="422"/>
      <c r="K242" s="421"/>
      <c r="L242" s="423"/>
      <c r="M242" s="420"/>
      <c r="N242" s="412"/>
      <c r="O242" s="424"/>
      <c r="P242" s="412"/>
      <c r="Q242" s="412"/>
      <c r="R242" s="412"/>
      <c r="S242" s="412"/>
      <c r="T242" s="412"/>
      <c r="U242" s="412"/>
    </row>
    <row r="243" spans="5:21" s="419" customFormat="1" ht="12.75" x14ac:dyDescent="0.2">
      <c r="E243" s="420"/>
      <c r="F243" s="411"/>
      <c r="H243" s="421"/>
      <c r="I243" s="422"/>
      <c r="J243" s="422"/>
      <c r="K243" s="421"/>
      <c r="L243" s="423"/>
      <c r="M243" s="420"/>
      <c r="N243" s="412"/>
      <c r="O243" s="424"/>
      <c r="P243" s="412"/>
      <c r="Q243" s="412"/>
      <c r="R243" s="412"/>
      <c r="S243" s="412"/>
      <c r="T243" s="412"/>
      <c r="U243" s="412"/>
    </row>
    <row r="244" spans="5:21" s="419" customFormat="1" ht="12.75" x14ac:dyDescent="0.2">
      <c r="E244" s="420"/>
      <c r="F244" s="411"/>
      <c r="H244" s="421"/>
      <c r="I244" s="422"/>
      <c r="J244" s="422"/>
      <c r="K244" s="421"/>
      <c r="L244" s="423"/>
      <c r="M244" s="420"/>
      <c r="N244" s="412"/>
      <c r="O244" s="424"/>
      <c r="P244" s="412"/>
      <c r="Q244" s="412"/>
      <c r="R244" s="412"/>
      <c r="S244" s="412"/>
      <c r="T244" s="412"/>
      <c r="U244" s="412"/>
    </row>
    <row r="245" spans="5:21" s="419" customFormat="1" ht="12.75" x14ac:dyDescent="0.2">
      <c r="E245" s="420"/>
      <c r="F245" s="411"/>
      <c r="H245" s="421"/>
      <c r="I245" s="422"/>
      <c r="J245" s="422"/>
      <c r="K245" s="421"/>
      <c r="L245" s="423"/>
      <c r="M245" s="420"/>
      <c r="N245" s="412"/>
      <c r="O245" s="424"/>
      <c r="P245" s="412"/>
      <c r="Q245" s="412"/>
      <c r="R245" s="412"/>
      <c r="S245" s="412"/>
      <c r="T245" s="412"/>
      <c r="U245" s="412"/>
    </row>
    <row r="246" spans="5:21" s="419" customFormat="1" ht="12.75" x14ac:dyDescent="0.2">
      <c r="E246" s="420"/>
      <c r="F246" s="411"/>
      <c r="H246" s="421"/>
      <c r="I246" s="422"/>
      <c r="J246" s="422"/>
      <c r="K246" s="421"/>
      <c r="L246" s="423"/>
      <c r="M246" s="420"/>
      <c r="N246" s="412"/>
      <c r="O246" s="424"/>
      <c r="P246" s="412"/>
      <c r="Q246" s="412"/>
      <c r="R246" s="412"/>
      <c r="S246" s="412"/>
      <c r="T246" s="412"/>
      <c r="U246" s="412"/>
    </row>
    <row r="247" spans="5:21" s="419" customFormat="1" ht="12.75" x14ac:dyDescent="0.2">
      <c r="E247" s="420"/>
      <c r="F247" s="411"/>
      <c r="H247" s="421"/>
      <c r="I247" s="422"/>
      <c r="J247" s="422"/>
      <c r="K247" s="421"/>
      <c r="L247" s="423"/>
      <c r="M247" s="420"/>
      <c r="N247" s="412"/>
      <c r="O247" s="424"/>
      <c r="P247" s="412"/>
      <c r="Q247" s="412"/>
      <c r="R247" s="412"/>
      <c r="S247" s="412"/>
      <c r="T247" s="412"/>
      <c r="U247" s="412"/>
    </row>
    <row r="248" spans="5:21" s="419" customFormat="1" ht="12.75" x14ac:dyDescent="0.2">
      <c r="E248" s="420"/>
      <c r="F248" s="411"/>
      <c r="H248" s="421"/>
      <c r="I248" s="422"/>
      <c r="J248" s="422"/>
      <c r="K248" s="421"/>
      <c r="L248" s="423"/>
      <c r="M248" s="420"/>
      <c r="N248" s="412"/>
      <c r="O248" s="424"/>
      <c r="P248" s="412"/>
      <c r="Q248" s="412"/>
      <c r="R248" s="412"/>
      <c r="S248" s="412"/>
      <c r="T248" s="412"/>
      <c r="U248" s="412"/>
    </row>
    <row r="249" spans="5:21" s="419" customFormat="1" ht="12.75" x14ac:dyDescent="0.2">
      <c r="E249" s="420"/>
      <c r="F249" s="411"/>
      <c r="H249" s="421"/>
      <c r="I249" s="422"/>
      <c r="J249" s="422"/>
      <c r="K249" s="421"/>
      <c r="L249" s="423"/>
      <c r="M249" s="420"/>
      <c r="N249" s="412"/>
      <c r="O249" s="424"/>
      <c r="P249" s="412"/>
      <c r="Q249" s="412"/>
      <c r="R249" s="412"/>
      <c r="S249" s="412"/>
      <c r="T249" s="412"/>
      <c r="U249" s="412"/>
    </row>
    <row r="250" spans="5:21" s="419" customFormat="1" ht="12.75" x14ac:dyDescent="0.2">
      <c r="E250" s="420"/>
      <c r="F250" s="411"/>
      <c r="H250" s="421"/>
      <c r="I250" s="422"/>
      <c r="J250" s="422"/>
      <c r="K250" s="421"/>
      <c r="L250" s="423"/>
      <c r="M250" s="420"/>
      <c r="N250" s="412"/>
      <c r="O250" s="424"/>
      <c r="P250" s="412"/>
      <c r="Q250" s="412"/>
      <c r="R250" s="412"/>
      <c r="S250" s="412"/>
      <c r="T250" s="412"/>
      <c r="U250" s="412"/>
    </row>
    <row r="251" spans="5:21" s="419" customFormat="1" ht="12.75" x14ac:dyDescent="0.2">
      <c r="E251" s="420"/>
      <c r="F251" s="411"/>
      <c r="H251" s="421"/>
      <c r="I251" s="422"/>
      <c r="J251" s="422"/>
      <c r="K251" s="421"/>
      <c r="L251" s="423"/>
      <c r="M251" s="420"/>
      <c r="N251" s="412"/>
      <c r="O251" s="424"/>
      <c r="P251" s="412"/>
      <c r="Q251" s="412"/>
      <c r="R251" s="412"/>
      <c r="S251" s="412"/>
      <c r="T251" s="412"/>
      <c r="U251" s="412"/>
    </row>
    <row r="252" spans="5:21" s="419" customFormat="1" ht="12.75" x14ac:dyDescent="0.2">
      <c r="E252" s="420"/>
      <c r="F252" s="411"/>
      <c r="H252" s="421"/>
      <c r="I252" s="422"/>
      <c r="J252" s="422"/>
      <c r="K252" s="421"/>
      <c r="L252" s="423"/>
      <c r="M252" s="420"/>
      <c r="N252" s="412"/>
      <c r="O252" s="424"/>
      <c r="P252" s="412"/>
      <c r="Q252" s="412"/>
      <c r="R252" s="412"/>
      <c r="S252" s="412"/>
      <c r="T252" s="412"/>
      <c r="U252" s="412"/>
    </row>
    <row r="253" spans="5:21" s="419" customFormat="1" ht="12.75" x14ac:dyDescent="0.2">
      <c r="E253" s="420"/>
      <c r="F253" s="411"/>
      <c r="H253" s="421"/>
      <c r="I253" s="422"/>
      <c r="J253" s="422"/>
      <c r="K253" s="421"/>
      <c r="L253" s="423"/>
      <c r="M253" s="420"/>
      <c r="N253" s="412"/>
      <c r="O253" s="424"/>
      <c r="P253" s="412"/>
      <c r="Q253" s="412"/>
      <c r="R253" s="412"/>
      <c r="S253" s="412"/>
      <c r="T253" s="412"/>
      <c r="U253" s="412"/>
    </row>
    <row r="254" spans="5:21" s="419" customFormat="1" ht="12.75" x14ac:dyDescent="0.2">
      <c r="E254" s="420"/>
      <c r="F254" s="411"/>
      <c r="H254" s="421"/>
      <c r="I254" s="422"/>
      <c r="J254" s="422"/>
      <c r="K254" s="421"/>
      <c r="L254" s="423"/>
      <c r="M254" s="420"/>
      <c r="N254" s="412"/>
      <c r="O254" s="424"/>
      <c r="P254" s="412"/>
      <c r="Q254" s="412"/>
      <c r="R254" s="412"/>
      <c r="S254" s="412"/>
      <c r="T254" s="412"/>
      <c r="U254" s="412"/>
    </row>
    <row r="255" spans="5:21" s="419" customFormat="1" ht="12.75" x14ac:dyDescent="0.2">
      <c r="E255" s="420"/>
      <c r="F255" s="411"/>
      <c r="H255" s="421"/>
      <c r="I255" s="422"/>
      <c r="J255" s="422"/>
      <c r="K255" s="421"/>
      <c r="L255" s="423"/>
      <c r="M255" s="420"/>
      <c r="N255" s="412"/>
      <c r="O255" s="424"/>
      <c r="P255" s="412"/>
      <c r="Q255" s="412"/>
      <c r="R255" s="412"/>
      <c r="S255" s="412"/>
      <c r="T255" s="412"/>
      <c r="U255" s="412"/>
    </row>
    <row r="256" spans="5:21" s="419" customFormat="1" ht="12.75" x14ac:dyDescent="0.2">
      <c r="E256" s="420"/>
      <c r="F256" s="411"/>
      <c r="H256" s="421"/>
      <c r="I256" s="422"/>
      <c r="J256" s="422"/>
      <c r="K256" s="421"/>
      <c r="L256" s="423"/>
      <c r="M256" s="420"/>
      <c r="N256" s="412"/>
      <c r="O256" s="424"/>
      <c r="P256" s="412"/>
      <c r="Q256" s="412"/>
      <c r="R256" s="412"/>
      <c r="S256" s="412"/>
      <c r="T256" s="412"/>
      <c r="U256" s="412"/>
    </row>
    <row r="257" spans="5:21" s="419" customFormat="1" ht="12.75" x14ac:dyDescent="0.2">
      <c r="E257" s="420"/>
      <c r="F257" s="411"/>
      <c r="H257" s="421"/>
      <c r="I257" s="422"/>
      <c r="J257" s="422"/>
      <c r="K257" s="421"/>
      <c r="L257" s="423"/>
      <c r="M257" s="420"/>
      <c r="N257" s="412"/>
      <c r="O257" s="424"/>
      <c r="P257" s="412"/>
      <c r="Q257" s="412"/>
      <c r="R257" s="412"/>
      <c r="S257" s="412"/>
      <c r="T257" s="412"/>
      <c r="U257" s="412"/>
    </row>
    <row r="258" spans="5:21" s="419" customFormat="1" ht="12.75" x14ac:dyDescent="0.2">
      <c r="E258" s="420"/>
      <c r="F258" s="411"/>
      <c r="H258" s="421"/>
      <c r="I258" s="422"/>
      <c r="J258" s="422"/>
      <c r="K258" s="421"/>
      <c r="L258" s="423"/>
      <c r="M258" s="420"/>
      <c r="N258" s="412"/>
      <c r="O258" s="424"/>
      <c r="P258" s="412"/>
      <c r="Q258" s="412"/>
      <c r="R258" s="412"/>
      <c r="S258" s="412"/>
      <c r="T258" s="412"/>
      <c r="U258" s="412"/>
    </row>
    <row r="259" spans="5:21" s="419" customFormat="1" ht="12.75" x14ac:dyDescent="0.2">
      <c r="E259" s="420"/>
      <c r="F259" s="411"/>
      <c r="H259" s="421"/>
      <c r="I259" s="422"/>
      <c r="J259" s="422"/>
      <c r="K259" s="421"/>
      <c r="L259" s="423"/>
      <c r="M259" s="420"/>
      <c r="N259" s="412"/>
      <c r="O259" s="424"/>
      <c r="P259" s="412"/>
      <c r="Q259" s="412"/>
      <c r="R259" s="412"/>
      <c r="S259" s="412"/>
      <c r="T259" s="412"/>
      <c r="U259" s="412"/>
    </row>
    <row r="260" spans="5:21" s="419" customFormat="1" ht="12.75" x14ac:dyDescent="0.2">
      <c r="E260" s="420"/>
      <c r="F260" s="411"/>
      <c r="H260" s="421"/>
      <c r="I260" s="422"/>
      <c r="J260" s="422"/>
      <c r="K260" s="421"/>
      <c r="L260" s="423"/>
      <c r="M260" s="420"/>
      <c r="N260" s="412"/>
      <c r="O260" s="424"/>
      <c r="P260" s="412"/>
      <c r="Q260" s="412"/>
      <c r="R260" s="412"/>
      <c r="S260" s="412"/>
      <c r="T260" s="412"/>
      <c r="U260" s="412"/>
    </row>
    <row r="261" spans="5:21" s="419" customFormat="1" ht="12.75" x14ac:dyDescent="0.2">
      <c r="E261" s="420"/>
      <c r="F261" s="411"/>
      <c r="H261" s="421"/>
      <c r="I261" s="422"/>
      <c r="J261" s="422"/>
      <c r="K261" s="421"/>
      <c r="L261" s="423"/>
      <c r="M261" s="420"/>
      <c r="N261" s="412"/>
      <c r="O261" s="424"/>
      <c r="P261" s="412"/>
      <c r="Q261" s="412"/>
      <c r="R261" s="412"/>
      <c r="S261" s="412"/>
      <c r="T261" s="412"/>
      <c r="U261" s="412"/>
    </row>
    <row r="262" spans="5:21" s="419" customFormat="1" ht="12.75" x14ac:dyDescent="0.2">
      <c r="E262" s="420"/>
      <c r="F262" s="411"/>
      <c r="H262" s="421"/>
      <c r="I262" s="422"/>
      <c r="J262" s="422"/>
      <c r="K262" s="421"/>
      <c r="L262" s="423"/>
      <c r="M262" s="420"/>
      <c r="N262" s="412"/>
      <c r="O262" s="424"/>
      <c r="P262" s="412"/>
      <c r="Q262" s="412"/>
      <c r="R262" s="412"/>
      <c r="S262" s="412"/>
      <c r="T262" s="412"/>
      <c r="U262" s="412"/>
    </row>
    <row r="263" spans="5:21" s="419" customFormat="1" ht="12.75" x14ac:dyDescent="0.2">
      <c r="E263" s="420"/>
      <c r="F263" s="411"/>
      <c r="H263" s="421"/>
      <c r="I263" s="422"/>
      <c r="J263" s="422"/>
      <c r="K263" s="421"/>
      <c r="L263" s="423"/>
      <c r="M263" s="420"/>
      <c r="N263" s="412"/>
      <c r="O263" s="424"/>
      <c r="P263" s="412"/>
      <c r="Q263" s="412"/>
      <c r="R263" s="412"/>
      <c r="S263" s="412"/>
      <c r="T263" s="412"/>
      <c r="U263" s="412"/>
    </row>
    <row r="264" spans="5:21" s="419" customFormat="1" ht="12.75" x14ac:dyDescent="0.2">
      <c r="E264" s="420"/>
      <c r="F264" s="411"/>
      <c r="H264" s="421"/>
      <c r="I264" s="422"/>
      <c r="J264" s="422"/>
      <c r="K264" s="421"/>
      <c r="L264" s="423"/>
      <c r="M264" s="420"/>
      <c r="N264" s="412"/>
      <c r="O264" s="424"/>
      <c r="P264" s="412"/>
      <c r="Q264" s="412"/>
      <c r="R264" s="412"/>
      <c r="S264" s="412"/>
      <c r="T264" s="412"/>
      <c r="U264" s="412"/>
    </row>
    <row r="265" spans="5:21" s="419" customFormat="1" ht="12.75" x14ac:dyDescent="0.2">
      <c r="E265" s="420"/>
      <c r="F265" s="411"/>
      <c r="H265" s="421"/>
      <c r="I265" s="422"/>
      <c r="J265" s="422"/>
      <c r="K265" s="421"/>
      <c r="L265" s="423"/>
      <c r="M265" s="420"/>
      <c r="N265" s="412"/>
      <c r="O265" s="424"/>
      <c r="P265" s="412"/>
      <c r="Q265" s="412"/>
      <c r="R265" s="412"/>
      <c r="S265" s="412"/>
      <c r="T265" s="412"/>
      <c r="U265" s="412"/>
    </row>
    <row r="266" spans="5:21" s="419" customFormat="1" ht="12.75" x14ac:dyDescent="0.2">
      <c r="E266" s="420"/>
      <c r="F266" s="411"/>
      <c r="H266" s="421"/>
      <c r="I266" s="422"/>
      <c r="J266" s="422"/>
      <c r="K266" s="421"/>
      <c r="L266" s="423"/>
      <c r="M266" s="420"/>
      <c r="N266" s="412"/>
      <c r="O266" s="424"/>
      <c r="P266" s="412"/>
      <c r="Q266" s="412"/>
      <c r="R266" s="412"/>
      <c r="S266" s="412"/>
      <c r="T266" s="412"/>
      <c r="U266" s="412"/>
    </row>
    <row r="267" spans="5:21" s="419" customFormat="1" ht="12.75" x14ac:dyDescent="0.2">
      <c r="E267" s="420"/>
      <c r="F267" s="411"/>
      <c r="H267" s="421"/>
      <c r="I267" s="422"/>
      <c r="J267" s="422"/>
      <c r="K267" s="421"/>
      <c r="L267" s="423"/>
      <c r="M267" s="420"/>
      <c r="N267" s="412"/>
      <c r="O267" s="424"/>
      <c r="P267" s="412"/>
      <c r="Q267" s="412"/>
      <c r="R267" s="412"/>
      <c r="S267" s="412"/>
      <c r="T267" s="412"/>
      <c r="U267" s="412"/>
    </row>
    <row r="268" spans="5:21" s="419" customFormat="1" ht="12.75" x14ac:dyDescent="0.2">
      <c r="E268" s="420"/>
      <c r="F268" s="411"/>
      <c r="H268" s="421"/>
      <c r="I268" s="422"/>
      <c r="J268" s="422"/>
      <c r="K268" s="421"/>
      <c r="L268" s="423"/>
      <c r="M268" s="420"/>
      <c r="N268" s="412"/>
      <c r="O268" s="424"/>
      <c r="P268" s="412"/>
      <c r="Q268" s="412"/>
      <c r="R268" s="412"/>
      <c r="S268" s="412"/>
      <c r="T268" s="412"/>
      <c r="U268" s="412"/>
    </row>
    <row r="269" spans="5:21" s="419" customFormat="1" ht="12.75" x14ac:dyDescent="0.2">
      <c r="E269" s="420"/>
      <c r="F269" s="411"/>
      <c r="H269" s="421"/>
      <c r="I269" s="422"/>
      <c r="J269" s="422"/>
      <c r="K269" s="421"/>
      <c r="L269" s="423"/>
      <c r="M269" s="420"/>
      <c r="N269" s="412"/>
      <c r="O269" s="424"/>
      <c r="P269" s="412"/>
      <c r="Q269" s="412"/>
      <c r="R269" s="412"/>
      <c r="S269" s="412"/>
      <c r="T269" s="412"/>
      <c r="U269" s="412"/>
    </row>
    <row r="270" spans="5:21" s="419" customFormat="1" ht="12.75" x14ac:dyDescent="0.2">
      <c r="E270" s="420"/>
      <c r="F270" s="411"/>
      <c r="H270" s="421"/>
      <c r="I270" s="422"/>
      <c r="J270" s="422"/>
      <c r="K270" s="421"/>
      <c r="L270" s="423"/>
      <c r="M270" s="420"/>
      <c r="N270" s="412"/>
      <c r="O270" s="424"/>
      <c r="P270" s="412"/>
      <c r="Q270" s="412"/>
      <c r="R270" s="412"/>
      <c r="S270" s="412"/>
      <c r="T270" s="412"/>
      <c r="U270" s="412"/>
    </row>
    <row r="271" spans="5:21" s="419" customFormat="1" ht="12.75" x14ac:dyDescent="0.2">
      <c r="E271" s="420"/>
      <c r="F271" s="411"/>
      <c r="H271" s="421"/>
      <c r="I271" s="422"/>
      <c r="J271" s="422"/>
      <c r="K271" s="421"/>
      <c r="L271" s="423"/>
      <c r="M271" s="420"/>
      <c r="N271" s="412"/>
      <c r="O271" s="424"/>
      <c r="P271" s="412"/>
      <c r="Q271" s="412"/>
      <c r="R271" s="412"/>
      <c r="S271" s="412"/>
      <c r="T271" s="412"/>
      <c r="U271" s="412"/>
    </row>
    <row r="272" spans="5:21" s="419" customFormat="1" ht="12.75" x14ac:dyDescent="0.2">
      <c r="E272" s="420"/>
      <c r="F272" s="411"/>
      <c r="H272" s="421"/>
      <c r="I272" s="422"/>
      <c r="J272" s="422"/>
      <c r="K272" s="421"/>
      <c r="L272" s="423"/>
      <c r="M272" s="420"/>
      <c r="N272" s="412"/>
      <c r="O272" s="424"/>
      <c r="P272" s="412"/>
      <c r="Q272" s="412"/>
      <c r="R272" s="412"/>
      <c r="S272" s="412"/>
      <c r="T272" s="412"/>
      <c r="U272" s="412"/>
    </row>
    <row r="273" spans="5:21" s="419" customFormat="1" ht="12.75" x14ac:dyDescent="0.2">
      <c r="E273" s="420"/>
      <c r="F273" s="411"/>
      <c r="H273" s="421"/>
      <c r="I273" s="422"/>
      <c r="J273" s="422"/>
      <c r="K273" s="421"/>
      <c r="L273" s="423"/>
      <c r="M273" s="420"/>
      <c r="N273" s="412"/>
      <c r="O273" s="424"/>
      <c r="P273" s="412"/>
      <c r="Q273" s="412"/>
      <c r="R273" s="412"/>
      <c r="S273" s="412"/>
      <c r="T273" s="412"/>
      <c r="U273" s="412"/>
    </row>
    <row r="274" spans="5:21" s="419" customFormat="1" ht="12.75" x14ac:dyDescent="0.2">
      <c r="E274" s="420"/>
      <c r="F274" s="411"/>
      <c r="H274" s="421"/>
      <c r="I274" s="422"/>
      <c r="J274" s="422"/>
      <c r="K274" s="421"/>
      <c r="L274" s="423"/>
      <c r="M274" s="420"/>
      <c r="N274" s="412"/>
      <c r="O274" s="424"/>
      <c r="P274" s="412"/>
      <c r="Q274" s="412"/>
      <c r="R274" s="412"/>
      <c r="S274" s="412"/>
      <c r="T274" s="412"/>
      <c r="U274" s="412"/>
    </row>
    <row r="275" spans="5:21" s="419" customFormat="1" ht="12.75" x14ac:dyDescent="0.2">
      <c r="E275" s="420"/>
      <c r="F275" s="411"/>
      <c r="H275" s="421"/>
      <c r="I275" s="422"/>
      <c r="J275" s="422"/>
      <c r="K275" s="421"/>
      <c r="L275" s="423"/>
      <c r="M275" s="420"/>
      <c r="N275" s="412"/>
      <c r="O275" s="424"/>
      <c r="P275" s="412"/>
      <c r="Q275" s="412"/>
      <c r="R275" s="412"/>
      <c r="S275" s="412"/>
      <c r="T275" s="412"/>
      <c r="U275" s="412"/>
    </row>
    <row r="276" spans="5:21" s="419" customFormat="1" ht="12.75" x14ac:dyDescent="0.2">
      <c r="E276" s="420"/>
      <c r="F276" s="411"/>
      <c r="H276" s="421"/>
      <c r="I276" s="422"/>
      <c r="J276" s="422"/>
      <c r="K276" s="421"/>
      <c r="L276" s="423"/>
      <c r="M276" s="420"/>
      <c r="N276" s="412"/>
      <c r="O276" s="424"/>
      <c r="P276" s="412"/>
      <c r="Q276" s="412"/>
      <c r="R276" s="412"/>
      <c r="S276" s="412"/>
      <c r="T276" s="412"/>
      <c r="U276" s="412"/>
    </row>
    <row r="277" spans="5:21" s="419" customFormat="1" ht="12.75" x14ac:dyDescent="0.2">
      <c r="E277" s="420"/>
      <c r="F277" s="411"/>
      <c r="H277" s="421"/>
      <c r="I277" s="422"/>
      <c r="J277" s="422"/>
      <c r="K277" s="421"/>
      <c r="L277" s="423"/>
      <c r="M277" s="420"/>
      <c r="N277" s="412"/>
      <c r="O277" s="424"/>
      <c r="P277" s="412"/>
      <c r="Q277" s="412"/>
      <c r="R277" s="412"/>
      <c r="S277" s="412"/>
      <c r="T277" s="412"/>
      <c r="U277" s="412"/>
    </row>
    <row r="278" spans="5:21" s="419" customFormat="1" ht="12.75" x14ac:dyDescent="0.2">
      <c r="E278" s="420"/>
      <c r="F278" s="411"/>
      <c r="H278" s="421"/>
      <c r="I278" s="422"/>
      <c r="J278" s="422"/>
      <c r="K278" s="421"/>
      <c r="L278" s="423"/>
      <c r="M278" s="420"/>
      <c r="N278" s="412"/>
      <c r="O278" s="424"/>
      <c r="P278" s="412"/>
      <c r="Q278" s="412"/>
      <c r="R278" s="412"/>
      <c r="S278" s="412"/>
      <c r="T278" s="412"/>
      <c r="U278" s="412"/>
    </row>
    <row r="279" spans="5:21" s="419" customFormat="1" ht="12.75" x14ac:dyDescent="0.2">
      <c r="E279" s="420"/>
      <c r="F279" s="411"/>
      <c r="H279" s="421"/>
      <c r="I279" s="422"/>
      <c r="J279" s="422"/>
      <c r="K279" s="421"/>
      <c r="L279" s="423"/>
      <c r="M279" s="420"/>
      <c r="N279" s="412"/>
      <c r="O279" s="424"/>
      <c r="P279" s="412"/>
      <c r="Q279" s="412"/>
      <c r="R279" s="412"/>
      <c r="S279" s="412"/>
      <c r="T279" s="412"/>
      <c r="U279" s="412"/>
    </row>
    <row r="280" spans="5:21" s="419" customFormat="1" ht="12.75" x14ac:dyDescent="0.2">
      <c r="E280" s="420"/>
      <c r="F280" s="411"/>
      <c r="H280" s="421"/>
      <c r="I280" s="422"/>
      <c r="J280" s="422"/>
      <c r="K280" s="421"/>
      <c r="L280" s="423"/>
      <c r="M280" s="420"/>
      <c r="N280" s="412"/>
      <c r="O280" s="424"/>
      <c r="P280" s="412"/>
      <c r="Q280" s="412"/>
      <c r="R280" s="412"/>
      <c r="S280" s="412"/>
      <c r="T280" s="412"/>
      <c r="U280" s="412"/>
    </row>
    <row r="281" spans="5:21" s="419" customFormat="1" ht="12.75" x14ac:dyDescent="0.2">
      <c r="E281" s="420"/>
      <c r="F281" s="411"/>
      <c r="H281" s="421"/>
      <c r="I281" s="422"/>
      <c r="J281" s="422"/>
      <c r="K281" s="421"/>
      <c r="L281" s="423"/>
      <c r="M281" s="420"/>
      <c r="N281" s="412"/>
      <c r="O281" s="424"/>
      <c r="P281" s="412"/>
      <c r="Q281" s="412"/>
      <c r="R281" s="412"/>
      <c r="S281" s="412"/>
      <c r="T281" s="412"/>
      <c r="U281" s="412"/>
    </row>
    <row r="282" spans="5:21" s="419" customFormat="1" ht="12.75" x14ac:dyDescent="0.2">
      <c r="E282" s="420"/>
      <c r="F282" s="411"/>
      <c r="H282" s="421"/>
      <c r="I282" s="422"/>
      <c r="J282" s="422"/>
      <c r="K282" s="421"/>
      <c r="L282" s="423"/>
      <c r="M282" s="420"/>
      <c r="N282" s="412"/>
      <c r="O282" s="424"/>
      <c r="P282" s="412"/>
      <c r="Q282" s="412"/>
      <c r="R282" s="412"/>
      <c r="S282" s="412"/>
      <c r="T282" s="412"/>
      <c r="U282" s="412"/>
    </row>
    <row r="283" spans="5:21" s="419" customFormat="1" ht="12.75" x14ac:dyDescent="0.2">
      <c r="E283" s="420"/>
      <c r="F283" s="411"/>
      <c r="H283" s="421"/>
      <c r="I283" s="422"/>
      <c r="J283" s="422"/>
      <c r="K283" s="421"/>
      <c r="L283" s="423"/>
      <c r="M283" s="420"/>
      <c r="N283" s="412"/>
      <c r="O283" s="424"/>
      <c r="P283" s="412"/>
      <c r="Q283" s="412"/>
      <c r="R283" s="412"/>
      <c r="S283" s="412"/>
      <c r="T283" s="412"/>
      <c r="U283" s="412"/>
    </row>
    <row r="284" spans="5:21" s="419" customFormat="1" ht="12.75" x14ac:dyDescent="0.2">
      <c r="E284" s="420"/>
      <c r="F284" s="411"/>
      <c r="H284" s="421"/>
      <c r="I284" s="422"/>
      <c r="J284" s="422"/>
      <c r="K284" s="421"/>
      <c r="L284" s="423"/>
      <c r="M284" s="420"/>
      <c r="N284" s="412"/>
      <c r="O284" s="424"/>
      <c r="P284" s="412"/>
      <c r="Q284" s="412"/>
      <c r="R284" s="412"/>
      <c r="S284" s="412"/>
      <c r="T284" s="412"/>
      <c r="U284" s="412"/>
    </row>
    <row r="285" spans="5:21" s="419" customFormat="1" ht="12.75" x14ac:dyDescent="0.2">
      <c r="E285" s="420"/>
      <c r="F285" s="411"/>
      <c r="H285" s="421"/>
      <c r="I285" s="422"/>
      <c r="J285" s="422"/>
      <c r="K285" s="421"/>
      <c r="L285" s="423"/>
      <c r="M285" s="420"/>
      <c r="N285" s="412"/>
      <c r="O285" s="424"/>
      <c r="P285" s="412"/>
      <c r="Q285" s="412"/>
      <c r="R285" s="412"/>
      <c r="S285" s="412"/>
      <c r="T285" s="412"/>
      <c r="U285" s="412"/>
    </row>
    <row r="286" spans="5:21" s="419" customFormat="1" ht="12.75" x14ac:dyDescent="0.2">
      <c r="E286" s="420"/>
      <c r="F286" s="411"/>
      <c r="H286" s="421"/>
      <c r="I286" s="422"/>
      <c r="J286" s="422"/>
      <c r="K286" s="421"/>
      <c r="L286" s="423"/>
      <c r="M286" s="420"/>
      <c r="N286" s="412"/>
      <c r="O286" s="424"/>
      <c r="P286" s="412"/>
      <c r="Q286" s="412"/>
      <c r="R286" s="412"/>
      <c r="S286" s="412"/>
      <c r="T286" s="412"/>
      <c r="U286" s="412"/>
    </row>
    <row r="287" spans="5:21" s="419" customFormat="1" ht="12.75" x14ac:dyDescent="0.2">
      <c r="E287" s="420"/>
      <c r="F287" s="411"/>
      <c r="H287" s="421"/>
      <c r="I287" s="422"/>
      <c r="J287" s="422"/>
      <c r="K287" s="421"/>
      <c r="L287" s="423"/>
      <c r="M287" s="420"/>
      <c r="N287" s="412"/>
      <c r="O287" s="424"/>
      <c r="P287" s="412"/>
      <c r="Q287" s="412"/>
      <c r="R287" s="412"/>
      <c r="S287" s="412"/>
      <c r="T287" s="412"/>
      <c r="U287" s="412"/>
    </row>
    <row r="288" spans="5:21" s="419" customFormat="1" ht="12.75" x14ac:dyDescent="0.2">
      <c r="E288" s="420"/>
      <c r="F288" s="411"/>
      <c r="H288" s="421"/>
      <c r="I288" s="422"/>
      <c r="J288" s="422"/>
      <c r="K288" s="421"/>
      <c r="L288" s="423"/>
      <c r="M288" s="420"/>
      <c r="N288" s="412"/>
      <c r="O288" s="424"/>
      <c r="P288" s="412"/>
      <c r="Q288" s="412"/>
      <c r="R288" s="412"/>
      <c r="S288" s="412"/>
      <c r="T288" s="412"/>
      <c r="U288" s="412"/>
    </row>
    <row r="289" spans="5:21" s="419" customFormat="1" ht="12.75" x14ac:dyDescent="0.2">
      <c r="E289" s="420"/>
      <c r="F289" s="411"/>
      <c r="H289" s="421"/>
      <c r="I289" s="422"/>
      <c r="J289" s="422"/>
      <c r="K289" s="421"/>
      <c r="L289" s="423"/>
      <c r="M289" s="420"/>
      <c r="N289" s="412"/>
      <c r="O289" s="424"/>
      <c r="P289" s="412"/>
      <c r="Q289" s="412"/>
      <c r="R289" s="412"/>
      <c r="S289" s="412"/>
      <c r="T289" s="412"/>
      <c r="U289" s="412"/>
    </row>
    <row r="290" spans="5:21" s="419" customFormat="1" ht="12.75" x14ac:dyDescent="0.2">
      <c r="E290" s="420"/>
      <c r="F290" s="411"/>
      <c r="H290" s="421"/>
      <c r="I290" s="422"/>
      <c r="J290" s="422"/>
      <c r="K290" s="421"/>
      <c r="L290" s="423"/>
      <c r="M290" s="420"/>
      <c r="N290" s="412"/>
      <c r="O290" s="424"/>
      <c r="P290" s="412"/>
      <c r="Q290" s="412"/>
      <c r="R290" s="412"/>
      <c r="S290" s="412"/>
      <c r="T290" s="412"/>
      <c r="U290" s="412"/>
    </row>
    <row r="291" spans="5:21" s="419" customFormat="1" ht="12.75" x14ac:dyDescent="0.2">
      <c r="E291" s="420"/>
      <c r="F291" s="411"/>
      <c r="H291" s="421"/>
      <c r="I291" s="422"/>
      <c r="J291" s="422"/>
      <c r="K291" s="421"/>
      <c r="L291" s="423"/>
      <c r="M291" s="420"/>
      <c r="N291" s="412"/>
      <c r="O291" s="424"/>
      <c r="P291" s="412"/>
      <c r="Q291" s="412"/>
      <c r="R291" s="412"/>
      <c r="S291" s="412"/>
      <c r="T291" s="412"/>
      <c r="U291" s="412"/>
    </row>
    <row r="292" spans="5:21" s="419" customFormat="1" ht="12.75" x14ac:dyDescent="0.2">
      <c r="E292" s="420"/>
      <c r="F292" s="411"/>
      <c r="H292" s="421"/>
      <c r="I292" s="422"/>
      <c r="J292" s="422"/>
      <c r="K292" s="421"/>
      <c r="L292" s="423"/>
      <c r="M292" s="420"/>
      <c r="N292" s="412"/>
      <c r="O292" s="424"/>
      <c r="P292" s="412"/>
      <c r="Q292" s="412"/>
      <c r="R292" s="412"/>
      <c r="S292" s="412"/>
      <c r="T292" s="412"/>
      <c r="U292" s="412"/>
    </row>
    <row r="293" spans="5:21" s="419" customFormat="1" ht="12.75" x14ac:dyDescent="0.2">
      <c r="E293" s="420"/>
      <c r="F293" s="411"/>
      <c r="H293" s="421"/>
      <c r="I293" s="422"/>
      <c r="J293" s="422"/>
      <c r="K293" s="421"/>
      <c r="L293" s="423"/>
      <c r="M293" s="420"/>
      <c r="N293" s="412"/>
      <c r="O293" s="424"/>
      <c r="P293" s="412"/>
      <c r="Q293" s="412"/>
      <c r="R293" s="412"/>
      <c r="S293" s="412"/>
      <c r="T293" s="412"/>
      <c r="U293" s="412"/>
    </row>
    <row r="294" spans="5:21" s="419" customFormat="1" ht="12.75" x14ac:dyDescent="0.2">
      <c r="E294" s="420"/>
      <c r="F294" s="411"/>
      <c r="H294" s="421"/>
      <c r="I294" s="422"/>
      <c r="J294" s="422"/>
      <c r="K294" s="421"/>
      <c r="L294" s="423"/>
      <c r="M294" s="420"/>
      <c r="N294" s="412"/>
      <c r="O294" s="424"/>
      <c r="P294" s="412"/>
      <c r="Q294" s="412"/>
      <c r="R294" s="412"/>
      <c r="S294" s="412"/>
      <c r="T294" s="412"/>
      <c r="U294" s="412"/>
    </row>
    <row r="295" spans="5:21" s="419" customFormat="1" ht="12.75" x14ac:dyDescent="0.2">
      <c r="E295" s="420"/>
      <c r="F295" s="411"/>
      <c r="H295" s="421"/>
      <c r="I295" s="422"/>
      <c r="J295" s="422"/>
      <c r="K295" s="421"/>
      <c r="L295" s="423"/>
      <c r="M295" s="420"/>
      <c r="N295" s="412"/>
      <c r="O295" s="424"/>
      <c r="P295" s="412"/>
      <c r="Q295" s="412"/>
      <c r="R295" s="412"/>
      <c r="S295" s="412"/>
      <c r="T295" s="412"/>
      <c r="U295" s="412"/>
    </row>
    <row r="296" spans="5:21" s="419" customFormat="1" ht="12.75" x14ac:dyDescent="0.2">
      <c r="E296" s="420"/>
      <c r="F296" s="411"/>
      <c r="H296" s="421"/>
      <c r="I296" s="422"/>
      <c r="J296" s="422"/>
      <c r="K296" s="421"/>
      <c r="L296" s="423"/>
      <c r="M296" s="420"/>
      <c r="N296" s="412"/>
      <c r="O296" s="424"/>
      <c r="P296" s="412"/>
      <c r="Q296" s="412"/>
      <c r="R296" s="412"/>
      <c r="S296" s="412"/>
      <c r="T296" s="412"/>
      <c r="U296" s="412"/>
    </row>
    <row r="297" spans="5:21" s="419" customFormat="1" ht="12.75" x14ac:dyDescent="0.2">
      <c r="E297" s="420"/>
      <c r="F297" s="411"/>
      <c r="H297" s="421"/>
      <c r="I297" s="422"/>
      <c r="J297" s="422"/>
      <c r="K297" s="421"/>
      <c r="L297" s="423"/>
      <c r="M297" s="420"/>
      <c r="N297" s="412"/>
      <c r="O297" s="424"/>
      <c r="P297" s="412"/>
      <c r="Q297" s="412"/>
      <c r="R297" s="412"/>
      <c r="S297" s="412"/>
      <c r="T297" s="412"/>
      <c r="U297" s="412"/>
    </row>
    <row r="298" spans="5:21" s="419" customFormat="1" ht="12.75" x14ac:dyDescent="0.2">
      <c r="E298" s="420"/>
      <c r="F298" s="411"/>
      <c r="H298" s="421"/>
      <c r="I298" s="422"/>
      <c r="J298" s="422"/>
      <c r="K298" s="421"/>
      <c r="L298" s="423"/>
      <c r="M298" s="420"/>
      <c r="N298" s="412"/>
      <c r="O298" s="424"/>
      <c r="P298" s="412"/>
      <c r="Q298" s="412"/>
      <c r="R298" s="412"/>
      <c r="S298" s="412"/>
      <c r="T298" s="412"/>
      <c r="U298" s="412"/>
    </row>
    <row r="299" spans="5:21" s="419" customFormat="1" ht="12.75" x14ac:dyDescent="0.2">
      <c r="E299" s="420"/>
      <c r="F299" s="411"/>
      <c r="H299" s="421"/>
      <c r="I299" s="422"/>
      <c r="J299" s="422"/>
      <c r="K299" s="421"/>
      <c r="L299" s="423"/>
      <c r="M299" s="420"/>
      <c r="N299" s="412"/>
      <c r="O299" s="424"/>
      <c r="P299" s="412"/>
      <c r="Q299" s="412"/>
      <c r="R299" s="412"/>
      <c r="S299" s="412"/>
      <c r="T299" s="412"/>
      <c r="U299" s="412"/>
    </row>
    <row r="300" spans="5:21" s="419" customFormat="1" ht="12.75" x14ac:dyDescent="0.2">
      <c r="E300" s="420"/>
      <c r="F300" s="411"/>
      <c r="H300" s="421"/>
      <c r="I300" s="422"/>
      <c r="J300" s="422"/>
      <c r="K300" s="421"/>
      <c r="L300" s="423"/>
      <c r="M300" s="420"/>
      <c r="N300" s="412"/>
      <c r="O300" s="424"/>
      <c r="P300" s="412"/>
      <c r="Q300" s="412"/>
      <c r="R300" s="412"/>
      <c r="S300" s="412"/>
      <c r="T300" s="412"/>
      <c r="U300" s="412"/>
    </row>
    <row r="301" spans="5:21" s="419" customFormat="1" ht="12.75" x14ac:dyDescent="0.2">
      <c r="E301" s="420"/>
      <c r="F301" s="411"/>
      <c r="H301" s="421"/>
      <c r="I301" s="422"/>
      <c r="J301" s="422"/>
      <c r="K301" s="421"/>
      <c r="L301" s="423"/>
      <c r="M301" s="420"/>
      <c r="N301" s="412"/>
      <c r="O301" s="424"/>
      <c r="P301" s="412"/>
      <c r="Q301" s="412"/>
      <c r="R301" s="412"/>
      <c r="S301" s="412"/>
      <c r="T301" s="412"/>
      <c r="U301" s="412"/>
    </row>
    <row r="302" spans="5:21" s="419" customFormat="1" ht="12.75" x14ac:dyDescent="0.2">
      <c r="E302" s="420"/>
      <c r="F302" s="411"/>
      <c r="H302" s="421"/>
      <c r="I302" s="422"/>
      <c r="J302" s="422"/>
      <c r="K302" s="421"/>
      <c r="L302" s="423"/>
      <c r="M302" s="420"/>
      <c r="N302" s="412"/>
      <c r="O302" s="424"/>
      <c r="P302" s="412"/>
      <c r="Q302" s="412"/>
      <c r="R302" s="412"/>
      <c r="S302" s="412"/>
      <c r="T302" s="412"/>
      <c r="U302" s="412"/>
    </row>
    <row r="303" spans="5:21" s="419" customFormat="1" ht="12.75" x14ac:dyDescent="0.2">
      <c r="E303" s="420"/>
      <c r="F303" s="411"/>
      <c r="H303" s="421"/>
      <c r="I303" s="422"/>
      <c r="J303" s="422"/>
      <c r="K303" s="421"/>
      <c r="L303" s="423"/>
      <c r="M303" s="420"/>
      <c r="N303" s="412"/>
      <c r="O303" s="424"/>
      <c r="P303" s="412"/>
      <c r="Q303" s="412"/>
      <c r="R303" s="412"/>
      <c r="S303" s="412"/>
      <c r="T303" s="412"/>
      <c r="U303" s="412"/>
    </row>
    <row r="304" spans="5:21" s="419" customFormat="1" ht="12.75" x14ac:dyDescent="0.2">
      <c r="E304" s="420"/>
      <c r="F304" s="411"/>
      <c r="H304" s="421"/>
      <c r="I304" s="422"/>
      <c r="J304" s="422"/>
      <c r="K304" s="421"/>
      <c r="L304" s="423"/>
      <c r="M304" s="420"/>
      <c r="N304" s="412"/>
      <c r="O304" s="424"/>
      <c r="P304" s="412"/>
      <c r="Q304" s="412"/>
      <c r="R304" s="412"/>
      <c r="S304" s="412"/>
      <c r="T304" s="412"/>
      <c r="U304" s="412"/>
    </row>
    <row r="305" spans="5:21" s="419" customFormat="1" ht="12.75" x14ac:dyDescent="0.2">
      <c r="E305" s="420"/>
      <c r="F305" s="411"/>
      <c r="H305" s="421"/>
      <c r="I305" s="422"/>
      <c r="J305" s="422"/>
      <c r="K305" s="421"/>
      <c r="L305" s="423"/>
      <c r="M305" s="420"/>
      <c r="N305" s="412"/>
      <c r="O305" s="424"/>
      <c r="P305" s="412"/>
      <c r="Q305" s="412"/>
      <c r="R305" s="412"/>
      <c r="S305" s="412"/>
      <c r="T305" s="412"/>
      <c r="U305" s="412"/>
    </row>
    <row r="306" spans="5:21" s="419" customFormat="1" ht="12.75" x14ac:dyDescent="0.2">
      <c r="E306" s="420"/>
      <c r="F306" s="411"/>
      <c r="H306" s="421"/>
      <c r="I306" s="422"/>
      <c r="J306" s="422"/>
      <c r="K306" s="421"/>
      <c r="L306" s="423"/>
      <c r="M306" s="420"/>
      <c r="N306" s="412"/>
      <c r="O306" s="424"/>
      <c r="P306" s="412"/>
      <c r="Q306" s="412"/>
      <c r="R306" s="412"/>
      <c r="S306" s="412"/>
      <c r="T306" s="412"/>
      <c r="U306" s="412"/>
    </row>
    <row r="307" spans="5:21" s="419" customFormat="1" ht="12.75" x14ac:dyDescent="0.2">
      <c r="E307" s="420"/>
      <c r="F307" s="411"/>
      <c r="H307" s="421"/>
      <c r="I307" s="422"/>
      <c r="J307" s="422"/>
      <c r="K307" s="421"/>
      <c r="L307" s="423"/>
      <c r="M307" s="420"/>
      <c r="N307" s="412"/>
      <c r="O307" s="424"/>
      <c r="P307" s="412"/>
      <c r="Q307" s="412"/>
      <c r="R307" s="412"/>
      <c r="S307" s="412"/>
      <c r="T307" s="412"/>
      <c r="U307" s="412"/>
    </row>
    <row r="308" spans="5:21" s="419" customFormat="1" ht="12.75" x14ac:dyDescent="0.2">
      <c r="E308" s="420"/>
      <c r="F308" s="411"/>
      <c r="H308" s="421"/>
      <c r="I308" s="422"/>
      <c r="J308" s="422"/>
      <c r="K308" s="421"/>
      <c r="L308" s="423"/>
      <c r="M308" s="420"/>
      <c r="N308" s="412"/>
      <c r="O308" s="424"/>
      <c r="P308" s="412"/>
      <c r="Q308" s="412"/>
      <c r="R308" s="412"/>
      <c r="S308" s="412"/>
      <c r="T308" s="412"/>
      <c r="U308" s="412"/>
    </row>
    <row r="309" spans="5:21" s="419" customFormat="1" ht="12.75" x14ac:dyDescent="0.2">
      <c r="E309" s="420"/>
      <c r="F309" s="411"/>
      <c r="H309" s="421"/>
      <c r="I309" s="422"/>
      <c r="J309" s="422"/>
      <c r="K309" s="421"/>
      <c r="L309" s="423"/>
      <c r="M309" s="420"/>
      <c r="N309" s="412"/>
      <c r="O309" s="424"/>
      <c r="P309" s="412"/>
      <c r="Q309" s="412"/>
      <c r="R309" s="412"/>
      <c r="S309" s="412"/>
      <c r="T309" s="412"/>
      <c r="U309" s="412"/>
    </row>
    <row r="310" spans="5:21" s="419" customFormat="1" ht="12.75" x14ac:dyDescent="0.2">
      <c r="E310" s="420"/>
      <c r="F310" s="411"/>
      <c r="H310" s="421"/>
      <c r="I310" s="422"/>
      <c r="J310" s="422"/>
      <c r="K310" s="421"/>
      <c r="L310" s="423"/>
      <c r="M310" s="420"/>
      <c r="N310" s="412"/>
      <c r="O310" s="424"/>
      <c r="P310" s="412"/>
      <c r="Q310" s="412"/>
      <c r="R310" s="412"/>
      <c r="S310" s="412"/>
      <c r="T310" s="412"/>
      <c r="U310" s="412"/>
    </row>
    <row r="311" spans="5:21" s="419" customFormat="1" ht="12.75" x14ac:dyDescent="0.2">
      <c r="E311" s="420"/>
      <c r="F311" s="411"/>
      <c r="H311" s="421"/>
      <c r="I311" s="422"/>
      <c r="J311" s="422"/>
      <c r="K311" s="421"/>
      <c r="L311" s="423"/>
      <c r="M311" s="420"/>
      <c r="N311" s="412"/>
      <c r="O311" s="424"/>
      <c r="P311" s="412"/>
      <c r="Q311" s="412"/>
      <c r="R311" s="412"/>
      <c r="S311" s="412"/>
      <c r="T311" s="412"/>
      <c r="U311" s="412"/>
    </row>
    <row r="312" spans="5:21" s="419" customFormat="1" ht="12.75" x14ac:dyDescent="0.2">
      <c r="E312" s="420"/>
      <c r="F312" s="411"/>
      <c r="H312" s="421"/>
      <c r="I312" s="422"/>
      <c r="J312" s="422"/>
      <c r="K312" s="421"/>
      <c r="L312" s="423"/>
      <c r="M312" s="420"/>
      <c r="N312" s="412"/>
      <c r="O312" s="424"/>
      <c r="P312" s="412"/>
      <c r="Q312" s="412"/>
      <c r="R312" s="412"/>
      <c r="S312" s="412"/>
      <c r="T312" s="412"/>
      <c r="U312" s="412"/>
    </row>
    <row r="313" spans="5:21" s="419" customFormat="1" ht="12.75" x14ac:dyDescent="0.2">
      <c r="E313" s="420"/>
      <c r="F313" s="411"/>
      <c r="H313" s="421"/>
      <c r="I313" s="422"/>
      <c r="J313" s="422"/>
      <c r="K313" s="421"/>
      <c r="L313" s="423"/>
      <c r="M313" s="420"/>
      <c r="N313" s="412"/>
      <c r="O313" s="424"/>
      <c r="P313" s="412"/>
      <c r="Q313" s="412"/>
      <c r="R313" s="412"/>
      <c r="S313" s="412"/>
      <c r="T313" s="412"/>
      <c r="U313" s="412"/>
    </row>
    <row r="314" spans="5:21" s="419" customFormat="1" ht="12.75" x14ac:dyDescent="0.2">
      <c r="E314" s="420"/>
      <c r="F314" s="411"/>
      <c r="H314" s="421"/>
      <c r="I314" s="422"/>
      <c r="J314" s="422"/>
      <c r="K314" s="421"/>
      <c r="L314" s="423"/>
      <c r="M314" s="420"/>
      <c r="N314" s="412"/>
      <c r="O314" s="424"/>
      <c r="P314" s="412"/>
      <c r="Q314" s="412"/>
      <c r="R314" s="412"/>
      <c r="S314" s="412"/>
      <c r="T314" s="412"/>
      <c r="U314" s="412"/>
    </row>
    <row r="315" spans="5:21" s="419" customFormat="1" ht="12.75" x14ac:dyDescent="0.2">
      <c r="E315" s="420"/>
      <c r="F315" s="411"/>
      <c r="H315" s="421"/>
      <c r="I315" s="422"/>
      <c r="J315" s="422"/>
      <c r="K315" s="421"/>
      <c r="L315" s="423"/>
      <c r="M315" s="420"/>
      <c r="N315" s="412"/>
      <c r="O315" s="424"/>
      <c r="P315" s="412"/>
      <c r="Q315" s="412"/>
      <c r="R315" s="412"/>
      <c r="S315" s="412"/>
      <c r="T315" s="412"/>
      <c r="U315" s="412"/>
    </row>
    <row r="316" spans="5:21" s="419" customFormat="1" ht="12.75" x14ac:dyDescent="0.2">
      <c r="E316" s="420"/>
      <c r="F316" s="411"/>
      <c r="H316" s="421"/>
      <c r="I316" s="422"/>
      <c r="J316" s="422"/>
      <c r="K316" s="421"/>
      <c r="L316" s="423"/>
      <c r="M316" s="420"/>
      <c r="N316" s="412"/>
      <c r="O316" s="424"/>
      <c r="P316" s="412"/>
      <c r="Q316" s="412"/>
      <c r="R316" s="412"/>
      <c r="S316" s="412"/>
      <c r="T316" s="412"/>
      <c r="U316" s="412"/>
    </row>
    <row r="317" spans="5:21" s="419" customFormat="1" ht="12.75" x14ac:dyDescent="0.2">
      <c r="E317" s="420"/>
      <c r="F317" s="411"/>
      <c r="H317" s="421"/>
      <c r="I317" s="422"/>
      <c r="J317" s="422"/>
      <c r="K317" s="421"/>
      <c r="L317" s="423"/>
      <c r="M317" s="420"/>
      <c r="N317" s="412"/>
      <c r="O317" s="424"/>
      <c r="P317" s="412"/>
      <c r="Q317" s="412"/>
      <c r="R317" s="412"/>
      <c r="S317" s="412"/>
      <c r="T317" s="412"/>
      <c r="U317" s="412"/>
    </row>
    <row r="318" spans="5:21" s="419" customFormat="1" ht="12.75" x14ac:dyDescent="0.2">
      <c r="E318" s="420"/>
      <c r="F318" s="411"/>
      <c r="H318" s="421"/>
      <c r="I318" s="422"/>
      <c r="J318" s="422"/>
      <c r="K318" s="421"/>
      <c r="L318" s="423"/>
      <c r="M318" s="420"/>
      <c r="N318" s="412"/>
      <c r="O318" s="424"/>
      <c r="P318" s="412"/>
      <c r="Q318" s="412"/>
      <c r="R318" s="412"/>
      <c r="S318" s="412"/>
      <c r="T318" s="412"/>
      <c r="U318" s="412"/>
    </row>
    <row r="319" spans="5:21" s="419" customFormat="1" ht="12.75" x14ac:dyDescent="0.2">
      <c r="E319" s="420"/>
      <c r="F319" s="411"/>
      <c r="H319" s="421"/>
      <c r="I319" s="422"/>
      <c r="J319" s="422"/>
      <c r="K319" s="421"/>
      <c r="L319" s="423"/>
      <c r="M319" s="420"/>
      <c r="N319" s="412"/>
      <c r="O319" s="424"/>
      <c r="P319" s="412"/>
      <c r="Q319" s="412"/>
      <c r="R319" s="412"/>
      <c r="S319" s="412"/>
      <c r="T319" s="412"/>
      <c r="U319" s="412"/>
    </row>
    <row r="320" spans="5:21" s="419" customFormat="1" ht="12.75" x14ac:dyDescent="0.2">
      <c r="E320" s="420"/>
      <c r="F320" s="411"/>
      <c r="H320" s="421"/>
      <c r="I320" s="422"/>
      <c r="J320" s="422"/>
      <c r="K320" s="421"/>
      <c r="L320" s="423"/>
      <c r="M320" s="420"/>
      <c r="N320" s="412"/>
      <c r="O320" s="424"/>
      <c r="P320" s="412"/>
      <c r="Q320" s="412"/>
      <c r="R320" s="412"/>
      <c r="S320" s="412"/>
      <c r="T320" s="412"/>
      <c r="U320" s="412"/>
    </row>
    <row r="321" spans="5:21" s="419" customFormat="1" ht="12.75" x14ac:dyDescent="0.2">
      <c r="E321" s="420"/>
      <c r="F321" s="411"/>
      <c r="H321" s="421"/>
      <c r="I321" s="422"/>
      <c r="J321" s="422"/>
      <c r="K321" s="421"/>
      <c r="L321" s="423"/>
      <c r="M321" s="420"/>
      <c r="N321" s="412"/>
      <c r="O321" s="424"/>
      <c r="P321" s="412"/>
      <c r="Q321" s="412"/>
      <c r="R321" s="412"/>
      <c r="S321" s="412"/>
      <c r="T321" s="412"/>
      <c r="U321" s="412"/>
    </row>
    <row r="322" spans="5:21" s="419" customFormat="1" ht="12.75" x14ac:dyDescent="0.2">
      <c r="E322" s="420"/>
      <c r="F322" s="411"/>
      <c r="H322" s="421"/>
      <c r="I322" s="422"/>
      <c r="J322" s="422"/>
      <c r="K322" s="421"/>
      <c r="L322" s="423"/>
      <c r="M322" s="420"/>
      <c r="N322" s="412"/>
      <c r="O322" s="424"/>
      <c r="P322" s="412"/>
      <c r="Q322" s="412"/>
      <c r="R322" s="412"/>
      <c r="S322" s="412"/>
      <c r="T322" s="412"/>
      <c r="U322" s="412"/>
    </row>
    <row r="323" spans="5:21" s="419" customFormat="1" ht="12.75" x14ac:dyDescent="0.2">
      <c r="E323" s="420"/>
      <c r="F323" s="411"/>
      <c r="H323" s="421"/>
      <c r="I323" s="422"/>
      <c r="J323" s="422"/>
      <c r="K323" s="421"/>
      <c r="L323" s="423"/>
      <c r="M323" s="420"/>
      <c r="N323" s="412"/>
      <c r="O323" s="424"/>
      <c r="P323" s="412"/>
      <c r="Q323" s="412"/>
      <c r="R323" s="412"/>
      <c r="S323" s="412"/>
      <c r="T323" s="412"/>
      <c r="U323" s="412"/>
    </row>
    <row r="324" spans="5:21" s="419" customFormat="1" ht="12.75" x14ac:dyDescent="0.2">
      <c r="E324" s="420"/>
      <c r="F324" s="411"/>
      <c r="H324" s="421"/>
      <c r="I324" s="422"/>
      <c r="J324" s="422"/>
      <c r="K324" s="421"/>
      <c r="L324" s="423"/>
      <c r="M324" s="420"/>
      <c r="N324" s="412"/>
      <c r="O324" s="424"/>
      <c r="P324" s="412"/>
      <c r="Q324" s="412"/>
      <c r="R324" s="412"/>
      <c r="S324" s="412"/>
      <c r="T324" s="412"/>
      <c r="U324" s="412"/>
    </row>
    <row r="325" spans="5:21" s="419" customFormat="1" ht="12.75" x14ac:dyDescent="0.2">
      <c r="E325" s="420"/>
      <c r="F325" s="411"/>
      <c r="H325" s="421"/>
      <c r="I325" s="422"/>
      <c r="J325" s="422"/>
      <c r="K325" s="421"/>
      <c r="L325" s="423"/>
      <c r="M325" s="420"/>
      <c r="N325" s="412"/>
      <c r="O325" s="424"/>
      <c r="P325" s="412"/>
      <c r="Q325" s="412"/>
      <c r="R325" s="412"/>
      <c r="S325" s="412"/>
      <c r="T325" s="412"/>
      <c r="U325" s="412"/>
    </row>
    <row r="326" spans="5:21" s="419" customFormat="1" ht="12.75" x14ac:dyDescent="0.2">
      <c r="E326" s="420"/>
      <c r="F326" s="411"/>
      <c r="H326" s="421"/>
      <c r="I326" s="422"/>
      <c r="J326" s="422"/>
      <c r="K326" s="421"/>
      <c r="L326" s="423"/>
      <c r="M326" s="420"/>
      <c r="N326" s="412"/>
      <c r="O326" s="424"/>
      <c r="P326" s="412"/>
      <c r="Q326" s="412"/>
      <c r="R326" s="412"/>
      <c r="S326" s="412"/>
      <c r="T326" s="412"/>
      <c r="U326" s="412"/>
    </row>
    <row r="327" spans="5:21" s="419" customFormat="1" ht="12.75" x14ac:dyDescent="0.2">
      <c r="E327" s="420"/>
      <c r="F327" s="411"/>
      <c r="H327" s="421"/>
      <c r="I327" s="422"/>
      <c r="J327" s="422"/>
      <c r="K327" s="421"/>
      <c r="L327" s="423"/>
      <c r="M327" s="420"/>
      <c r="N327" s="412"/>
      <c r="O327" s="424"/>
      <c r="P327" s="412"/>
      <c r="Q327" s="412"/>
      <c r="R327" s="412"/>
      <c r="S327" s="412"/>
      <c r="T327" s="412"/>
      <c r="U327" s="412"/>
    </row>
    <row r="328" spans="5:21" s="419" customFormat="1" ht="12.75" x14ac:dyDescent="0.2">
      <c r="E328" s="420"/>
      <c r="F328" s="411"/>
      <c r="H328" s="421"/>
      <c r="I328" s="422"/>
      <c r="J328" s="422"/>
      <c r="K328" s="421"/>
      <c r="L328" s="423"/>
      <c r="M328" s="420"/>
      <c r="N328" s="412"/>
      <c r="O328" s="424"/>
      <c r="P328" s="412"/>
      <c r="Q328" s="412"/>
      <c r="R328" s="412"/>
      <c r="S328" s="412"/>
      <c r="T328" s="412"/>
      <c r="U328" s="412"/>
    </row>
    <row r="329" spans="5:21" s="419" customFormat="1" ht="12.75" x14ac:dyDescent="0.2">
      <c r="E329" s="420"/>
      <c r="F329" s="411"/>
      <c r="H329" s="421"/>
      <c r="I329" s="422"/>
      <c r="J329" s="422"/>
      <c r="K329" s="421"/>
      <c r="L329" s="423"/>
      <c r="M329" s="420"/>
      <c r="N329" s="412"/>
      <c r="O329" s="424"/>
      <c r="P329" s="412"/>
      <c r="Q329" s="412"/>
      <c r="R329" s="412"/>
      <c r="S329" s="412"/>
      <c r="T329" s="412"/>
      <c r="U329" s="412"/>
    </row>
    <row r="330" spans="5:21" s="419" customFormat="1" ht="12.75" x14ac:dyDescent="0.2">
      <c r="E330" s="420"/>
      <c r="F330" s="411"/>
      <c r="H330" s="421"/>
      <c r="I330" s="422"/>
      <c r="J330" s="422"/>
      <c r="K330" s="421"/>
      <c r="L330" s="423"/>
      <c r="M330" s="420"/>
      <c r="N330" s="412"/>
      <c r="O330" s="424"/>
      <c r="P330" s="412"/>
      <c r="Q330" s="412"/>
      <c r="R330" s="412"/>
      <c r="S330" s="412"/>
      <c r="T330" s="412"/>
      <c r="U330" s="412"/>
    </row>
    <row r="331" spans="5:21" s="419" customFormat="1" ht="12.75" x14ac:dyDescent="0.2">
      <c r="E331" s="420"/>
      <c r="F331" s="411"/>
      <c r="H331" s="421"/>
      <c r="I331" s="422"/>
      <c r="J331" s="422"/>
      <c r="K331" s="421"/>
      <c r="L331" s="423"/>
      <c r="M331" s="420"/>
      <c r="N331" s="412"/>
      <c r="O331" s="424"/>
      <c r="P331" s="412"/>
      <c r="Q331" s="412"/>
      <c r="R331" s="412"/>
      <c r="S331" s="412"/>
      <c r="T331" s="412"/>
      <c r="U331" s="412"/>
    </row>
    <row r="332" spans="5:21" s="419" customFormat="1" ht="12.75" x14ac:dyDescent="0.2">
      <c r="E332" s="420"/>
      <c r="F332" s="411"/>
      <c r="H332" s="421"/>
      <c r="I332" s="422"/>
      <c r="J332" s="422"/>
      <c r="K332" s="421"/>
      <c r="L332" s="423"/>
      <c r="M332" s="420"/>
      <c r="N332" s="412"/>
      <c r="O332" s="424"/>
      <c r="P332" s="412"/>
      <c r="Q332" s="412"/>
      <c r="R332" s="412"/>
      <c r="S332" s="412"/>
      <c r="T332" s="412"/>
      <c r="U332" s="412"/>
    </row>
    <row r="333" spans="5:21" s="419" customFormat="1" ht="12.75" x14ac:dyDescent="0.2">
      <c r="E333" s="420"/>
      <c r="F333" s="411"/>
      <c r="H333" s="421"/>
      <c r="I333" s="422"/>
      <c r="J333" s="422"/>
      <c r="K333" s="421"/>
      <c r="L333" s="423"/>
      <c r="M333" s="420"/>
      <c r="N333" s="412"/>
      <c r="O333" s="424"/>
      <c r="P333" s="412"/>
      <c r="Q333" s="412"/>
      <c r="R333" s="412"/>
      <c r="S333" s="412"/>
      <c r="T333" s="412"/>
      <c r="U333" s="412"/>
    </row>
    <row r="334" spans="5:21" s="419" customFormat="1" ht="12.75" x14ac:dyDescent="0.2">
      <c r="E334" s="420"/>
      <c r="F334" s="411"/>
      <c r="H334" s="421"/>
      <c r="I334" s="422"/>
      <c r="J334" s="422"/>
      <c r="K334" s="421"/>
      <c r="L334" s="423"/>
      <c r="M334" s="420"/>
      <c r="N334" s="412"/>
      <c r="O334" s="424"/>
      <c r="P334" s="412"/>
      <c r="Q334" s="412"/>
      <c r="R334" s="412"/>
      <c r="S334" s="412"/>
      <c r="T334" s="412"/>
      <c r="U334" s="412"/>
    </row>
    <row r="335" spans="5:21" s="419" customFormat="1" ht="12.75" x14ac:dyDescent="0.2">
      <c r="E335" s="420"/>
      <c r="F335" s="411"/>
      <c r="H335" s="421"/>
      <c r="I335" s="422"/>
      <c r="J335" s="422"/>
      <c r="K335" s="421"/>
      <c r="L335" s="423"/>
      <c r="M335" s="420"/>
      <c r="N335" s="412"/>
      <c r="O335" s="424"/>
      <c r="P335" s="412"/>
      <c r="Q335" s="412"/>
      <c r="R335" s="412"/>
      <c r="S335" s="412"/>
      <c r="T335" s="412"/>
      <c r="U335" s="412"/>
    </row>
    <row r="336" spans="5:21" s="419" customFormat="1" ht="12.75" x14ac:dyDescent="0.2">
      <c r="E336" s="420"/>
      <c r="F336" s="411"/>
      <c r="H336" s="421"/>
      <c r="I336" s="422"/>
      <c r="J336" s="422"/>
      <c r="K336" s="421"/>
      <c r="L336" s="423"/>
      <c r="M336" s="420"/>
      <c r="N336" s="412"/>
      <c r="O336" s="424"/>
      <c r="P336" s="412"/>
      <c r="Q336" s="412"/>
      <c r="R336" s="412"/>
      <c r="S336" s="412"/>
      <c r="T336" s="412"/>
      <c r="U336" s="412"/>
    </row>
    <row r="337" spans="5:21" s="419" customFormat="1" ht="12.75" x14ac:dyDescent="0.2">
      <c r="E337" s="420"/>
      <c r="F337" s="411"/>
      <c r="H337" s="421"/>
      <c r="I337" s="422"/>
      <c r="J337" s="422"/>
      <c r="K337" s="421"/>
      <c r="L337" s="423"/>
      <c r="M337" s="420"/>
      <c r="N337" s="412"/>
      <c r="O337" s="424"/>
      <c r="P337" s="412"/>
      <c r="Q337" s="412"/>
      <c r="R337" s="412"/>
      <c r="S337" s="412"/>
      <c r="T337" s="412"/>
      <c r="U337" s="412"/>
    </row>
    <row r="338" spans="5:21" s="419" customFormat="1" ht="12.75" x14ac:dyDescent="0.2">
      <c r="E338" s="420"/>
      <c r="F338" s="411"/>
      <c r="H338" s="421"/>
      <c r="I338" s="422"/>
      <c r="J338" s="422"/>
      <c r="K338" s="421"/>
      <c r="L338" s="423"/>
      <c r="M338" s="420"/>
      <c r="N338" s="412"/>
      <c r="O338" s="424"/>
      <c r="P338" s="412"/>
      <c r="Q338" s="412"/>
      <c r="R338" s="412"/>
      <c r="S338" s="412"/>
      <c r="T338" s="412"/>
      <c r="U338" s="412"/>
    </row>
    <row r="339" spans="5:21" s="419" customFormat="1" ht="12.75" x14ac:dyDescent="0.2">
      <c r="E339" s="420"/>
      <c r="F339" s="411"/>
      <c r="H339" s="421"/>
      <c r="I339" s="422"/>
      <c r="J339" s="422"/>
      <c r="K339" s="421"/>
      <c r="L339" s="423"/>
      <c r="M339" s="420"/>
      <c r="N339" s="412"/>
      <c r="O339" s="424"/>
      <c r="P339" s="412"/>
      <c r="Q339" s="412"/>
      <c r="R339" s="412"/>
      <c r="S339" s="412"/>
      <c r="T339" s="412"/>
      <c r="U339" s="412"/>
    </row>
    <row r="340" spans="5:21" s="419" customFormat="1" ht="12.75" x14ac:dyDescent="0.2">
      <c r="E340" s="420"/>
      <c r="F340" s="411"/>
      <c r="H340" s="421"/>
      <c r="I340" s="422"/>
      <c r="J340" s="422"/>
      <c r="K340" s="421"/>
      <c r="L340" s="423"/>
      <c r="M340" s="420"/>
      <c r="N340" s="412"/>
      <c r="O340" s="424"/>
      <c r="P340" s="412"/>
      <c r="Q340" s="412"/>
      <c r="R340" s="412"/>
      <c r="S340" s="412"/>
      <c r="T340" s="412"/>
      <c r="U340" s="412"/>
    </row>
    <row r="341" spans="5:21" s="419" customFormat="1" ht="12.75" x14ac:dyDescent="0.2">
      <c r="E341" s="420"/>
      <c r="F341" s="411"/>
      <c r="H341" s="421"/>
      <c r="I341" s="422"/>
      <c r="J341" s="422"/>
      <c r="K341" s="421"/>
      <c r="L341" s="423"/>
      <c r="M341" s="420"/>
      <c r="N341" s="412"/>
      <c r="O341" s="424"/>
      <c r="P341" s="412"/>
      <c r="Q341" s="412"/>
      <c r="R341" s="412"/>
      <c r="S341" s="412"/>
      <c r="T341" s="412"/>
      <c r="U341" s="412"/>
    </row>
    <row r="342" spans="5:21" s="419" customFormat="1" ht="12.75" x14ac:dyDescent="0.2">
      <c r="E342" s="420"/>
      <c r="F342" s="411"/>
      <c r="H342" s="421"/>
      <c r="I342" s="422"/>
      <c r="J342" s="422"/>
      <c r="K342" s="421"/>
      <c r="L342" s="423"/>
      <c r="M342" s="420"/>
      <c r="N342" s="412"/>
      <c r="O342" s="424"/>
      <c r="P342" s="412"/>
      <c r="Q342" s="412"/>
      <c r="R342" s="412"/>
      <c r="S342" s="412"/>
      <c r="T342" s="412"/>
      <c r="U342" s="412"/>
    </row>
    <row r="343" spans="5:21" s="419" customFormat="1" ht="12.75" x14ac:dyDescent="0.2">
      <c r="E343" s="420"/>
      <c r="F343" s="411"/>
      <c r="H343" s="421"/>
      <c r="I343" s="422"/>
      <c r="J343" s="422"/>
      <c r="K343" s="421"/>
      <c r="L343" s="423"/>
      <c r="M343" s="420"/>
      <c r="N343" s="412"/>
      <c r="O343" s="424"/>
      <c r="P343" s="412"/>
      <c r="Q343" s="412"/>
      <c r="R343" s="412"/>
      <c r="S343" s="412"/>
      <c r="T343" s="412"/>
      <c r="U343" s="412"/>
    </row>
    <row r="344" spans="5:21" s="419" customFormat="1" ht="12.75" x14ac:dyDescent="0.2">
      <c r="E344" s="420"/>
      <c r="F344" s="411"/>
      <c r="H344" s="421"/>
      <c r="I344" s="422"/>
      <c r="J344" s="422"/>
      <c r="K344" s="421"/>
      <c r="L344" s="423"/>
      <c r="M344" s="420"/>
      <c r="N344" s="412"/>
      <c r="O344" s="424"/>
      <c r="P344" s="412"/>
      <c r="Q344" s="412"/>
      <c r="R344" s="412"/>
      <c r="S344" s="412"/>
      <c r="T344" s="412"/>
      <c r="U344" s="412"/>
    </row>
    <row r="345" spans="5:21" s="419" customFormat="1" ht="12.75" x14ac:dyDescent="0.2">
      <c r="E345" s="420"/>
      <c r="F345" s="411"/>
      <c r="H345" s="421"/>
      <c r="I345" s="422"/>
      <c r="J345" s="422"/>
      <c r="K345" s="421"/>
      <c r="L345" s="423"/>
      <c r="M345" s="420"/>
      <c r="N345" s="412"/>
      <c r="O345" s="424"/>
      <c r="P345" s="412"/>
      <c r="Q345" s="412"/>
      <c r="R345" s="412"/>
      <c r="S345" s="412"/>
      <c r="T345" s="412"/>
      <c r="U345" s="412"/>
    </row>
    <row r="346" spans="5:21" s="419" customFormat="1" ht="12.75" x14ac:dyDescent="0.2">
      <c r="E346" s="420"/>
      <c r="F346" s="411"/>
      <c r="H346" s="421"/>
      <c r="I346" s="422"/>
      <c r="J346" s="422"/>
      <c r="K346" s="421"/>
      <c r="L346" s="423"/>
      <c r="M346" s="420"/>
      <c r="N346" s="412"/>
      <c r="O346" s="424"/>
      <c r="P346" s="412"/>
      <c r="Q346" s="412"/>
      <c r="R346" s="412"/>
      <c r="S346" s="412"/>
      <c r="T346" s="412"/>
      <c r="U346" s="412"/>
    </row>
    <row r="347" spans="5:21" s="419" customFormat="1" ht="12.75" x14ac:dyDescent="0.2">
      <c r="E347" s="420"/>
      <c r="F347" s="411"/>
      <c r="H347" s="421"/>
      <c r="I347" s="422"/>
      <c r="J347" s="422"/>
      <c r="K347" s="421"/>
      <c r="L347" s="423"/>
      <c r="M347" s="420"/>
      <c r="N347" s="412"/>
      <c r="O347" s="424"/>
      <c r="P347" s="412"/>
      <c r="Q347" s="412"/>
      <c r="R347" s="412"/>
      <c r="S347" s="412"/>
      <c r="T347" s="412"/>
      <c r="U347" s="412"/>
    </row>
    <row r="348" spans="5:21" s="419" customFormat="1" ht="12.75" x14ac:dyDescent="0.2">
      <c r="E348" s="420"/>
      <c r="F348" s="411"/>
      <c r="H348" s="421"/>
      <c r="I348" s="422"/>
      <c r="J348" s="422"/>
      <c r="K348" s="421"/>
      <c r="L348" s="423"/>
      <c r="M348" s="420"/>
      <c r="N348" s="412"/>
      <c r="O348" s="424"/>
      <c r="P348" s="412"/>
      <c r="Q348" s="412"/>
      <c r="R348" s="412"/>
      <c r="S348" s="412"/>
      <c r="T348" s="412"/>
      <c r="U348" s="412"/>
    </row>
    <row r="349" spans="5:21" s="419" customFormat="1" ht="12.75" x14ac:dyDescent="0.2">
      <c r="E349" s="420"/>
      <c r="F349" s="411"/>
      <c r="H349" s="421"/>
      <c r="I349" s="422"/>
      <c r="J349" s="422"/>
      <c r="K349" s="421"/>
      <c r="L349" s="423"/>
      <c r="M349" s="420"/>
      <c r="N349" s="412"/>
      <c r="O349" s="424"/>
      <c r="P349" s="412"/>
      <c r="Q349" s="412"/>
      <c r="R349" s="412"/>
      <c r="S349" s="412"/>
      <c r="T349" s="412"/>
      <c r="U349" s="412"/>
    </row>
    <row r="350" spans="5:21" s="419" customFormat="1" ht="12.75" x14ac:dyDescent="0.2">
      <c r="E350" s="420"/>
      <c r="F350" s="411"/>
      <c r="H350" s="421"/>
      <c r="I350" s="422"/>
      <c r="J350" s="422"/>
      <c r="K350" s="421"/>
      <c r="L350" s="423"/>
      <c r="M350" s="420"/>
      <c r="N350" s="412"/>
      <c r="O350" s="424"/>
      <c r="P350" s="412"/>
      <c r="Q350" s="412"/>
      <c r="R350" s="412"/>
      <c r="S350" s="412"/>
      <c r="T350" s="412"/>
      <c r="U350" s="412"/>
    </row>
    <row r="351" spans="5:21" s="419" customFormat="1" ht="12.75" x14ac:dyDescent="0.2">
      <c r="E351" s="420"/>
      <c r="F351" s="411"/>
      <c r="H351" s="421"/>
      <c r="I351" s="422"/>
      <c r="J351" s="422"/>
      <c r="K351" s="421"/>
      <c r="L351" s="423"/>
      <c r="M351" s="420"/>
      <c r="N351" s="412"/>
      <c r="O351" s="424"/>
      <c r="P351" s="412"/>
      <c r="Q351" s="412"/>
      <c r="R351" s="412"/>
      <c r="S351" s="412"/>
      <c r="T351" s="412"/>
      <c r="U351" s="412"/>
    </row>
    <row r="352" spans="5:21" s="419" customFormat="1" ht="12.75" x14ac:dyDescent="0.2">
      <c r="E352" s="420"/>
      <c r="F352" s="411"/>
      <c r="H352" s="421"/>
      <c r="I352" s="422"/>
      <c r="J352" s="422"/>
      <c r="K352" s="421"/>
      <c r="L352" s="423"/>
      <c r="M352" s="420"/>
      <c r="N352" s="412"/>
      <c r="O352" s="424"/>
      <c r="P352" s="412"/>
      <c r="Q352" s="412"/>
      <c r="R352" s="412"/>
      <c r="S352" s="412"/>
      <c r="T352" s="412"/>
      <c r="U352" s="412"/>
    </row>
    <row r="353" spans="5:21" s="419" customFormat="1" ht="12.75" x14ac:dyDescent="0.2">
      <c r="E353" s="420"/>
      <c r="F353" s="411"/>
      <c r="H353" s="421"/>
      <c r="I353" s="422"/>
      <c r="J353" s="422"/>
      <c r="K353" s="421"/>
      <c r="L353" s="423"/>
      <c r="M353" s="420"/>
      <c r="N353" s="412"/>
      <c r="O353" s="424"/>
      <c r="P353" s="412"/>
      <c r="Q353" s="412"/>
      <c r="R353" s="412"/>
      <c r="S353" s="412"/>
      <c r="T353" s="412"/>
      <c r="U353" s="412"/>
    </row>
    <row r="354" spans="5:21" s="419" customFormat="1" ht="12.75" x14ac:dyDescent="0.2">
      <c r="E354" s="420"/>
      <c r="F354" s="411"/>
      <c r="H354" s="421"/>
      <c r="I354" s="422"/>
      <c r="J354" s="422"/>
      <c r="K354" s="421"/>
      <c r="L354" s="423"/>
      <c r="M354" s="420"/>
      <c r="N354" s="412"/>
      <c r="O354" s="424"/>
      <c r="P354" s="412"/>
      <c r="Q354" s="412"/>
      <c r="R354" s="412"/>
      <c r="S354" s="412"/>
      <c r="T354" s="412"/>
      <c r="U354" s="412"/>
    </row>
    <row r="355" spans="5:21" s="419" customFormat="1" ht="12.75" x14ac:dyDescent="0.2">
      <c r="E355" s="420"/>
      <c r="F355" s="411"/>
      <c r="H355" s="421"/>
      <c r="I355" s="422"/>
      <c r="J355" s="422"/>
      <c r="K355" s="421"/>
      <c r="L355" s="423"/>
      <c r="M355" s="420"/>
      <c r="N355" s="412"/>
      <c r="O355" s="424"/>
      <c r="P355" s="412"/>
      <c r="Q355" s="412"/>
      <c r="R355" s="412"/>
      <c r="S355" s="412"/>
      <c r="T355" s="412"/>
      <c r="U355" s="412"/>
    </row>
    <row r="356" spans="5:21" s="419" customFormat="1" ht="12.75" x14ac:dyDescent="0.2">
      <c r="E356" s="420"/>
      <c r="F356" s="411"/>
      <c r="H356" s="421"/>
      <c r="I356" s="422"/>
      <c r="J356" s="422"/>
      <c r="K356" s="421"/>
      <c r="L356" s="423"/>
      <c r="M356" s="420"/>
      <c r="N356" s="412"/>
      <c r="O356" s="424"/>
      <c r="P356" s="412"/>
      <c r="Q356" s="412"/>
      <c r="R356" s="412"/>
      <c r="S356" s="412"/>
      <c r="T356" s="412"/>
      <c r="U356" s="412"/>
    </row>
    <row r="357" spans="5:21" s="419" customFormat="1" ht="12.75" x14ac:dyDescent="0.2">
      <c r="E357" s="420"/>
      <c r="F357" s="411"/>
      <c r="H357" s="421"/>
      <c r="I357" s="422"/>
      <c r="J357" s="422"/>
      <c r="K357" s="421"/>
      <c r="L357" s="423"/>
      <c r="M357" s="420"/>
      <c r="N357" s="412"/>
      <c r="O357" s="424"/>
      <c r="P357" s="412"/>
      <c r="Q357" s="412"/>
      <c r="R357" s="412"/>
      <c r="S357" s="412"/>
      <c r="T357" s="412"/>
      <c r="U357" s="412"/>
    </row>
    <row r="358" spans="5:21" s="419" customFormat="1" ht="12.75" x14ac:dyDescent="0.2">
      <c r="E358" s="420"/>
      <c r="F358" s="411"/>
      <c r="H358" s="421"/>
      <c r="I358" s="422"/>
      <c r="J358" s="422"/>
      <c r="K358" s="421"/>
      <c r="L358" s="423"/>
      <c r="M358" s="420"/>
      <c r="N358" s="412"/>
      <c r="O358" s="424"/>
      <c r="P358" s="412"/>
      <c r="Q358" s="412"/>
      <c r="R358" s="412"/>
      <c r="S358" s="412"/>
      <c r="T358" s="412"/>
      <c r="U358" s="412"/>
    </row>
    <row r="359" spans="5:21" s="419" customFormat="1" ht="12.75" x14ac:dyDescent="0.2">
      <c r="E359" s="420"/>
      <c r="F359" s="411"/>
      <c r="H359" s="421"/>
      <c r="I359" s="422"/>
      <c r="J359" s="422"/>
      <c r="K359" s="421"/>
      <c r="L359" s="423"/>
      <c r="M359" s="420"/>
      <c r="N359" s="412"/>
      <c r="O359" s="424"/>
      <c r="P359" s="412"/>
      <c r="Q359" s="412"/>
      <c r="R359" s="412"/>
      <c r="S359" s="412"/>
      <c r="T359" s="412"/>
      <c r="U359" s="412"/>
    </row>
    <row r="360" spans="5:21" s="419" customFormat="1" ht="12.75" x14ac:dyDescent="0.2">
      <c r="E360" s="420"/>
      <c r="F360" s="411"/>
      <c r="H360" s="421"/>
      <c r="I360" s="422"/>
      <c r="J360" s="422"/>
      <c r="K360" s="421"/>
      <c r="L360" s="423"/>
      <c r="M360" s="420"/>
      <c r="N360" s="412"/>
      <c r="O360" s="424"/>
      <c r="P360" s="412"/>
      <c r="Q360" s="412"/>
      <c r="R360" s="412"/>
      <c r="S360" s="412"/>
      <c r="T360" s="412"/>
      <c r="U360" s="412"/>
    </row>
    <row r="361" spans="5:21" s="419" customFormat="1" ht="12.75" x14ac:dyDescent="0.2">
      <c r="E361" s="420"/>
      <c r="F361" s="411"/>
      <c r="H361" s="421"/>
      <c r="I361" s="422"/>
      <c r="J361" s="422"/>
      <c r="K361" s="421"/>
      <c r="L361" s="423"/>
      <c r="M361" s="420"/>
      <c r="N361" s="412"/>
      <c r="O361" s="424"/>
      <c r="P361" s="412"/>
      <c r="Q361" s="412"/>
      <c r="R361" s="412"/>
      <c r="S361" s="412"/>
      <c r="T361" s="412"/>
      <c r="U361" s="412"/>
    </row>
    <row r="362" spans="5:21" s="419" customFormat="1" ht="12.75" x14ac:dyDescent="0.2">
      <c r="E362" s="420"/>
      <c r="F362" s="411"/>
      <c r="H362" s="421"/>
      <c r="I362" s="422"/>
      <c r="J362" s="422"/>
      <c r="K362" s="421"/>
      <c r="L362" s="423"/>
      <c r="M362" s="420"/>
      <c r="N362" s="412"/>
      <c r="O362" s="424"/>
      <c r="P362" s="412"/>
      <c r="Q362" s="412"/>
      <c r="R362" s="412"/>
      <c r="S362" s="412"/>
      <c r="T362" s="412"/>
      <c r="U362" s="412"/>
    </row>
    <row r="363" spans="5:21" s="419" customFormat="1" ht="12.75" x14ac:dyDescent="0.2">
      <c r="E363" s="420"/>
      <c r="F363" s="411"/>
      <c r="H363" s="421"/>
      <c r="I363" s="422"/>
      <c r="J363" s="422"/>
      <c r="K363" s="421"/>
      <c r="L363" s="423"/>
      <c r="M363" s="420"/>
      <c r="N363" s="412"/>
      <c r="O363" s="424"/>
      <c r="P363" s="412"/>
      <c r="Q363" s="412"/>
      <c r="R363" s="412"/>
      <c r="S363" s="412"/>
      <c r="T363" s="412"/>
      <c r="U363" s="412"/>
    </row>
    <row r="364" spans="5:21" s="419" customFormat="1" ht="12.75" x14ac:dyDescent="0.2">
      <c r="E364" s="420"/>
      <c r="F364" s="411"/>
      <c r="H364" s="421"/>
      <c r="I364" s="422"/>
      <c r="J364" s="422"/>
      <c r="K364" s="421"/>
      <c r="L364" s="423"/>
      <c r="M364" s="420"/>
      <c r="N364" s="412"/>
      <c r="O364" s="424"/>
      <c r="P364" s="412"/>
      <c r="Q364" s="412"/>
      <c r="R364" s="412"/>
      <c r="S364" s="412"/>
      <c r="T364" s="412"/>
      <c r="U364" s="412"/>
    </row>
    <row r="365" spans="5:21" s="419" customFormat="1" ht="12.75" x14ac:dyDescent="0.2">
      <c r="E365" s="420"/>
      <c r="F365" s="411"/>
      <c r="H365" s="421"/>
      <c r="I365" s="422"/>
      <c r="J365" s="422"/>
      <c r="K365" s="421"/>
      <c r="L365" s="423"/>
      <c r="M365" s="420"/>
      <c r="N365" s="412"/>
      <c r="O365" s="424"/>
      <c r="P365" s="412"/>
      <c r="Q365" s="412"/>
      <c r="R365" s="412"/>
      <c r="S365" s="412"/>
      <c r="T365" s="412"/>
      <c r="U365" s="412"/>
    </row>
    <row r="366" spans="5:21" s="419" customFormat="1" ht="12.75" x14ac:dyDescent="0.2">
      <c r="E366" s="420"/>
      <c r="F366" s="411"/>
      <c r="H366" s="421"/>
      <c r="I366" s="422"/>
      <c r="J366" s="422"/>
      <c r="K366" s="421"/>
      <c r="L366" s="423"/>
      <c r="M366" s="420"/>
      <c r="N366" s="412"/>
      <c r="O366" s="424"/>
      <c r="P366" s="412"/>
      <c r="Q366" s="412"/>
      <c r="R366" s="412"/>
      <c r="S366" s="412"/>
      <c r="T366" s="412"/>
      <c r="U366" s="412"/>
    </row>
    <row r="367" spans="5:21" s="419" customFormat="1" ht="12.75" x14ac:dyDescent="0.2">
      <c r="E367" s="420"/>
      <c r="F367" s="411"/>
      <c r="H367" s="421"/>
      <c r="I367" s="422"/>
      <c r="J367" s="422"/>
      <c r="K367" s="421"/>
      <c r="L367" s="423"/>
      <c r="M367" s="420"/>
      <c r="N367" s="412"/>
      <c r="O367" s="424"/>
      <c r="P367" s="412"/>
      <c r="Q367" s="412"/>
      <c r="R367" s="412"/>
      <c r="S367" s="412"/>
      <c r="T367" s="412"/>
      <c r="U367" s="412"/>
    </row>
    <row r="368" spans="5:21" s="419" customFormat="1" ht="12.75" x14ac:dyDescent="0.2">
      <c r="E368" s="420"/>
      <c r="F368" s="411"/>
      <c r="H368" s="421"/>
      <c r="I368" s="422"/>
      <c r="J368" s="422"/>
      <c r="K368" s="421"/>
      <c r="L368" s="423"/>
      <c r="M368" s="420"/>
      <c r="N368" s="412"/>
      <c r="O368" s="424"/>
      <c r="P368" s="412"/>
      <c r="Q368" s="412"/>
      <c r="R368" s="412"/>
      <c r="S368" s="412"/>
      <c r="T368" s="412"/>
      <c r="U368" s="412"/>
    </row>
    <row r="369" spans="5:21" s="419" customFormat="1" ht="12.75" x14ac:dyDescent="0.2">
      <c r="E369" s="420"/>
      <c r="F369" s="411"/>
      <c r="H369" s="421"/>
      <c r="I369" s="422"/>
      <c r="J369" s="422"/>
      <c r="K369" s="421"/>
      <c r="L369" s="423"/>
      <c r="M369" s="420"/>
      <c r="N369" s="412"/>
      <c r="O369" s="424"/>
      <c r="P369" s="412"/>
      <c r="Q369" s="412"/>
      <c r="R369" s="412"/>
      <c r="S369" s="412"/>
      <c r="T369" s="412"/>
      <c r="U369" s="412"/>
    </row>
    <row r="370" spans="5:21" s="419" customFormat="1" ht="12.75" x14ac:dyDescent="0.2">
      <c r="E370" s="420"/>
      <c r="F370" s="411"/>
      <c r="H370" s="421"/>
      <c r="I370" s="422"/>
      <c r="J370" s="422"/>
      <c r="K370" s="421"/>
      <c r="L370" s="423"/>
      <c r="M370" s="420"/>
      <c r="N370" s="412"/>
      <c r="O370" s="424"/>
      <c r="P370" s="412"/>
      <c r="Q370" s="412"/>
      <c r="R370" s="412"/>
      <c r="S370" s="412"/>
      <c r="T370" s="412"/>
      <c r="U370" s="412"/>
    </row>
    <row r="371" spans="5:21" s="419" customFormat="1" ht="12.75" x14ac:dyDescent="0.2">
      <c r="E371" s="420"/>
      <c r="F371" s="411"/>
      <c r="H371" s="421"/>
      <c r="I371" s="422"/>
      <c r="J371" s="422"/>
      <c r="K371" s="421"/>
      <c r="L371" s="423"/>
      <c r="M371" s="420"/>
      <c r="N371" s="412"/>
      <c r="O371" s="424"/>
      <c r="P371" s="412"/>
      <c r="Q371" s="412"/>
      <c r="R371" s="412"/>
      <c r="S371" s="412"/>
      <c r="T371" s="412"/>
      <c r="U371" s="412"/>
    </row>
    <row r="372" spans="5:21" s="419" customFormat="1" ht="12.75" x14ac:dyDescent="0.2">
      <c r="E372" s="420"/>
      <c r="F372" s="411"/>
      <c r="H372" s="421"/>
      <c r="I372" s="422"/>
      <c r="J372" s="422"/>
      <c r="K372" s="421"/>
      <c r="L372" s="423"/>
      <c r="M372" s="420"/>
      <c r="N372" s="412"/>
      <c r="O372" s="424"/>
      <c r="P372" s="412"/>
      <c r="Q372" s="412"/>
      <c r="R372" s="412"/>
      <c r="S372" s="412"/>
      <c r="T372" s="412"/>
      <c r="U372" s="412"/>
    </row>
    <row r="373" spans="5:21" s="419" customFormat="1" ht="12.75" x14ac:dyDescent="0.2">
      <c r="E373" s="420"/>
      <c r="F373" s="411"/>
      <c r="H373" s="421"/>
      <c r="I373" s="422"/>
      <c r="J373" s="422"/>
      <c r="K373" s="421"/>
      <c r="L373" s="423"/>
      <c r="M373" s="420"/>
      <c r="N373" s="412"/>
      <c r="O373" s="424"/>
      <c r="P373" s="412"/>
      <c r="Q373" s="412"/>
      <c r="R373" s="412"/>
      <c r="S373" s="412"/>
      <c r="T373" s="412"/>
      <c r="U373" s="412"/>
    </row>
    <row r="374" spans="5:21" s="419" customFormat="1" ht="12.75" x14ac:dyDescent="0.2">
      <c r="E374" s="420"/>
      <c r="F374" s="411"/>
      <c r="H374" s="421"/>
      <c r="I374" s="422"/>
      <c r="J374" s="422"/>
      <c r="K374" s="421"/>
      <c r="L374" s="423"/>
      <c r="M374" s="420"/>
      <c r="N374" s="412"/>
      <c r="O374" s="424"/>
      <c r="P374" s="412"/>
      <c r="Q374" s="412"/>
      <c r="R374" s="412"/>
      <c r="S374" s="412"/>
      <c r="T374" s="412"/>
      <c r="U374" s="412"/>
    </row>
    <row r="375" spans="5:21" s="419" customFormat="1" ht="12.75" x14ac:dyDescent="0.2">
      <c r="E375" s="420"/>
      <c r="F375" s="411"/>
      <c r="H375" s="421"/>
      <c r="I375" s="422"/>
      <c r="J375" s="422"/>
      <c r="K375" s="421"/>
      <c r="L375" s="423"/>
      <c r="M375" s="420"/>
      <c r="N375" s="412"/>
      <c r="O375" s="424"/>
      <c r="P375" s="412"/>
      <c r="Q375" s="412"/>
      <c r="R375" s="412"/>
      <c r="S375" s="412"/>
      <c r="T375" s="412"/>
      <c r="U375" s="412"/>
    </row>
    <row r="376" spans="5:21" s="419" customFormat="1" ht="12.75" x14ac:dyDescent="0.2">
      <c r="E376" s="420"/>
      <c r="F376" s="411"/>
      <c r="H376" s="421"/>
      <c r="I376" s="422"/>
      <c r="J376" s="422"/>
      <c r="K376" s="421"/>
      <c r="L376" s="423"/>
      <c r="M376" s="420"/>
      <c r="N376" s="412"/>
      <c r="O376" s="424"/>
      <c r="P376" s="412"/>
      <c r="Q376" s="412"/>
      <c r="R376" s="412"/>
      <c r="S376" s="412"/>
      <c r="T376" s="412"/>
      <c r="U376" s="412"/>
    </row>
    <row r="377" spans="5:21" s="419" customFormat="1" ht="12.75" x14ac:dyDescent="0.2">
      <c r="E377" s="420"/>
      <c r="F377" s="411"/>
      <c r="H377" s="421"/>
      <c r="I377" s="422"/>
      <c r="J377" s="422"/>
      <c r="K377" s="421"/>
      <c r="L377" s="423"/>
      <c r="M377" s="420"/>
      <c r="N377" s="412"/>
      <c r="O377" s="424"/>
      <c r="P377" s="412"/>
      <c r="Q377" s="412"/>
      <c r="R377" s="412"/>
      <c r="S377" s="412"/>
      <c r="T377" s="412"/>
      <c r="U377" s="412"/>
    </row>
    <row r="378" spans="5:21" s="419" customFormat="1" ht="12.75" x14ac:dyDescent="0.2">
      <c r="E378" s="420"/>
      <c r="F378" s="411"/>
      <c r="H378" s="421"/>
      <c r="I378" s="422"/>
      <c r="J378" s="422"/>
      <c r="K378" s="421"/>
      <c r="L378" s="423"/>
      <c r="M378" s="420"/>
      <c r="N378" s="412"/>
      <c r="O378" s="424"/>
      <c r="P378" s="412"/>
      <c r="Q378" s="412"/>
      <c r="R378" s="412"/>
      <c r="S378" s="412"/>
      <c r="T378" s="412"/>
      <c r="U378" s="412"/>
    </row>
    <row r="379" spans="5:21" s="419" customFormat="1" ht="12.75" x14ac:dyDescent="0.2">
      <c r="E379" s="420"/>
      <c r="F379" s="411"/>
      <c r="H379" s="421"/>
      <c r="I379" s="422"/>
      <c r="J379" s="422"/>
      <c r="K379" s="421"/>
      <c r="L379" s="423"/>
      <c r="M379" s="420"/>
      <c r="N379" s="412"/>
      <c r="O379" s="424"/>
      <c r="P379" s="412"/>
      <c r="Q379" s="412"/>
      <c r="R379" s="412"/>
      <c r="S379" s="412"/>
      <c r="T379" s="412"/>
      <c r="U379" s="412"/>
    </row>
    <row r="380" spans="5:21" s="419" customFormat="1" ht="12.75" x14ac:dyDescent="0.2">
      <c r="E380" s="420"/>
      <c r="F380" s="411"/>
      <c r="H380" s="421"/>
      <c r="I380" s="422"/>
      <c r="J380" s="422"/>
      <c r="K380" s="421"/>
      <c r="L380" s="423"/>
      <c r="M380" s="420"/>
      <c r="N380" s="412"/>
      <c r="O380" s="424"/>
      <c r="P380" s="412"/>
      <c r="Q380" s="412"/>
      <c r="R380" s="412"/>
      <c r="S380" s="412"/>
      <c r="T380" s="412"/>
      <c r="U380" s="412"/>
    </row>
    <row r="381" spans="5:21" s="419" customFormat="1" ht="12.75" x14ac:dyDescent="0.2">
      <c r="E381" s="420"/>
      <c r="F381" s="411"/>
      <c r="H381" s="421"/>
      <c r="I381" s="422"/>
      <c r="J381" s="422"/>
      <c r="K381" s="421"/>
      <c r="L381" s="423"/>
      <c r="M381" s="420"/>
      <c r="N381" s="412"/>
      <c r="O381" s="424"/>
      <c r="P381" s="412"/>
      <c r="Q381" s="412"/>
      <c r="R381" s="412"/>
      <c r="S381" s="412"/>
      <c r="T381" s="412"/>
      <c r="U381" s="412"/>
    </row>
    <row r="382" spans="5:21" s="419" customFormat="1" ht="12.75" x14ac:dyDescent="0.2">
      <c r="E382" s="420"/>
      <c r="F382" s="411"/>
      <c r="H382" s="421"/>
      <c r="I382" s="422"/>
      <c r="J382" s="422"/>
      <c r="K382" s="421"/>
      <c r="L382" s="423"/>
      <c r="M382" s="420"/>
      <c r="N382" s="412"/>
      <c r="O382" s="424"/>
      <c r="P382" s="412"/>
      <c r="Q382" s="412"/>
      <c r="R382" s="412"/>
      <c r="S382" s="412"/>
      <c r="T382" s="412"/>
      <c r="U382" s="412"/>
    </row>
    <row r="383" spans="5:21" s="419" customFormat="1" ht="12.75" x14ac:dyDescent="0.2">
      <c r="E383" s="420"/>
      <c r="F383" s="411"/>
      <c r="H383" s="421"/>
      <c r="I383" s="422"/>
      <c r="J383" s="422"/>
      <c r="K383" s="421"/>
      <c r="L383" s="423"/>
      <c r="M383" s="420"/>
      <c r="N383" s="412"/>
      <c r="O383" s="424"/>
      <c r="P383" s="412"/>
      <c r="Q383" s="412"/>
      <c r="R383" s="412"/>
      <c r="S383" s="412"/>
      <c r="T383" s="412"/>
      <c r="U383" s="412"/>
    </row>
    <row r="384" spans="5:21" s="419" customFormat="1" ht="12.75" x14ac:dyDescent="0.2">
      <c r="E384" s="420"/>
      <c r="F384" s="411"/>
      <c r="H384" s="421"/>
      <c r="I384" s="422"/>
      <c r="J384" s="422"/>
      <c r="K384" s="421"/>
      <c r="L384" s="423"/>
      <c r="M384" s="420"/>
      <c r="N384" s="412"/>
      <c r="O384" s="424"/>
      <c r="P384" s="412"/>
      <c r="Q384" s="412"/>
      <c r="R384" s="412"/>
      <c r="S384" s="412"/>
      <c r="T384" s="412"/>
      <c r="U384" s="412"/>
    </row>
    <row r="385" spans="5:21" s="419" customFormat="1" ht="12.75" x14ac:dyDescent="0.2">
      <c r="E385" s="420"/>
      <c r="F385" s="411"/>
      <c r="H385" s="421"/>
      <c r="I385" s="422"/>
      <c r="J385" s="422"/>
      <c r="K385" s="421"/>
      <c r="L385" s="423"/>
      <c r="M385" s="420"/>
      <c r="N385" s="412"/>
      <c r="O385" s="424"/>
      <c r="P385" s="412"/>
      <c r="Q385" s="412"/>
      <c r="R385" s="412"/>
      <c r="S385" s="412"/>
      <c r="T385" s="412"/>
      <c r="U385" s="412"/>
    </row>
    <row r="386" spans="5:21" s="419" customFormat="1" ht="12.75" x14ac:dyDescent="0.2">
      <c r="E386" s="420"/>
      <c r="F386" s="411"/>
      <c r="H386" s="421"/>
      <c r="I386" s="422"/>
      <c r="J386" s="422"/>
      <c r="K386" s="421"/>
      <c r="L386" s="423"/>
      <c r="M386" s="420"/>
      <c r="N386" s="412"/>
      <c r="O386" s="424"/>
      <c r="P386" s="412"/>
      <c r="Q386" s="412"/>
      <c r="R386" s="412"/>
      <c r="S386" s="412"/>
      <c r="T386" s="412"/>
      <c r="U386" s="412"/>
    </row>
    <row r="387" spans="5:21" s="419" customFormat="1" ht="12.75" x14ac:dyDescent="0.2">
      <c r="E387" s="420"/>
      <c r="F387" s="411"/>
      <c r="H387" s="421"/>
      <c r="I387" s="422"/>
      <c r="J387" s="422"/>
      <c r="K387" s="421"/>
      <c r="L387" s="423"/>
      <c r="M387" s="420"/>
      <c r="N387" s="412"/>
      <c r="O387" s="424"/>
      <c r="P387" s="412"/>
      <c r="Q387" s="412"/>
      <c r="R387" s="412"/>
      <c r="S387" s="412"/>
      <c r="T387" s="412"/>
      <c r="U387" s="412"/>
    </row>
    <row r="388" spans="5:21" s="419" customFormat="1" ht="12.75" x14ac:dyDescent="0.2">
      <c r="E388" s="420"/>
      <c r="F388" s="411"/>
      <c r="H388" s="421"/>
      <c r="I388" s="422"/>
      <c r="J388" s="422"/>
      <c r="K388" s="421"/>
      <c r="L388" s="423"/>
      <c r="M388" s="420"/>
      <c r="N388" s="412"/>
      <c r="O388" s="424"/>
      <c r="P388" s="412"/>
      <c r="Q388" s="412"/>
      <c r="R388" s="412"/>
      <c r="S388" s="412"/>
      <c r="T388" s="412"/>
      <c r="U388" s="412"/>
    </row>
    <row r="389" spans="5:21" s="419" customFormat="1" ht="12.75" x14ac:dyDescent="0.2">
      <c r="E389" s="420"/>
      <c r="F389" s="411"/>
      <c r="H389" s="421"/>
      <c r="I389" s="422"/>
      <c r="J389" s="422"/>
      <c r="K389" s="421"/>
      <c r="L389" s="423"/>
      <c r="M389" s="420"/>
      <c r="N389" s="412"/>
      <c r="O389" s="424"/>
      <c r="P389" s="412"/>
      <c r="Q389" s="412"/>
      <c r="R389" s="412"/>
      <c r="S389" s="412"/>
      <c r="T389" s="412"/>
      <c r="U389" s="412"/>
    </row>
    <row r="390" spans="5:21" s="419" customFormat="1" ht="12.75" x14ac:dyDescent="0.2">
      <c r="E390" s="420"/>
      <c r="F390" s="411"/>
      <c r="H390" s="421"/>
      <c r="I390" s="422"/>
      <c r="J390" s="422"/>
      <c r="K390" s="421"/>
      <c r="L390" s="423"/>
      <c r="M390" s="420"/>
      <c r="N390" s="412"/>
      <c r="O390" s="424"/>
      <c r="P390" s="412"/>
      <c r="Q390" s="412"/>
      <c r="R390" s="412"/>
      <c r="S390" s="412"/>
      <c r="T390" s="412"/>
      <c r="U390" s="412"/>
    </row>
    <row r="391" spans="5:21" s="419" customFormat="1" ht="12.75" x14ac:dyDescent="0.2">
      <c r="E391" s="420"/>
      <c r="F391" s="411"/>
      <c r="H391" s="421"/>
      <c r="I391" s="422"/>
      <c r="J391" s="422"/>
      <c r="K391" s="421"/>
      <c r="L391" s="423"/>
      <c r="M391" s="420"/>
      <c r="N391" s="412"/>
      <c r="O391" s="424"/>
      <c r="P391" s="412"/>
      <c r="Q391" s="412"/>
      <c r="R391" s="412"/>
      <c r="S391" s="412"/>
      <c r="T391" s="412"/>
      <c r="U391" s="412"/>
    </row>
    <row r="392" spans="5:21" s="419" customFormat="1" ht="12.75" x14ac:dyDescent="0.2">
      <c r="E392" s="420"/>
      <c r="F392" s="411"/>
      <c r="H392" s="421"/>
      <c r="I392" s="422"/>
      <c r="J392" s="422"/>
      <c r="K392" s="421"/>
      <c r="L392" s="423"/>
      <c r="M392" s="420"/>
      <c r="N392" s="412"/>
      <c r="O392" s="424"/>
      <c r="P392" s="412"/>
      <c r="Q392" s="412"/>
      <c r="R392" s="412"/>
      <c r="S392" s="412"/>
      <c r="T392" s="412"/>
      <c r="U392" s="412"/>
    </row>
    <row r="393" spans="5:21" s="419" customFormat="1" ht="12.75" x14ac:dyDescent="0.2">
      <c r="E393" s="420"/>
      <c r="F393" s="411"/>
      <c r="H393" s="421"/>
      <c r="I393" s="422"/>
      <c r="J393" s="422"/>
      <c r="K393" s="421"/>
      <c r="L393" s="423"/>
      <c r="M393" s="420"/>
      <c r="N393" s="412"/>
      <c r="O393" s="424"/>
      <c r="P393" s="412"/>
      <c r="Q393" s="412"/>
      <c r="R393" s="412"/>
      <c r="S393" s="412"/>
      <c r="T393" s="412"/>
      <c r="U393" s="412"/>
    </row>
    <row r="394" spans="5:21" s="419" customFormat="1" ht="12.75" x14ac:dyDescent="0.2">
      <c r="E394" s="420"/>
      <c r="F394" s="411"/>
      <c r="H394" s="421"/>
      <c r="I394" s="422"/>
      <c r="J394" s="422"/>
      <c r="K394" s="421"/>
      <c r="L394" s="423"/>
      <c r="M394" s="420"/>
      <c r="N394" s="412"/>
      <c r="O394" s="424"/>
      <c r="P394" s="412"/>
      <c r="Q394" s="412"/>
      <c r="R394" s="412"/>
      <c r="S394" s="412"/>
      <c r="T394" s="412"/>
      <c r="U394" s="412"/>
    </row>
    <row r="395" spans="5:21" s="419" customFormat="1" ht="12.75" x14ac:dyDescent="0.2">
      <c r="E395" s="420"/>
      <c r="F395" s="411"/>
      <c r="H395" s="421"/>
      <c r="I395" s="422"/>
      <c r="J395" s="422"/>
      <c r="K395" s="421"/>
      <c r="L395" s="423"/>
      <c r="M395" s="420"/>
      <c r="N395" s="412"/>
      <c r="O395" s="424"/>
      <c r="P395" s="412"/>
      <c r="Q395" s="412"/>
      <c r="R395" s="412"/>
      <c r="S395" s="412"/>
      <c r="T395" s="412"/>
      <c r="U395" s="412"/>
    </row>
    <row r="396" spans="5:21" s="419" customFormat="1" ht="12.75" x14ac:dyDescent="0.2">
      <c r="E396" s="420"/>
      <c r="F396" s="411"/>
      <c r="H396" s="421"/>
      <c r="I396" s="422"/>
      <c r="J396" s="422"/>
      <c r="K396" s="421"/>
      <c r="L396" s="423"/>
      <c r="M396" s="420"/>
      <c r="N396" s="412"/>
      <c r="O396" s="424"/>
      <c r="P396" s="412"/>
      <c r="Q396" s="412"/>
      <c r="R396" s="412"/>
      <c r="S396" s="412"/>
      <c r="T396" s="412"/>
      <c r="U396" s="412"/>
    </row>
    <row r="397" spans="5:21" s="419" customFormat="1" ht="12.75" x14ac:dyDescent="0.2">
      <c r="E397" s="420"/>
      <c r="F397" s="411"/>
      <c r="H397" s="421"/>
      <c r="I397" s="422"/>
      <c r="J397" s="422"/>
      <c r="K397" s="421"/>
      <c r="L397" s="423"/>
      <c r="M397" s="420"/>
      <c r="N397" s="412"/>
      <c r="O397" s="424"/>
      <c r="P397" s="412"/>
      <c r="Q397" s="412"/>
      <c r="R397" s="412"/>
      <c r="S397" s="412"/>
      <c r="T397" s="412"/>
      <c r="U397" s="412"/>
    </row>
    <row r="398" spans="5:21" s="419" customFormat="1" ht="12.75" x14ac:dyDescent="0.2">
      <c r="E398" s="420"/>
      <c r="F398" s="411"/>
      <c r="H398" s="421"/>
      <c r="I398" s="422"/>
      <c r="J398" s="422"/>
      <c r="K398" s="421"/>
      <c r="L398" s="423"/>
      <c r="M398" s="420"/>
      <c r="N398" s="412"/>
      <c r="O398" s="424"/>
      <c r="P398" s="412"/>
      <c r="Q398" s="412"/>
      <c r="R398" s="412"/>
      <c r="S398" s="412"/>
      <c r="T398" s="412"/>
      <c r="U398" s="412"/>
    </row>
    <row r="399" spans="5:21" s="419" customFormat="1" ht="12.75" x14ac:dyDescent="0.2">
      <c r="E399" s="420"/>
      <c r="F399" s="411"/>
      <c r="H399" s="421"/>
      <c r="I399" s="422"/>
      <c r="J399" s="422"/>
      <c r="K399" s="421"/>
      <c r="L399" s="423"/>
      <c r="M399" s="420"/>
      <c r="N399" s="412"/>
      <c r="O399" s="424"/>
      <c r="P399" s="412"/>
      <c r="Q399" s="412"/>
      <c r="R399" s="412"/>
      <c r="S399" s="412"/>
      <c r="T399" s="412"/>
      <c r="U399" s="412"/>
    </row>
    <row r="400" spans="5:21" s="419" customFormat="1" ht="12.75" x14ac:dyDescent="0.2">
      <c r="E400" s="420"/>
      <c r="F400" s="411"/>
      <c r="H400" s="421"/>
      <c r="I400" s="422"/>
      <c r="J400" s="422"/>
      <c r="K400" s="421"/>
      <c r="L400" s="423"/>
      <c r="M400" s="420"/>
      <c r="N400" s="412"/>
      <c r="O400" s="424"/>
      <c r="P400" s="412"/>
      <c r="Q400" s="412"/>
      <c r="R400" s="412"/>
      <c r="S400" s="412"/>
      <c r="T400" s="412"/>
      <c r="U400" s="412"/>
    </row>
    <row r="401" spans="5:21" s="419" customFormat="1" ht="12.75" x14ac:dyDescent="0.2">
      <c r="E401" s="420"/>
      <c r="F401" s="411"/>
      <c r="H401" s="421"/>
      <c r="I401" s="422"/>
      <c r="J401" s="422"/>
      <c r="K401" s="421"/>
      <c r="L401" s="423"/>
      <c r="M401" s="420"/>
      <c r="N401" s="412"/>
      <c r="O401" s="424"/>
      <c r="P401" s="412"/>
      <c r="Q401" s="412"/>
      <c r="R401" s="412"/>
      <c r="S401" s="412"/>
      <c r="T401" s="412"/>
      <c r="U401" s="412"/>
    </row>
  </sheetData>
  <mergeCells count="26">
    <mergeCell ref="D2:L2"/>
    <mergeCell ref="D3:L3"/>
    <mergeCell ref="D6:E6"/>
    <mergeCell ref="F6:H6"/>
    <mergeCell ref="D8:E8"/>
    <mergeCell ref="H8:L8"/>
    <mergeCell ref="I9:I11"/>
    <mergeCell ref="J9:L11"/>
    <mergeCell ref="H11:H13"/>
    <mergeCell ref="I12:I14"/>
    <mergeCell ref="J12:L14"/>
    <mergeCell ref="H14:H16"/>
    <mergeCell ref="I15:I17"/>
    <mergeCell ref="J15:M17"/>
    <mergeCell ref="H24:L24"/>
    <mergeCell ref="F26:G26"/>
    <mergeCell ref="D17:D18"/>
    <mergeCell ref="E17:E18"/>
    <mergeCell ref="H17:H19"/>
    <mergeCell ref="I18:I20"/>
    <mergeCell ref="J18:L20"/>
    <mergeCell ref="H20:H22"/>
    <mergeCell ref="D21:D22"/>
    <mergeCell ref="E21:E22"/>
    <mergeCell ref="I21:I23"/>
    <mergeCell ref="J21:L23"/>
  </mergeCells>
  <conditionalFormatting sqref="D27:L59">
    <cfRule type="expression" dxfId="7" priority="5">
      <formula>$A27=""</formula>
    </cfRule>
  </conditionalFormatting>
  <pageMargins left="0.7" right="0.7" top="0.75" bottom="0.75" header="0.3" footer="0.3"/>
  <pageSetup scale="61" fitToHeight="0" orientation="portrait" r:id="rId1"/>
  <headerFooter>
    <oddFooter>&amp;L&amp;10
PPL Direct Discount Assessment Report&amp;R&amp;10&amp;D &amp;T</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 id="{18524F6F-CFD5-4DBB-BBDF-D578FC8450D4}">
            <xm:f>'Utility Admin'!$E$3="PPL"</xm:f>
            <x14:dxf>
              <fill>
                <patternFill>
                  <bgColor rgb="FF001489"/>
                </patternFill>
              </fill>
            </x14:dxf>
          </x14:cfRule>
          <x14:cfRule type="expression" priority="3" id="{917B0667-ECF6-4A61-9FD0-601486B72B52}">
            <xm:f>'Utility Admin'!$E$3="PECO"</xm:f>
            <x14:dxf>
              <fill>
                <patternFill>
                  <bgColor rgb="FF6E06C1"/>
                </patternFill>
              </fill>
            </x14:dxf>
          </x14:cfRule>
          <xm:sqref>D8 D26:L26</xm:sqref>
        </x14:conditionalFormatting>
        <x14:conditionalFormatting xmlns:xm="http://schemas.microsoft.com/office/excel/2006/main">
          <x14:cfRule type="expression" priority="2" id="{7123F35D-ED0B-4B03-ADD9-07667218B6FA}">
            <xm:f>'Utility Admin'!$E$3="PPL"</xm:f>
            <x14:dxf>
              <font>
                <color rgb="FF001489"/>
              </font>
            </x14:dxf>
          </x14:cfRule>
          <xm:sqref>D2:L2 D17:E17 D21:E21</xm:sqref>
        </x14:conditionalFormatting>
        <x14:conditionalFormatting xmlns:xm="http://schemas.microsoft.com/office/excel/2006/main">
          <x14:cfRule type="expression" priority="4" id="{2D4380A0-04E7-4BD6-9AF0-53CE6D358674}">
            <xm:f>'Utility Admin'!$E$3="PECO"</xm:f>
            <x14:dxf>
              <font>
                <color rgb="FF6E06C1"/>
              </font>
              <fill>
                <patternFill>
                  <bgColor theme="0"/>
                </patternFill>
              </fill>
            </x14:dxf>
          </x14:cfRule>
          <xm:sqref>D2:L2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64262-6E8A-4414-8438-EA27F39F1721}">
  <dimension ref="A1:K31"/>
  <sheetViews>
    <sheetView workbookViewId="0">
      <selection activeCell="M3" sqref="M3"/>
    </sheetView>
  </sheetViews>
  <sheetFormatPr defaultRowHeight="14.25" x14ac:dyDescent="0.2"/>
  <cols>
    <col min="2" max="3" width="50.625" customWidth="1"/>
    <col min="4" max="11" width="12.625" customWidth="1"/>
  </cols>
  <sheetData>
    <row r="1" spans="1:11" ht="45" x14ac:dyDescent="0.25">
      <c r="A1" s="431" t="s">
        <v>362</v>
      </c>
      <c r="B1" s="431" t="s">
        <v>93</v>
      </c>
      <c r="C1" s="431" t="s">
        <v>354</v>
      </c>
      <c r="D1" s="431" t="s">
        <v>106</v>
      </c>
      <c r="E1" s="431"/>
      <c r="F1" s="431" t="s">
        <v>363</v>
      </c>
      <c r="G1" s="431" t="s">
        <v>356</v>
      </c>
      <c r="H1" s="431" t="s">
        <v>364</v>
      </c>
      <c r="I1" s="431" t="s">
        <v>357</v>
      </c>
      <c r="J1" s="431" t="s">
        <v>358</v>
      </c>
      <c r="K1" s="431" t="s">
        <v>359</v>
      </c>
    </row>
    <row r="2" spans="1:11" x14ac:dyDescent="0.2">
      <c r="A2">
        <v>1</v>
      </c>
      <c r="B2" t="s">
        <v>8</v>
      </c>
      <c r="C2" t="str">
        <f>"Installation Type: "&amp;'Heat Pump Water Heaters'!G9&amp;CHAR(10)&amp;" 
Rated Volume: "&amp;'Heat Pump Water Heaters'!J9&amp;" gallons"</f>
        <v>Installation Type: 
Rated Volume:  gallons</v>
      </c>
      <c r="D2" s="311">
        <f>'Heat Pump Water Heaters'!C9</f>
        <v>1</v>
      </c>
      <c r="E2" t="s">
        <v>365</v>
      </c>
      <c r="F2" s="433">
        <f>'Heat Pump Water Heaters'!K9</f>
        <v>0</v>
      </c>
      <c r="G2">
        <f>IF(ISNUMBER('Heat Pump Water Heaters'!T9),'Heat Pump Water Heaters'!T9,0)</f>
        <v>0</v>
      </c>
      <c r="H2">
        <f>IF(ISNUMBER('Heat Pump Water Heaters'!W9),'Heat Pump Water Heaters'!W9,0)</f>
        <v>0</v>
      </c>
      <c r="I2" s="432">
        <f t="shared" ref="I2:I3" si="0">G2*kWh_rate+H2*kW_rate</f>
        <v>0</v>
      </c>
      <c r="J2" s="448">
        <f>IF(ISNUMBER('Heat Pump Water Heaters'!Y9),'Heat Pump Water Heaters'!Y9,0)</f>
        <v>0</v>
      </c>
      <c r="K2" s="448">
        <f t="shared" ref="K2:K3" si="1">F2-J2</f>
        <v>0</v>
      </c>
    </row>
    <row r="3" spans="1:11" x14ac:dyDescent="0.2">
      <c r="A3">
        <v>2</v>
      </c>
      <c r="B3" t="s">
        <v>8</v>
      </c>
      <c r="C3" t="str">
        <f>"Installation Type: "&amp;'Heat Pump Water Heaters'!G10&amp;CHAR(10)&amp;" 
Rated Volume: "&amp;'Heat Pump Water Heaters'!J10&amp;" gallons"</f>
        <v>Installation Type: 
Rated Volume:  gallons</v>
      </c>
      <c r="D3" s="311">
        <f>'Heat Pump Water Heaters'!C10</f>
        <v>0</v>
      </c>
      <c r="E3" t="s">
        <v>365</v>
      </c>
      <c r="F3" s="433">
        <f>'Heat Pump Water Heaters'!K10</f>
        <v>0</v>
      </c>
      <c r="G3">
        <f>IF(ISNUMBER('Heat Pump Water Heaters'!T10),'Heat Pump Water Heaters'!T10,0)</f>
        <v>0</v>
      </c>
      <c r="H3">
        <f>IF(ISNUMBER('Heat Pump Water Heaters'!W10),'Heat Pump Water Heaters'!W10,0)</f>
        <v>0</v>
      </c>
      <c r="I3" s="432">
        <f t="shared" si="0"/>
        <v>0</v>
      </c>
      <c r="J3" s="448">
        <f>IF(ISNUMBER('Heat Pump Water Heaters'!Y10),'Heat Pump Water Heaters'!Y10,0)</f>
        <v>0</v>
      </c>
      <c r="K3" s="448">
        <f t="shared" si="1"/>
        <v>0</v>
      </c>
    </row>
    <row r="4" spans="1:11" x14ac:dyDescent="0.2">
      <c r="A4">
        <v>3</v>
      </c>
      <c r="B4" t="s">
        <v>8</v>
      </c>
      <c r="C4" t="str">
        <f>"Installation Type: "&amp;'Heat Pump Water Heaters'!G11&amp;CHAR(10)&amp;" 
Rated Volume: "&amp;'Heat Pump Water Heaters'!J11&amp;" gallons"</f>
        <v>Installation Type: 
Rated Volume:  gallons</v>
      </c>
      <c r="D4" s="311">
        <f>'Heat Pump Water Heaters'!C11</f>
        <v>0</v>
      </c>
      <c r="E4" t="s">
        <v>365</v>
      </c>
      <c r="F4" s="433">
        <f>'Heat Pump Water Heaters'!K11</f>
        <v>0</v>
      </c>
      <c r="G4">
        <f>IF(ISNUMBER('Heat Pump Water Heaters'!T11),'Heat Pump Water Heaters'!T11,0)</f>
        <v>0</v>
      </c>
      <c r="H4">
        <f>IF(ISNUMBER('Heat Pump Water Heaters'!W11),'Heat Pump Water Heaters'!W11,0)</f>
        <v>0</v>
      </c>
      <c r="I4" s="432">
        <f t="shared" ref="I4:I12" si="2">G4*kWh_rate+H4*kW_rate</f>
        <v>0</v>
      </c>
      <c r="J4" s="448">
        <f>IF(ISNUMBER('Heat Pump Water Heaters'!Y11),'Heat Pump Water Heaters'!Y11,0)</f>
        <v>0</v>
      </c>
      <c r="K4" s="448">
        <f t="shared" ref="K4:K11" si="3">F4-J4</f>
        <v>0</v>
      </c>
    </row>
    <row r="5" spans="1:11" x14ac:dyDescent="0.2">
      <c r="A5">
        <v>4</v>
      </c>
      <c r="B5" t="s">
        <v>8</v>
      </c>
      <c r="C5" t="str">
        <f>"Installation Type: "&amp;'Heat Pump Water Heaters'!G12&amp;CHAR(10)&amp;" 
Rated Volume: "&amp;'Heat Pump Water Heaters'!J12&amp;" gallons"</f>
        <v>Installation Type: 
Rated Volume:  gallons</v>
      </c>
      <c r="D5" s="311">
        <f>'Heat Pump Water Heaters'!C12</f>
        <v>0</v>
      </c>
      <c r="E5" t="s">
        <v>365</v>
      </c>
      <c r="F5" s="433">
        <f>'Heat Pump Water Heaters'!K12</f>
        <v>0</v>
      </c>
      <c r="G5">
        <f>IF(ISNUMBER('Heat Pump Water Heaters'!T12),'Heat Pump Water Heaters'!T12,0)</f>
        <v>0</v>
      </c>
      <c r="H5">
        <f>IF(ISNUMBER('Heat Pump Water Heaters'!W12),'Heat Pump Water Heaters'!W12,0)</f>
        <v>0</v>
      </c>
      <c r="I5" s="432">
        <f t="shared" si="2"/>
        <v>0</v>
      </c>
      <c r="J5" s="448">
        <f>IF(ISNUMBER('Heat Pump Water Heaters'!Y12),'Heat Pump Water Heaters'!Y12,0)</f>
        <v>0</v>
      </c>
      <c r="K5" s="448">
        <f t="shared" si="3"/>
        <v>0</v>
      </c>
    </row>
    <row r="6" spans="1:11" x14ac:dyDescent="0.2">
      <c r="A6">
        <v>5</v>
      </c>
      <c r="B6" t="s">
        <v>8</v>
      </c>
      <c r="C6" t="str">
        <f>"Installation Type: "&amp;'Heat Pump Water Heaters'!G13&amp;CHAR(10)&amp;" 
Rated Volume: "&amp;'Heat Pump Water Heaters'!J13&amp;" gallons"</f>
        <v>Installation Type: 
Rated Volume:  gallons</v>
      </c>
      <c r="D6" s="311">
        <f>'Heat Pump Water Heaters'!C13</f>
        <v>0</v>
      </c>
      <c r="E6" t="s">
        <v>365</v>
      </c>
      <c r="F6" s="433">
        <f>'Heat Pump Water Heaters'!K13</f>
        <v>0</v>
      </c>
      <c r="G6">
        <f>IF(ISNUMBER('Heat Pump Water Heaters'!T13),'Heat Pump Water Heaters'!T13,0)</f>
        <v>0</v>
      </c>
      <c r="H6">
        <f>IF(ISNUMBER('Heat Pump Water Heaters'!W13),'Heat Pump Water Heaters'!W13,0)</f>
        <v>0</v>
      </c>
      <c r="I6" s="432">
        <f t="shared" si="2"/>
        <v>0</v>
      </c>
      <c r="J6" s="448">
        <f>IF(ISNUMBER('Heat Pump Water Heaters'!Y13),'Heat Pump Water Heaters'!Y13,0)</f>
        <v>0</v>
      </c>
      <c r="K6" s="448">
        <f t="shared" si="3"/>
        <v>0</v>
      </c>
    </row>
    <row r="7" spans="1:11" x14ac:dyDescent="0.2">
      <c r="A7">
        <v>6</v>
      </c>
      <c r="B7" t="s">
        <v>8</v>
      </c>
      <c r="C7" t="str">
        <f>"Installation Type: "&amp;'Heat Pump Water Heaters'!G14&amp;CHAR(10)&amp;" 
Rated Volume: "&amp;'Heat Pump Water Heaters'!J14&amp;" gallons"</f>
        <v>Installation Type: 
Rated Volume:  gallons</v>
      </c>
      <c r="D7" s="311">
        <f>'Heat Pump Water Heaters'!C14</f>
        <v>0</v>
      </c>
      <c r="E7" t="s">
        <v>365</v>
      </c>
      <c r="F7" s="433">
        <f>'Heat Pump Water Heaters'!K14</f>
        <v>0</v>
      </c>
      <c r="G7">
        <f>IF(ISNUMBER('Heat Pump Water Heaters'!T14),'Heat Pump Water Heaters'!T14,0)</f>
        <v>0</v>
      </c>
      <c r="H7">
        <f>IF(ISNUMBER('Heat Pump Water Heaters'!W14),'Heat Pump Water Heaters'!W14,0)</f>
        <v>0</v>
      </c>
      <c r="I7" s="432">
        <f t="shared" si="2"/>
        <v>0</v>
      </c>
      <c r="J7" s="448">
        <f>IF(ISNUMBER('Heat Pump Water Heaters'!Y14),'Heat Pump Water Heaters'!Y14,0)</f>
        <v>0</v>
      </c>
      <c r="K7" s="448">
        <f t="shared" si="3"/>
        <v>0</v>
      </c>
    </row>
    <row r="8" spans="1:11" x14ac:dyDescent="0.2">
      <c r="A8">
        <v>7</v>
      </c>
      <c r="B8" t="s">
        <v>8</v>
      </c>
      <c r="C8" t="str">
        <f>"Installation Type: "&amp;'Heat Pump Water Heaters'!G15&amp;CHAR(10)&amp;" 
Rated Volume: "&amp;'Heat Pump Water Heaters'!J15&amp;" gallons"</f>
        <v>Installation Type: 
Rated Volume:  gallons</v>
      </c>
      <c r="D8" s="311">
        <f>'Heat Pump Water Heaters'!C15</f>
        <v>0</v>
      </c>
      <c r="E8" t="s">
        <v>365</v>
      </c>
      <c r="F8" s="433">
        <f>'Heat Pump Water Heaters'!K15</f>
        <v>0</v>
      </c>
      <c r="G8">
        <f>IF(ISNUMBER('Heat Pump Water Heaters'!T15),'Heat Pump Water Heaters'!T15,0)</f>
        <v>0</v>
      </c>
      <c r="H8">
        <f>IF(ISNUMBER('Heat Pump Water Heaters'!W15),'Heat Pump Water Heaters'!W15,0)</f>
        <v>0</v>
      </c>
      <c r="I8" s="432">
        <f t="shared" si="2"/>
        <v>0</v>
      </c>
      <c r="J8" s="448">
        <f>IF(ISNUMBER('Heat Pump Water Heaters'!Y15),'Heat Pump Water Heaters'!Y15,0)</f>
        <v>0</v>
      </c>
      <c r="K8" s="448">
        <f t="shared" si="3"/>
        <v>0</v>
      </c>
    </row>
    <row r="9" spans="1:11" x14ac:dyDescent="0.2">
      <c r="A9">
        <v>8</v>
      </c>
      <c r="B9" t="s">
        <v>8</v>
      </c>
      <c r="C9" t="str">
        <f>"Installation Type: "&amp;'Heat Pump Water Heaters'!G16&amp;CHAR(10)&amp;" 
Rated Volume: "&amp;'Heat Pump Water Heaters'!J16&amp;" gallons"</f>
        <v>Installation Type: 
Rated Volume:  gallons</v>
      </c>
      <c r="D9" s="311">
        <f>'Heat Pump Water Heaters'!C16</f>
        <v>0</v>
      </c>
      <c r="E9" t="s">
        <v>365</v>
      </c>
      <c r="F9" s="433">
        <f>'Heat Pump Water Heaters'!K16</f>
        <v>0</v>
      </c>
      <c r="G9">
        <f>IF(ISNUMBER('Heat Pump Water Heaters'!T16),'Heat Pump Water Heaters'!T16,0)</f>
        <v>0</v>
      </c>
      <c r="H9">
        <f>IF(ISNUMBER('Heat Pump Water Heaters'!W16),'Heat Pump Water Heaters'!W16,0)</f>
        <v>0</v>
      </c>
      <c r="I9" s="432">
        <f t="shared" si="2"/>
        <v>0</v>
      </c>
      <c r="J9" s="448">
        <f>IF(ISNUMBER('Heat Pump Water Heaters'!Y16),'Heat Pump Water Heaters'!Y16,0)</f>
        <v>0</v>
      </c>
      <c r="K9" s="448">
        <f t="shared" si="3"/>
        <v>0</v>
      </c>
    </row>
    <row r="10" spans="1:11" x14ac:dyDescent="0.2">
      <c r="A10">
        <v>9</v>
      </c>
      <c r="B10" t="s">
        <v>8</v>
      </c>
      <c r="C10" t="str">
        <f>"Installation Type: "&amp;'Heat Pump Water Heaters'!G17&amp;CHAR(10)&amp;" 
Rated Volume: "&amp;'Heat Pump Water Heaters'!J17&amp;" gallons"</f>
        <v>Installation Type: 
Rated Volume:  gallons</v>
      </c>
      <c r="D10" s="311">
        <f>'Heat Pump Water Heaters'!C17</f>
        <v>0</v>
      </c>
      <c r="E10" t="s">
        <v>365</v>
      </c>
      <c r="F10" s="433">
        <f>'Heat Pump Water Heaters'!K17</f>
        <v>0</v>
      </c>
      <c r="G10">
        <f>IF(ISNUMBER('Heat Pump Water Heaters'!T17),'Heat Pump Water Heaters'!T17,0)</f>
        <v>0</v>
      </c>
      <c r="H10">
        <f>IF(ISNUMBER('Heat Pump Water Heaters'!W17),'Heat Pump Water Heaters'!W17,0)</f>
        <v>0</v>
      </c>
      <c r="I10" s="432">
        <f t="shared" si="2"/>
        <v>0</v>
      </c>
      <c r="J10" s="448">
        <f>IF(ISNUMBER('Heat Pump Water Heaters'!Y17),'Heat Pump Water Heaters'!Y17,0)</f>
        <v>0</v>
      </c>
      <c r="K10" s="448">
        <f t="shared" si="3"/>
        <v>0</v>
      </c>
    </row>
    <row r="11" spans="1:11" x14ac:dyDescent="0.2">
      <c r="A11">
        <v>10</v>
      </c>
      <c r="B11" t="s">
        <v>8</v>
      </c>
      <c r="C11" t="str">
        <f>"Installation Type: "&amp;'Heat Pump Water Heaters'!G18&amp;CHAR(10)&amp;" 
Rated Volume: "&amp;'Heat Pump Water Heaters'!J18&amp;" gallons"</f>
        <v>Installation Type: 
Rated Volume:  gallons</v>
      </c>
      <c r="D11" s="311">
        <f>'Heat Pump Water Heaters'!C18</f>
        <v>0</v>
      </c>
      <c r="E11" t="s">
        <v>365</v>
      </c>
      <c r="F11" s="433">
        <f>'Heat Pump Water Heaters'!K18</f>
        <v>0</v>
      </c>
      <c r="G11">
        <f>IF(ISNUMBER('Heat Pump Water Heaters'!T18),'Heat Pump Water Heaters'!T18,0)</f>
        <v>0</v>
      </c>
      <c r="H11">
        <f>IF(ISNUMBER('Heat Pump Water Heaters'!W18),'Heat Pump Water Heaters'!W18,0)</f>
        <v>0</v>
      </c>
      <c r="I11" s="432">
        <f t="shared" si="2"/>
        <v>0</v>
      </c>
      <c r="J11" s="448">
        <f>IF(ISNUMBER('Heat Pump Water Heaters'!Y18),'Heat Pump Water Heaters'!Y18,0)</f>
        <v>0</v>
      </c>
      <c r="K11" s="448">
        <f t="shared" si="3"/>
        <v>0</v>
      </c>
    </row>
    <row r="12" spans="1:11" x14ac:dyDescent="0.2">
      <c r="A12">
        <v>11</v>
      </c>
      <c r="B12" t="s">
        <v>70</v>
      </c>
      <c r="C12" t="str">
        <f>"Project Type: "&amp;'Pre-Rinse Spray Valves'!F10&amp;CHAR(10)&amp;" Post Flow Rate: "&amp;'Pre-Rinse Spray Valves'!H9</f>
        <v xml:space="preserve">Project Type: 
 Post Flow Rate: </v>
      </c>
      <c r="D12" s="445">
        <f>'Pre-Rinse Spray Valves'!C9</f>
        <v>1</v>
      </c>
      <c r="E12" t="s">
        <v>70</v>
      </c>
      <c r="F12" s="448">
        <f>'Pre-Rinse Spray Valves'!J9</f>
        <v>0</v>
      </c>
      <c r="G12">
        <f>IF(ISNUMBER('Pre-Rinse Spray Valves'!N9),'Pre-Rinse Spray Valves'!N9,0)</f>
        <v>0</v>
      </c>
      <c r="H12">
        <f>IF(ISNUMBER('Pre-Rinse Spray Valves'!Q9),'Pre-Rinse Spray Valves'!Q9,0)</f>
        <v>0</v>
      </c>
      <c r="I12" s="432">
        <f t="shared" si="2"/>
        <v>0</v>
      </c>
      <c r="J12" s="448">
        <f>IF(ISNUMBER('Pre-Rinse Spray Valves'!S9),'Pre-Rinse Spray Valves'!S9,0)</f>
        <v>0</v>
      </c>
      <c r="K12" s="448">
        <f>F12-J12</f>
        <v>0</v>
      </c>
    </row>
    <row r="13" spans="1:11" x14ac:dyDescent="0.2">
      <c r="A13">
        <v>12</v>
      </c>
      <c r="B13" t="s">
        <v>70</v>
      </c>
      <c r="C13" t="str">
        <f>"Project Type: "&amp;'Pre-Rinse Spray Valves'!F11&amp;CHAR(10)&amp;" Post Flow Rate: "&amp;'Pre-Rinse Spray Valves'!H10</f>
        <v xml:space="preserve">Project Type: 
 Post Flow Rate: </v>
      </c>
      <c r="D13" s="445">
        <f>'Pre-Rinse Spray Valves'!C10</f>
        <v>0</v>
      </c>
      <c r="E13" t="s">
        <v>70</v>
      </c>
      <c r="F13" s="448">
        <f>'Pre-Rinse Spray Valves'!J10</f>
        <v>0</v>
      </c>
      <c r="G13">
        <f>IF(ISNUMBER('Pre-Rinse Spray Valves'!N10),'Pre-Rinse Spray Valves'!N10,0)</f>
        <v>0</v>
      </c>
      <c r="H13">
        <f>IF(ISNUMBER('Pre-Rinse Spray Valves'!Q10),'Pre-Rinse Spray Valves'!Q10,0)</f>
        <v>0</v>
      </c>
      <c r="I13" s="432">
        <f t="shared" ref="I13:I20" si="4">G13*kWh_rate+H13*kW_rate</f>
        <v>0</v>
      </c>
      <c r="J13" s="448">
        <f>IF(ISNUMBER('Pre-Rinse Spray Valves'!S10),'Pre-Rinse Spray Valves'!S10,0)</f>
        <v>0</v>
      </c>
      <c r="K13" s="448">
        <f t="shared" ref="K13:K19" si="5">F13-J13</f>
        <v>0</v>
      </c>
    </row>
    <row r="14" spans="1:11" x14ac:dyDescent="0.2">
      <c r="A14">
        <v>13</v>
      </c>
      <c r="B14" t="s">
        <v>70</v>
      </c>
      <c r="C14" t="str">
        <f>"Project Type: "&amp;'Pre-Rinse Spray Valves'!F12&amp;CHAR(10)&amp;" Post Flow Rate: "&amp;'Pre-Rinse Spray Valves'!H11</f>
        <v xml:space="preserve">Project Type: 
 Post Flow Rate: </v>
      </c>
      <c r="D14" s="445">
        <f>'Pre-Rinse Spray Valves'!C11</f>
        <v>0</v>
      </c>
      <c r="E14" t="s">
        <v>70</v>
      </c>
      <c r="F14" s="448">
        <f>'Pre-Rinse Spray Valves'!J11</f>
        <v>0</v>
      </c>
      <c r="G14">
        <f>IF(ISNUMBER('Pre-Rinse Spray Valves'!N11),'Pre-Rinse Spray Valves'!N11,0)</f>
        <v>0</v>
      </c>
      <c r="H14">
        <f>IF(ISNUMBER('Pre-Rinse Spray Valves'!Q11),'Pre-Rinse Spray Valves'!Q11,0)</f>
        <v>0</v>
      </c>
      <c r="I14" s="432">
        <f t="shared" si="4"/>
        <v>0</v>
      </c>
      <c r="J14" s="448">
        <f>IF(ISNUMBER('Pre-Rinse Spray Valves'!S11),'Pre-Rinse Spray Valves'!S11,0)</f>
        <v>0</v>
      </c>
      <c r="K14" s="448">
        <f t="shared" si="5"/>
        <v>0</v>
      </c>
    </row>
    <row r="15" spans="1:11" x14ac:dyDescent="0.2">
      <c r="A15">
        <v>14</v>
      </c>
      <c r="B15" t="s">
        <v>70</v>
      </c>
      <c r="C15" t="str">
        <f>"Project Type: "&amp;'Pre-Rinse Spray Valves'!F13&amp;CHAR(10)&amp;" Post Flow Rate: "&amp;'Pre-Rinse Spray Valves'!H12</f>
        <v xml:space="preserve">Project Type: 
 Post Flow Rate: </v>
      </c>
      <c r="D15" s="445">
        <f>'Pre-Rinse Spray Valves'!C12</f>
        <v>0</v>
      </c>
      <c r="E15" t="s">
        <v>70</v>
      </c>
      <c r="F15" s="448">
        <f>'Pre-Rinse Spray Valves'!J12</f>
        <v>0</v>
      </c>
      <c r="G15">
        <f>IF(ISNUMBER('Pre-Rinse Spray Valves'!N12),'Pre-Rinse Spray Valves'!N12,0)</f>
        <v>0</v>
      </c>
      <c r="H15">
        <f>IF(ISNUMBER('Pre-Rinse Spray Valves'!Q12),'Pre-Rinse Spray Valves'!Q12,0)</f>
        <v>0</v>
      </c>
      <c r="I15" s="432">
        <f t="shared" si="4"/>
        <v>0</v>
      </c>
      <c r="J15" s="448">
        <f>IF(ISNUMBER('Pre-Rinse Spray Valves'!S12),'Pre-Rinse Spray Valves'!S12,0)</f>
        <v>0</v>
      </c>
      <c r="K15" s="448">
        <f t="shared" si="5"/>
        <v>0</v>
      </c>
    </row>
    <row r="16" spans="1:11" x14ac:dyDescent="0.2">
      <c r="A16">
        <v>15</v>
      </c>
      <c r="B16" t="s">
        <v>70</v>
      </c>
      <c r="C16" t="str">
        <f>"Project Type: "&amp;'Pre-Rinse Spray Valves'!F14&amp;CHAR(10)&amp;" Post Flow Rate: "&amp;'Pre-Rinse Spray Valves'!H13</f>
        <v xml:space="preserve">Project Type: 
 Post Flow Rate: </v>
      </c>
      <c r="D16" s="445">
        <f>'Pre-Rinse Spray Valves'!C13</f>
        <v>0</v>
      </c>
      <c r="E16" t="s">
        <v>70</v>
      </c>
      <c r="F16" s="448">
        <f>'Pre-Rinse Spray Valves'!J13</f>
        <v>0</v>
      </c>
      <c r="G16">
        <f>IF(ISNUMBER('Pre-Rinse Spray Valves'!N13),'Pre-Rinse Spray Valves'!N13,0)</f>
        <v>0</v>
      </c>
      <c r="H16">
        <f>IF(ISNUMBER('Pre-Rinse Spray Valves'!Q13),'Pre-Rinse Spray Valves'!Q13,0)</f>
        <v>0</v>
      </c>
      <c r="I16" s="432">
        <f t="shared" si="4"/>
        <v>0</v>
      </c>
      <c r="J16" s="448">
        <f>IF(ISNUMBER('Pre-Rinse Spray Valves'!S13),'Pre-Rinse Spray Valves'!S13,0)</f>
        <v>0</v>
      </c>
      <c r="K16" s="448">
        <f t="shared" si="5"/>
        <v>0</v>
      </c>
    </row>
    <row r="17" spans="1:11" x14ac:dyDescent="0.2">
      <c r="A17">
        <v>16</v>
      </c>
      <c r="B17" t="s">
        <v>70</v>
      </c>
      <c r="C17" t="str">
        <f>"Project Type: "&amp;'Pre-Rinse Spray Valves'!F15&amp;CHAR(10)&amp;" Post Flow Rate: "&amp;'Pre-Rinse Spray Valves'!H14</f>
        <v xml:space="preserve">Project Type: 
 Post Flow Rate: </v>
      </c>
      <c r="D17" s="445">
        <f>'Pre-Rinse Spray Valves'!C14</f>
        <v>0</v>
      </c>
      <c r="E17" t="s">
        <v>70</v>
      </c>
      <c r="F17" s="448">
        <f>'Pre-Rinse Spray Valves'!J14</f>
        <v>0</v>
      </c>
      <c r="G17">
        <f>IF(ISNUMBER('Pre-Rinse Spray Valves'!N14),'Pre-Rinse Spray Valves'!N14,0)</f>
        <v>0</v>
      </c>
      <c r="H17">
        <f>IF(ISNUMBER('Pre-Rinse Spray Valves'!Q14),'Pre-Rinse Spray Valves'!Q14,0)</f>
        <v>0</v>
      </c>
      <c r="I17" s="432">
        <f t="shared" si="4"/>
        <v>0</v>
      </c>
      <c r="J17" s="448">
        <f>IF(ISNUMBER('Pre-Rinse Spray Valves'!S14),'Pre-Rinse Spray Valves'!S14,0)</f>
        <v>0</v>
      </c>
      <c r="K17" s="448">
        <f t="shared" si="5"/>
        <v>0</v>
      </c>
    </row>
    <row r="18" spans="1:11" x14ac:dyDescent="0.2">
      <c r="A18">
        <v>17</v>
      </c>
      <c r="B18" t="s">
        <v>70</v>
      </c>
      <c r="C18" t="str">
        <f>"Project Type: "&amp;'Pre-Rinse Spray Valves'!F16&amp;CHAR(10)&amp;" Post Flow Rate: "&amp;'Pre-Rinse Spray Valves'!H15</f>
        <v xml:space="preserve">Project Type: 
 Post Flow Rate: </v>
      </c>
      <c r="D18" s="445">
        <f>'Pre-Rinse Spray Valves'!C15</f>
        <v>0</v>
      </c>
      <c r="E18" t="s">
        <v>70</v>
      </c>
      <c r="F18" s="448">
        <f>'Pre-Rinse Spray Valves'!J15</f>
        <v>0</v>
      </c>
      <c r="G18">
        <f>IF(ISNUMBER('Pre-Rinse Spray Valves'!N15),'Pre-Rinse Spray Valves'!N15,0)</f>
        <v>0</v>
      </c>
      <c r="H18">
        <f>IF(ISNUMBER('Pre-Rinse Spray Valves'!Q15),'Pre-Rinse Spray Valves'!Q15,0)</f>
        <v>0</v>
      </c>
      <c r="I18" s="432">
        <f t="shared" si="4"/>
        <v>0</v>
      </c>
      <c r="J18" s="448">
        <f>IF(ISNUMBER('Pre-Rinse Spray Valves'!S15),'Pre-Rinse Spray Valves'!S15,0)</f>
        <v>0</v>
      </c>
      <c r="K18" s="448">
        <f t="shared" si="5"/>
        <v>0</v>
      </c>
    </row>
    <row r="19" spans="1:11" x14ac:dyDescent="0.2">
      <c r="A19">
        <v>18</v>
      </c>
      <c r="B19" t="s">
        <v>70</v>
      </c>
      <c r="C19" t="str">
        <f>"Project Type: "&amp;'Pre-Rinse Spray Valves'!F17&amp;CHAR(10)&amp;" Post Flow Rate: "&amp;'Pre-Rinse Spray Valves'!H16</f>
        <v xml:space="preserve">Project Type: 
 Post Flow Rate: </v>
      </c>
      <c r="D19" s="445">
        <f>'Pre-Rinse Spray Valves'!C16</f>
        <v>0</v>
      </c>
      <c r="E19" t="s">
        <v>70</v>
      </c>
      <c r="F19" s="448">
        <f>'Pre-Rinse Spray Valves'!J16</f>
        <v>0</v>
      </c>
      <c r="G19">
        <f>IF(ISNUMBER('Pre-Rinse Spray Valves'!N16),'Pre-Rinse Spray Valves'!N16,0)</f>
        <v>0</v>
      </c>
      <c r="H19">
        <f>IF(ISNUMBER('Pre-Rinse Spray Valves'!Q16),'Pre-Rinse Spray Valves'!Q16,0)</f>
        <v>0</v>
      </c>
      <c r="I19" s="432">
        <f t="shared" si="4"/>
        <v>0</v>
      </c>
      <c r="J19" s="448">
        <f>IF(ISNUMBER('Pre-Rinse Spray Valves'!S16),'Pre-Rinse Spray Valves'!S16,0)</f>
        <v>0</v>
      </c>
      <c r="K19" s="448">
        <f t="shared" si="5"/>
        <v>0</v>
      </c>
    </row>
    <row r="20" spans="1:11" x14ac:dyDescent="0.2">
      <c r="A20">
        <v>19</v>
      </c>
      <c r="B20" t="s">
        <v>70</v>
      </c>
      <c r="C20" t="str">
        <f>"Project Type: "&amp;'Pre-Rinse Spray Valves'!F18&amp;CHAR(10)&amp;" Post Flow Rate: "&amp;'Pre-Rinse Spray Valves'!H17</f>
        <v xml:space="preserve">Project Type: 
 Post Flow Rate: </v>
      </c>
      <c r="D20" s="445">
        <f>'Pre-Rinse Spray Valves'!C17</f>
        <v>0</v>
      </c>
      <c r="E20" t="s">
        <v>70</v>
      </c>
      <c r="F20" s="448">
        <f>'Pre-Rinse Spray Valves'!J17</f>
        <v>0</v>
      </c>
      <c r="G20">
        <f>IF(ISNUMBER('Pre-Rinse Spray Valves'!N17),'Pre-Rinse Spray Valves'!N17,0)</f>
        <v>0</v>
      </c>
      <c r="H20">
        <f>IF(ISNUMBER('Pre-Rinse Spray Valves'!Q17),'Pre-Rinse Spray Valves'!Q17,0)</f>
        <v>0</v>
      </c>
      <c r="I20" s="432">
        <f t="shared" si="4"/>
        <v>0</v>
      </c>
      <c r="J20" s="448">
        <f>IF(ISNUMBER('Pre-Rinse Spray Valves'!S17),'Pre-Rinse Spray Valves'!S17,0)</f>
        <v>0</v>
      </c>
      <c r="K20" s="448">
        <f>F20-J20</f>
        <v>0</v>
      </c>
    </row>
    <row r="21" spans="1:11" x14ac:dyDescent="0.2">
      <c r="A21">
        <v>20</v>
      </c>
      <c r="B21" t="s">
        <v>70</v>
      </c>
      <c r="C21" t="str">
        <f>"Project Type: "&amp;'Pre-Rinse Spray Valves'!F19&amp;CHAR(10)&amp;" Post Flow Rate: "&amp;'Pre-Rinse Spray Valves'!H18</f>
        <v xml:space="preserve">Project Type: 
 Post Flow Rate: </v>
      </c>
      <c r="D21" s="445">
        <f>'Pre-Rinse Spray Valves'!C18</f>
        <v>0</v>
      </c>
      <c r="E21" t="s">
        <v>70</v>
      </c>
      <c r="F21" s="448">
        <f>'Pre-Rinse Spray Valves'!J18</f>
        <v>0</v>
      </c>
      <c r="G21">
        <f>IF(ISNUMBER('Pre-Rinse Spray Valves'!N18),'Pre-Rinse Spray Valves'!N18,0)</f>
        <v>0</v>
      </c>
      <c r="H21">
        <f>IF(ISNUMBER('Pre-Rinse Spray Valves'!Q18),'Pre-Rinse Spray Valves'!Q18,0)</f>
        <v>0</v>
      </c>
      <c r="I21" s="432">
        <f t="shared" ref="I21:I22" si="6">G21*kWh_rate+H21*kW_rate</f>
        <v>0</v>
      </c>
      <c r="J21" s="448">
        <f>IF(ISNUMBER('Pre-Rinse Spray Valves'!S18),'Pre-Rinse Spray Valves'!S18,0)</f>
        <v>0</v>
      </c>
      <c r="K21" s="448">
        <f t="shared" ref="K21:K22" si="7">F21-J21</f>
        <v>0</v>
      </c>
    </row>
    <row r="22" spans="1:11" x14ac:dyDescent="0.2">
      <c r="A22">
        <v>21</v>
      </c>
      <c r="B22" t="s">
        <v>98</v>
      </c>
      <c r="C22" t="str">
        <f>"Pipe Diameter: "&amp;CHAR(10)&amp;'Pipe Insulation'!H9&amp;" Supply Temp: "&amp;CHAR(10)&amp;'Pipe Insulation'!I9</f>
        <v xml:space="preserve">Pipe Diameter: 
 Supply Temp: 
</v>
      </c>
      <c r="D22">
        <f>'Pipe Insulation'!G9</f>
        <v>0</v>
      </c>
      <c r="E22" t="s">
        <v>367</v>
      </c>
      <c r="F22" s="448">
        <f>'Pipe Insulation'!J9</f>
        <v>0</v>
      </c>
      <c r="G22">
        <f>IF(ISNUMBER('Pipe Insulation'!L9),'Pipe Insulation'!L9,0)</f>
        <v>0</v>
      </c>
      <c r="H22">
        <f>IF(ISNUMBER('Pipe Insulation'!M9),'Pipe Insulation'!M9,0)</f>
        <v>0</v>
      </c>
      <c r="I22" s="432">
        <f t="shared" si="6"/>
        <v>0</v>
      </c>
      <c r="J22" s="448">
        <f>IF(ISNUMBER('Pipe Insulation'!S9),'Pipe Insulation'!S9,0)</f>
        <v>0</v>
      </c>
      <c r="K22" s="448">
        <f t="shared" si="7"/>
        <v>0</v>
      </c>
    </row>
    <row r="23" spans="1:11" x14ac:dyDescent="0.2">
      <c r="A23">
        <v>22</v>
      </c>
      <c r="B23" t="s">
        <v>98</v>
      </c>
      <c r="C23" t="str">
        <f>"Pipe Diameter: "&amp;CHAR(10)&amp;'Pipe Insulation'!H10&amp;" Supply Temp: "&amp;CHAR(10)&amp;'Pipe Insulation'!I10</f>
        <v xml:space="preserve">Pipe Diameter: 
 Supply Temp: 
</v>
      </c>
      <c r="D23">
        <f>'Pipe Insulation'!G10</f>
        <v>0</v>
      </c>
      <c r="E23" t="s">
        <v>367</v>
      </c>
      <c r="F23" s="448">
        <f>'Pipe Insulation'!J10</f>
        <v>0</v>
      </c>
      <c r="G23">
        <f>IF(ISNUMBER('Pipe Insulation'!L10),'Pipe Insulation'!L10,0)</f>
        <v>0</v>
      </c>
      <c r="H23">
        <f>IF(ISNUMBER('Pipe Insulation'!M10),'Pipe Insulation'!M10,0)</f>
        <v>0</v>
      </c>
      <c r="I23" s="432">
        <f t="shared" ref="I23:I31" si="8">G23*kWh_rate+H23*kW_rate</f>
        <v>0</v>
      </c>
      <c r="J23" s="448">
        <f>IF(ISNUMBER('Pipe Insulation'!S10),'Pipe Insulation'!S10,0)</f>
        <v>0</v>
      </c>
      <c r="K23" s="448">
        <f t="shared" ref="K23:K31" si="9">F23-J23</f>
        <v>0</v>
      </c>
    </row>
    <row r="24" spans="1:11" x14ac:dyDescent="0.2">
      <c r="A24">
        <v>23</v>
      </c>
      <c r="B24" t="s">
        <v>98</v>
      </c>
      <c r="C24" t="str">
        <f>"Pipe Diameter: "&amp;CHAR(10)&amp;'Pipe Insulation'!H11&amp;" Supply Temp: "&amp;CHAR(10)&amp;'Pipe Insulation'!I11</f>
        <v xml:space="preserve">Pipe Diameter: 
 Supply Temp: 
</v>
      </c>
      <c r="D24">
        <f>'Pipe Insulation'!G11</f>
        <v>0</v>
      </c>
      <c r="E24" t="s">
        <v>367</v>
      </c>
      <c r="F24" s="448">
        <f>'Pipe Insulation'!J11</f>
        <v>0</v>
      </c>
      <c r="G24">
        <f>IF(ISNUMBER('Pipe Insulation'!L11),'Pipe Insulation'!L11,0)</f>
        <v>0</v>
      </c>
      <c r="H24">
        <f>IF(ISNUMBER('Pipe Insulation'!M11),'Pipe Insulation'!M11,0)</f>
        <v>0</v>
      </c>
      <c r="I24" s="432">
        <f t="shared" si="8"/>
        <v>0</v>
      </c>
      <c r="J24" s="448">
        <f>IF(ISNUMBER('Pipe Insulation'!S11),'Pipe Insulation'!S11,0)</f>
        <v>0</v>
      </c>
      <c r="K24" s="448">
        <f t="shared" si="9"/>
        <v>0</v>
      </c>
    </row>
    <row r="25" spans="1:11" x14ac:dyDescent="0.2">
      <c r="A25">
        <v>24</v>
      </c>
      <c r="B25" t="s">
        <v>98</v>
      </c>
      <c r="C25" t="str">
        <f>"Pipe Diameter: "&amp;CHAR(10)&amp;'Pipe Insulation'!H12&amp;" Supply Temp: "&amp;CHAR(10)&amp;'Pipe Insulation'!I12</f>
        <v xml:space="preserve">Pipe Diameter: 
 Supply Temp: 
</v>
      </c>
      <c r="D25">
        <f>'Pipe Insulation'!G12</f>
        <v>0</v>
      </c>
      <c r="E25" t="s">
        <v>367</v>
      </c>
      <c r="F25" s="448">
        <f>'Pipe Insulation'!J12</f>
        <v>0</v>
      </c>
      <c r="G25">
        <f>IF(ISNUMBER('Pipe Insulation'!L12),'Pipe Insulation'!L12,0)</f>
        <v>0</v>
      </c>
      <c r="H25">
        <f>IF(ISNUMBER('Pipe Insulation'!M12),'Pipe Insulation'!M12,0)</f>
        <v>0</v>
      </c>
      <c r="I25" s="432">
        <f t="shared" si="8"/>
        <v>0</v>
      </c>
      <c r="J25" s="448">
        <f>IF(ISNUMBER('Pipe Insulation'!S12),'Pipe Insulation'!S12,0)</f>
        <v>0</v>
      </c>
      <c r="K25" s="448">
        <f t="shared" si="9"/>
        <v>0</v>
      </c>
    </row>
    <row r="26" spans="1:11" x14ac:dyDescent="0.2">
      <c r="A26">
        <v>25</v>
      </c>
      <c r="B26" t="s">
        <v>98</v>
      </c>
      <c r="C26" t="str">
        <f>"Pipe Diameter: "&amp;CHAR(10)&amp;'Pipe Insulation'!H13&amp;" Supply Temp: "&amp;CHAR(10)&amp;'Pipe Insulation'!I13</f>
        <v xml:space="preserve">Pipe Diameter: 
 Supply Temp: 
</v>
      </c>
      <c r="D26">
        <f>'Pipe Insulation'!G13</f>
        <v>0</v>
      </c>
      <c r="E26" t="s">
        <v>367</v>
      </c>
      <c r="F26" s="448">
        <f>'Pipe Insulation'!J13</f>
        <v>0</v>
      </c>
      <c r="G26">
        <f>IF(ISNUMBER('Pipe Insulation'!L13),'Pipe Insulation'!L13,0)</f>
        <v>0</v>
      </c>
      <c r="H26">
        <f>IF(ISNUMBER('Pipe Insulation'!M13),'Pipe Insulation'!M13,0)</f>
        <v>0</v>
      </c>
      <c r="I26" s="432">
        <f t="shared" si="8"/>
        <v>0</v>
      </c>
      <c r="J26" s="448">
        <f>IF(ISNUMBER('Pipe Insulation'!S13),'Pipe Insulation'!S13,0)</f>
        <v>0</v>
      </c>
      <c r="K26" s="448">
        <f t="shared" si="9"/>
        <v>0</v>
      </c>
    </row>
    <row r="27" spans="1:11" x14ac:dyDescent="0.2">
      <c r="A27">
        <v>26</v>
      </c>
      <c r="B27" t="s">
        <v>98</v>
      </c>
      <c r="C27" t="str">
        <f>"Pipe Diameter: "&amp;CHAR(10)&amp;'Pipe Insulation'!H14&amp;" Supply Temp: "&amp;CHAR(10)&amp;'Pipe Insulation'!I14</f>
        <v xml:space="preserve">Pipe Diameter: 
 Supply Temp: 
</v>
      </c>
      <c r="D27">
        <f>'Pipe Insulation'!G14</f>
        <v>0</v>
      </c>
      <c r="E27" t="s">
        <v>367</v>
      </c>
      <c r="F27" s="448">
        <f>'Pipe Insulation'!J14</f>
        <v>0</v>
      </c>
      <c r="G27">
        <f>IF(ISNUMBER('Pipe Insulation'!L14),'Pipe Insulation'!L14,0)</f>
        <v>0</v>
      </c>
      <c r="H27">
        <f>IF(ISNUMBER('Pipe Insulation'!M14),'Pipe Insulation'!M14,0)</f>
        <v>0</v>
      </c>
      <c r="I27" s="432">
        <f t="shared" si="8"/>
        <v>0</v>
      </c>
      <c r="J27" s="448">
        <f>IF(ISNUMBER('Pipe Insulation'!S14),'Pipe Insulation'!S14,0)</f>
        <v>0</v>
      </c>
      <c r="K27" s="448">
        <f t="shared" si="9"/>
        <v>0</v>
      </c>
    </row>
    <row r="28" spans="1:11" x14ac:dyDescent="0.2">
      <c r="A28">
        <v>27</v>
      </c>
      <c r="B28" t="s">
        <v>98</v>
      </c>
      <c r="C28" t="str">
        <f>"Pipe Diameter: "&amp;CHAR(10)&amp;'Pipe Insulation'!H15&amp;" Supply Temp: "&amp;CHAR(10)&amp;'Pipe Insulation'!I15</f>
        <v xml:space="preserve">Pipe Diameter: 
 Supply Temp: 
</v>
      </c>
      <c r="D28">
        <f>'Pipe Insulation'!G15</f>
        <v>0</v>
      </c>
      <c r="E28" t="s">
        <v>367</v>
      </c>
      <c r="F28" s="448">
        <f>'Pipe Insulation'!J15</f>
        <v>0</v>
      </c>
      <c r="G28">
        <f>IF(ISNUMBER('Pipe Insulation'!L15),'Pipe Insulation'!L15,0)</f>
        <v>0</v>
      </c>
      <c r="H28">
        <f>IF(ISNUMBER('Pipe Insulation'!M15),'Pipe Insulation'!M15,0)</f>
        <v>0</v>
      </c>
      <c r="I28" s="432">
        <f t="shared" si="8"/>
        <v>0</v>
      </c>
      <c r="J28" s="448">
        <f>IF(ISNUMBER('Pipe Insulation'!S15),'Pipe Insulation'!S15,0)</f>
        <v>0</v>
      </c>
      <c r="K28" s="448">
        <f t="shared" si="9"/>
        <v>0</v>
      </c>
    </row>
    <row r="29" spans="1:11" x14ac:dyDescent="0.2">
      <c r="A29">
        <v>28</v>
      </c>
      <c r="B29" t="s">
        <v>98</v>
      </c>
      <c r="C29" t="str">
        <f>"Pipe Diameter: "&amp;CHAR(10)&amp;'Pipe Insulation'!H16&amp;" Supply Temp: "&amp;CHAR(10)&amp;'Pipe Insulation'!I16</f>
        <v xml:space="preserve">Pipe Diameter: 
 Supply Temp: 
</v>
      </c>
      <c r="D29">
        <f>'Pipe Insulation'!G16</f>
        <v>0</v>
      </c>
      <c r="E29" t="s">
        <v>367</v>
      </c>
      <c r="F29" s="448">
        <f>'Pipe Insulation'!J16</f>
        <v>0</v>
      </c>
      <c r="G29">
        <f>IF(ISNUMBER('Pipe Insulation'!L16),'Pipe Insulation'!L16,0)</f>
        <v>0</v>
      </c>
      <c r="H29">
        <f>IF(ISNUMBER('Pipe Insulation'!M16),'Pipe Insulation'!M16,0)</f>
        <v>0</v>
      </c>
      <c r="I29" s="432">
        <f t="shared" si="8"/>
        <v>0</v>
      </c>
      <c r="J29" s="448">
        <f>IF(ISNUMBER('Pipe Insulation'!S16),'Pipe Insulation'!S16,0)</f>
        <v>0</v>
      </c>
      <c r="K29" s="448">
        <f t="shared" si="9"/>
        <v>0</v>
      </c>
    </row>
    <row r="30" spans="1:11" x14ac:dyDescent="0.2">
      <c r="A30">
        <v>29</v>
      </c>
      <c r="B30" t="s">
        <v>98</v>
      </c>
      <c r="C30" t="str">
        <f>"Pipe Diameter: "&amp;CHAR(10)&amp;'Pipe Insulation'!H17&amp;" Supply Temp: "&amp;CHAR(10)&amp;'Pipe Insulation'!I17</f>
        <v xml:space="preserve">Pipe Diameter: 
 Supply Temp: 
</v>
      </c>
      <c r="D30">
        <f>'Pipe Insulation'!G17</f>
        <v>0</v>
      </c>
      <c r="E30" t="s">
        <v>367</v>
      </c>
      <c r="F30" s="448">
        <f>'Pipe Insulation'!J17</f>
        <v>0</v>
      </c>
      <c r="G30">
        <f>IF(ISNUMBER('Pipe Insulation'!L17),'Pipe Insulation'!L17,0)</f>
        <v>0</v>
      </c>
      <c r="H30">
        <f>IF(ISNUMBER('Pipe Insulation'!M17),'Pipe Insulation'!M17,0)</f>
        <v>0</v>
      </c>
      <c r="I30" s="432">
        <f t="shared" si="8"/>
        <v>0</v>
      </c>
      <c r="J30" s="448">
        <f>IF(ISNUMBER('Pipe Insulation'!S17),'Pipe Insulation'!S17,0)</f>
        <v>0</v>
      </c>
      <c r="K30" s="448">
        <f t="shared" si="9"/>
        <v>0</v>
      </c>
    </row>
    <row r="31" spans="1:11" x14ac:dyDescent="0.2">
      <c r="A31">
        <v>30</v>
      </c>
      <c r="B31" t="s">
        <v>98</v>
      </c>
      <c r="C31" t="str">
        <f>"Pipe Diameter: "&amp;CHAR(10)&amp;'Pipe Insulation'!H18&amp;" Supply Temp: "&amp;CHAR(10)&amp;'Pipe Insulation'!I18</f>
        <v xml:space="preserve">Pipe Diameter: 
 Supply Temp: 
</v>
      </c>
      <c r="D31">
        <f>'Pipe Insulation'!G18</f>
        <v>0</v>
      </c>
      <c r="E31" t="s">
        <v>367</v>
      </c>
      <c r="F31" s="448">
        <f>'Pipe Insulation'!J18</f>
        <v>0</v>
      </c>
      <c r="G31">
        <f>IF(ISNUMBER('Pipe Insulation'!L18),'Pipe Insulation'!L18,0)</f>
        <v>0</v>
      </c>
      <c r="H31">
        <f>IF(ISNUMBER('Pipe Insulation'!M18),'Pipe Insulation'!M18,0)</f>
        <v>0</v>
      </c>
      <c r="I31" s="432">
        <f t="shared" si="8"/>
        <v>0</v>
      </c>
      <c r="J31" s="448">
        <f>IF(ISNUMBER('Pipe Insulation'!S18),'Pipe Insulation'!S18,0)</f>
        <v>0</v>
      </c>
      <c r="K31" s="448">
        <f t="shared" si="9"/>
        <v>0</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70611-5D70-48FE-BE0D-4D54B9924C2F}">
  <sheetPr>
    <tabColor rgb="FFC00000"/>
  </sheetPr>
  <dimension ref="A1:Z37"/>
  <sheetViews>
    <sheetView showGridLines="0" zoomScale="85" zoomScaleNormal="85" workbookViewId="0">
      <selection activeCell="F3" sqref="F3"/>
    </sheetView>
  </sheetViews>
  <sheetFormatPr defaultRowHeight="14.25" x14ac:dyDescent="0.2"/>
  <cols>
    <col min="1" max="1" width="3.375" customWidth="1"/>
    <col min="2" max="2" width="15.125" customWidth="1"/>
    <col min="4" max="4" width="16.875" customWidth="1"/>
    <col min="5" max="5" width="12.625" customWidth="1"/>
    <col min="6" max="6" width="4.375" customWidth="1"/>
    <col min="7" max="7" width="3.5" customWidth="1"/>
    <col min="13" max="13" width="2.5" customWidth="1"/>
    <col min="14" max="14" width="2.75" customWidth="1"/>
    <col min="20" max="20" width="3.125" customWidth="1"/>
  </cols>
  <sheetData>
    <row r="1" spans="1:26" ht="46.5" customHeight="1" x14ac:dyDescent="0.2">
      <c r="A1" s="493"/>
      <c r="B1" s="493"/>
      <c r="C1" s="493"/>
      <c r="D1" s="493"/>
      <c r="E1" s="493"/>
      <c r="F1" s="493"/>
      <c r="G1" s="493"/>
      <c r="H1" s="493"/>
      <c r="I1" s="493"/>
      <c r="J1" s="493"/>
      <c r="K1" s="493"/>
      <c r="L1" s="493"/>
      <c r="M1" s="493"/>
      <c r="N1" s="493"/>
      <c r="O1" s="493"/>
      <c r="P1" s="493"/>
      <c r="Q1" s="493"/>
      <c r="R1" s="493"/>
      <c r="S1" s="493"/>
      <c r="T1" s="493"/>
      <c r="U1" s="493"/>
      <c r="V1" s="493"/>
      <c r="W1" s="493"/>
      <c r="X1" s="493"/>
      <c r="Y1" s="493"/>
      <c r="Z1" s="493"/>
    </row>
    <row r="2" spans="1:26" ht="15.75" thickBot="1" x14ac:dyDescent="0.3">
      <c r="H2" s="353"/>
    </row>
    <row r="3" spans="1:26" ht="20.45" customHeight="1" thickBot="1" x14ac:dyDescent="0.3">
      <c r="B3" s="494" t="s">
        <v>320</v>
      </c>
      <c r="C3" s="495"/>
      <c r="D3" s="496"/>
      <c r="E3" s="354" t="s">
        <v>329</v>
      </c>
      <c r="F3" s="353" t="str">
        <f>_xlfn.XLOOKUP(CR_Utility,B7:B9,E7:E9,0)</f>
        <v>PPL Electric</v>
      </c>
      <c r="G3" s="353"/>
      <c r="H3" s="353"/>
    </row>
    <row r="4" spans="1:26" ht="15.75" thickBot="1" x14ac:dyDescent="0.3">
      <c r="G4" s="355"/>
      <c r="H4" s="356"/>
      <c r="I4" s="357"/>
      <c r="J4" s="357"/>
      <c r="K4" s="357"/>
      <c r="L4" s="357"/>
      <c r="M4" s="357"/>
      <c r="N4" s="355"/>
      <c r="O4" s="357"/>
      <c r="P4" s="357"/>
      <c r="Q4" s="357"/>
      <c r="R4" s="357"/>
      <c r="S4" s="357"/>
      <c r="T4" s="358"/>
    </row>
    <row r="5" spans="1:26" ht="15" x14ac:dyDescent="0.25">
      <c r="B5" s="497" t="s">
        <v>322</v>
      </c>
      <c r="C5" s="498"/>
      <c r="D5" s="499"/>
      <c r="G5" s="359"/>
      <c r="H5" s="500" t="s">
        <v>323</v>
      </c>
      <c r="I5" s="500"/>
      <c r="J5" s="500"/>
      <c r="K5" s="500"/>
      <c r="L5" s="500"/>
      <c r="N5" s="359"/>
      <c r="O5" s="500" t="s">
        <v>324</v>
      </c>
      <c r="P5" s="500"/>
      <c r="Q5" s="500"/>
      <c r="R5" s="500"/>
      <c r="S5" s="500"/>
      <c r="T5" s="360"/>
    </row>
    <row r="6" spans="1:26" ht="15.75" thickBot="1" x14ac:dyDescent="0.3">
      <c r="B6" s="361" t="s">
        <v>325</v>
      </c>
      <c r="C6" s="362" t="s">
        <v>326</v>
      </c>
      <c r="D6" s="363" t="s">
        <v>327</v>
      </c>
      <c r="G6" s="359"/>
      <c r="H6" s="353" t="s">
        <v>328</v>
      </c>
      <c r="M6" s="353"/>
      <c r="N6" s="364"/>
      <c r="O6" s="353" t="s">
        <v>328</v>
      </c>
      <c r="T6" s="360"/>
    </row>
    <row r="7" spans="1:26" ht="15" thickTop="1" x14ac:dyDescent="0.2">
      <c r="B7" s="365" t="s">
        <v>329</v>
      </c>
      <c r="C7" s="366">
        <v>0.1</v>
      </c>
      <c r="D7" s="367">
        <v>0</v>
      </c>
      <c r="E7" t="s">
        <v>373</v>
      </c>
      <c r="G7" s="359"/>
      <c r="H7" s="368"/>
      <c r="I7" s="368"/>
      <c r="J7" s="368"/>
      <c r="K7" s="368"/>
      <c r="L7" s="368"/>
      <c r="N7" s="359"/>
      <c r="T7" s="360"/>
    </row>
    <row r="8" spans="1:26" x14ac:dyDescent="0.2">
      <c r="B8" s="365" t="s">
        <v>321</v>
      </c>
      <c r="C8" s="369">
        <v>0.1</v>
      </c>
      <c r="D8" s="370">
        <v>0</v>
      </c>
      <c r="E8" t="s">
        <v>321</v>
      </c>
      <c r="G8" s="359"/>
      <c r="H8" s="368"/>
      <c r="I8" s="368"/>
      <c r="J8" s="368"/>
      <c r="K8" s="368"/>
      <c r="L8" s="368"/>
      <c r="N8" s="359"/>
      <c r="T8" s="360"/>
    </row>
    <row r="9" spans="1:26" ht="15" thickBot="1" x14ac:dyDescent="0.25">
      <c r="B9" s="371" t="s">
        <v>330</v>
      </c>
      <c r="C9" s="372">
        <v>0.04</v>
      </c>
      <c r="D9" s="373">
        <v>250</v>
      </c>
      <c r="E9" t="s">
        <v>374</v>
      </c>
      <c r="G9" s="359"/>
      <c r="H9" s="368"/>
      <c r="I9" s="368"/>
      <c r="J9" s="368"/>
      <c r="K9" s="368"/>
      <c r="L9" s="368"/>
      <c r="N9" s="359"/>
      <c r="T9" s="360"/>
    </row>
    <row r="10" spans="1:26" x14ac:dyDescent="0.2">
      <c r="G10" s="359"/>
      <c r="H10" s="368"/>
      <c r="I10" s="368"/>
      <c r="J10" s="368"/>
      <c r="K10" s="368"/>
      <c r="L10" s="368"/>
      <c r="N10" s="359"/>
      <c r="T10" s="360"/>
    </row>
    <row r="11" spans="1:26" x14ac:dyDescent="0.2">
      <c r="G11" s="359"/>
      <c r="H11" s="368"/>
      <c r="I11" s="368"/>
      <c r="J11" s="368"/>
      <c r="K11" s="368"/>
      <c r="L11" s="368"/>
      <c r="N11" s="359"/>
      <c r="T11" s="360"/>
    </row>
    <row r="12" spans="1:26" x14ac:dyDescent="0.2">
      <c r="G12" s="359"/>
      <c r="H12" s="368"/>
      <c r="I12" s="368"/>
      <c r="J12" s="368"/>
      <c r="K12" s="368"/>
      <c r="L12" s="368"/>
      <c r="N12" s="359"/>
      <c r="T12" s="360"/>
    </row>
    <row r="13" spans="1:26" x14ac:dyDescent="0.2">
      <c r="G13" s="359"/>
      <c r="H13" s="368"/>
      <c r="I13" s="368"/>
      <c r="J13" s="368"/>
      <c r="K13" s="368"/>
      <c r="L13" s="368"/>
      <c r="N13" s="359"/>
      <c r="T13" s="360"/>
    </row>
    <row r="14" spans="1:26" x14ac:dyDescent="0.2">
      <c r="G14" s="359"/>
      <c r="H14" s="368"/>
      <c r="I14" s="368"/>
      <c r="J14" s="368"/>
      <c r="K14" s="368"/>
      <c r="L14" s="368"/>
      <c r="N14" s="359"/>
      <c r="T14" s="360"/>
    </row>
    <row r="15" spans="1:26" x14ac:dyDescent="0.2">
      <c r="G15" s="359"/>
      <c r="H15" s="368"/>
      <c r="I15" s="368"/>
      <c r="J15" s="368"/>
      <c r="K15" s="368"/>
      <c r="L15" s="368"/>
      <c r="N15" s="359"/>
      <c r="T15" s="360"/>
    </row>
    <row r="16" spans="1:26" ht="15" x14ac:dyDescent="0.25">
      <c r="G16" s="359"/>
      <c r="H16" s="353" t="s">
        <v>331</v>
      </c>
      <c r="N16" s="359"/>
      <c r="O16" s="353" t="s">
        <v>331</v>
      </c>
      <c r="T16" s="360"/>
    </row>
    <row r="17" spans="7:20" x14ac:dyDescent="0.2">
      <c r="G17" s="359"/>
      <c r="H17" s="374"/>
      <c r="I17" s="374"/>
      <c r="J17" s="374"/>
      <c r="K17" s="374"/>
      <c r="L17" s="374"/>
      <c r="N17" s="359"/>
      <c r="T17" s="360"/>
    </row>
    <row r="18" spans="7:20" x14ac:dyDescent="0.2">
      <c r="G18" s="359"/>
      <c r="H18" s="374"/>
      <c r="I18" s="374"/>
      <c r="J18" s="374"/>
      <c r="K18" s="374"/>
      <c r="L18" s="374"/>
      <c r="N18" s="359"/>
      <c r="T18" s="360"/>
    </row>
    <row r="19" spans="7:20" x14ac:dyDescent="0.2">
      <c r="G19" s="359"/>
      <c r="H19" s="374"/>
      <c r="I19" s="374"/>
      <c r="J19" s="374"/>
      <c r="K19" s="374"/>
      <c r="L19" s="374"/>
      <c r="N19" s="359"/>
      <c r="T19" s="360"/>
    </row>
    <row r="20" spans="7:20" x14ac:dyDescent="0.2">
      <c r="G20" s="359"/>
      <c r="H20" s="374"/>
      <c r="I20" s="374"/>
      <c r="J20" s="374"/>
      <c r="K20" s="374"/>
      <c r="L20" s="374"/>
      <c r="N20" s="359"/>
      <c r="T20" s="360"/>
    </row>
    <row r="21" spans="7:20" x14ac:dyDescent="0.2">
      <c r="G21" s="359"/>
      <c r="H21" s="374"/>
      <c r="I21" s="374"/>
      <c r="J21" s="374"/>
      <c r="K21" s="374"/>
      <c r="L21" s="374"/>
      <c r="N21" s="359"/>
      <c r="T21" s="360"/>
    </row>
    <row r="22" spans="7:20" x14ac:dyDescent="0.2">
      <c r="G22" s="359"/>
      <c r="H22" s="374"/>
      <c r="I22" s="374"/>
      <c r="J22" s="374"/>
      <c r="K22" s="374"/>
      <c r="L22" s="374"/>
      <c r="N22" s="359"/>
      <c r="T22" s="360"/>
    </row>
    <row r="23" spans="7:20" x14ac:dyDescent="0.2">
      <c r="G23" s="359"/>
      <c r="H23" s="374"/>
      <c r="I23" s="374"/>
      <c r="J23" s="374"/>
      <c r="K23" s="374"/>
      <c r="L23" s="374"/>
      <c r="N23" s="359"/>
      <c r="T23" s="360"/>
    </row>
    <row r="24" spans="7:20" x14ac:dyDescent="0.2">
      <c r="G24" s="359"/>
      <c r="H24" s="374"/>
      <c r="I24" s="374"/>
      <c r="J24" s="374"/>
      <c r="K24" s="374"/>
      <c r="L24" s="374"/>
      <c r="N24" s="359"/>
      <c r="T24" s="360"/>
    </row>
    <row r="25" spans="7:20" x14ac:dyDescent="0.2">
      <c r="G25" s="359"/>
      <c r="H25" s="374"/>
      <c r="I25" s="374"/>
      <c r="J25" s="374"/>
      <c r="K25" s="374"/>
      <c r="L25" s="374"/>
      <c r="N25" s="359"/>
      <c r="T25" s="360"/>
    </row>
    <row r="26" spans="7:20" ht="15" x14ac:dyDescent="0.25">
      <c r="G26" s="359"/>
      <c r="H26" s="353" t="s">
        <v>332</v>
      </c>
      <c r="N26" s="359"/>
      <c r="O26" s="353" t="s">
        <v>332</v>
      </c>
      <c r="T26" s="360"/>
    </row>
    <row r="27" spans="7:20" x14ac:dyDescent="0.2">
      <c r="G27" s="359"/>
      <c r="H27" s="375"/>
      <c r="I27" s="375"/>
      <c r="J27" s="375"/>
      <c r="K27" s="375"/>
      <c r="L27" s="375"/>
      <c r="N27" s="359"/>
      <c r="T27" s="360"/>
    </row>
    <row r="28" spans="7:20" x14ac:dyDescent="0.2">
      <c r="G28" s="359"/>
      <c r="H28" s="375"/>
      <c r="I28" s="375"/>
      <c r="J28" s="375"/>
      <c r="K28" s="375"/>
      <c r="L28" s="375"/>
      <c r="N28" s="359"/>
      <c r="T28" s="360"/>
    </row>
    <row r="29" spans="7:20" x14ac:dyDescent="0.2">
      <c r="G29" s="359"/>
      <c r="H29" s="375"/>
      <c r="I29" s="375"/>
      <c r="J29" s="375"/>
      <c r="K29" s="375"/>
      <c r="L29" s="375"/>
      <c r="N29" s="359"/>
      <c r="T29" s="360"/>
    </row>
    <row r="30" spans="7:20" x14ac:dyDescent="0.2">
      <c r="G30" s="359"/>
      <c r="H30" s="375"/>
      <c r="I30" s="375"/>
      <c r="J30" s="375"/>
      <c r="K30" s="375"/>
      <c r="L30" s="375"/>
      <c r="N30" s="359"/>
      <c r="T30" s="360"/>
    </row>
    <row r="31" spans="7:20" x14ac:dyDescent="0.2">
      <c r="G31" s="359"/>
      <c r="H31" s="375"/>
      <c r="I31" s="375"/>
      <c r="J31" s="375"/>
      <c r="K31" s="375"/>
      <c r="L31" s="375"/>
      <c r="N31" s="359"/>
      <c r="T31" s="360"/>
    </row>
    <row r="32" spans="7:20" x14ac:dyDescent="0.2">
      <c r="G32" s="359"/>
      <c r="H32" s="375"/>
      <c r="I32" s="375"/>
      <c r="J32" s="375"/>
      <c r="K32" s="375"/>
      <c r="L32" s="375"/>
      <c r="N32" s="359"/>
      <c r="T32" s="360"/>
    </row>
    <row r="33" spans="7:20" x14ac:dyDescent="0.2">
      <c r="G33" s="359"/>
      <c r="H33" s="375"/>
      <c r="I33" s="375"/>
      <c r="J33" s="375"/>
      <c r="K33" s="375"/>
      <c r="L33" s="375"/>
      <c r="N33" s="359"/>
      <c r="T33" s="360"/>
    </row>
    <row r="34" spans="7:20" x14ac:dyDescent="0.2">
      <c r="G34" s="359"/>
      <c r="H34" s="375"/>
      <c r="I34" s="375"/>
      <c r="J34" s="375"/>
      <c r="K34" s="375"/>
      <c r="L34" s="375"/>
      <c r="N34" s="359"/>
      <c r="T34" s="360"/>
    </row>
    <row r="35" spans="7:20" x14ac:dyDescent="0.2">
      <c r="G35" s="359"/>
      <c r="H35" s="375"/>
      <c r="I35" s="375"/>
      <c r="J35" s="375"/>
      <c r="K35" s="375"/>
      <c r="L35" s="375"/>
      <c r="N35" s="359"/>
      <c r="T35" s="360"/>
    </row>
    <row r="36" spans="7:20" ht="9" customHeight="1" x14ac:dyDescent="0.2">
      <c r="G36" s="359"/>
      <c r="N36" s="359"/>
      <c r="T36" s="360"/>
    </row>
    <row r="37" spans="7:20" ht="6.6" customHeight="1" x14ac:dyDescent="0.2">
      <c r="G37" s="376"/>
      <c r="H37" s="377"/>
      <c r="I37" s="377"/>
      <c r="J37" s="377"/>
      <c r="K37" s="377"/>
      <c r="L37" s="377"/>
      <c r="M37" s="377"/>
      <c r="N37" s="376"/>
      <c r="O37" s="377"/>
      <c r="P37" s="377"/>
      <c r="Q37" s="377"/>
      <c r="R37" s="377"/>
      <c r="S37" s="377"/>
      <c r="T37" s="378"/>
    </row>
  </sheetData>
  <mergeCells count="9">
    <mergeCell ref="V1:Z1"/>
    <mergeCell ref="B3:D3"/>
    <mergeCell ref="B5:D5"/>
    <mergeCell ref="H5:L5"/>
    <mergeCell ref="O5:S5"/>
    <mergeCell ref="A1:E1"/>
    <mergeCell ref="F1:J1"/>
    <mergeCell ref="K1:P1"/>
    <mergeCell ref="Q1:U1"/>
  </mergeCells>
  <conditionalFormatting sqref="A1:Z1">
    <cfRule type="expression" dxfId="6" priority="1">
      <formula>$E$3="FirstEnergy"</formula>
    </cfRule>
    <cfRule type="expression" dxfId="5" priority="2">
      <formula>$E$3="PECO"</formula>
    </cfRule>
    <cfRule type="expression" dxfId="4" priority="3">
      <formula>$E$3="PPL"</formula>
    </cfRule>
  </conditionalFormatting>
  <dataValidations count="2">
    <dataValidation type="list" allowBlank="1" showInputMessage="1" showErrorMessage="1" sqref="E3" xr:uid="{C4747E41-3BC5-4CC2-9FA3-3C448240653E}">
      <formula1>"PPL, PECO, FirstEnergy"</formula1>
    </dataValidation>
    <dataValidation allowBlank="1" showInputMessage="1" showErrorMessage="1" prompt="Incentives are referenced on the inventory tab, in column AF" sqref="B5:D5" xr:uid="{77255B98-93D4-47D9-8668-74859246E0E2}"/>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1E427C"/>
  </sheetPr>
  <dimension ref="B1:V31"/>
  <sheetViews>
    <sheetView zoomScaleNormal="100" workbookViewId="0">
      <selection activeCell="E8" sqref="E8"/>
    </sheetView>
  </sheetViews>
  <sheetFormatPr defaultColWidth="8.75" defaultRowHeight="14.25" x14ac:dyDescent="0.2"/>
  <cols>
    <col min="1" max="1" width="3.625" style="75" customWidth="1"/>
    <col min="2" max="2" width="26.75" style="75" customWidth="1"/>
    <col min="3" max="7" width="20.75" style="75" customWidth="1"/>
    <col min="8" max="8" width="16.75" style="75" hidden="1" customWidth="1"/>
    <col min="9" max="9" width="20.625" style="75" customWidth="1"/>
    <col min="10" max="10" width="11" style="75" customWidth="1"/>
    <col min="11" max="11" width="11.25" style="75" customWidth="1"/>
    <col min="12" max="12" width="5.25" style="75" customWidth="1"/>
    <col min="13" max="13" width="13.75" style="75" hidden="1" customWidth="1"/>
    <col min="14" max="15" width="14.25" style="75" hidden="1" customWidth="1"/>
    <col min="16" max="16" width="7.5" style="75" hidden="1" customWidth="1"/>
    <col min="17" max="17" width="13.25" style="75" hidden="1" customWidth="1"/>
    <col min="18" max="18" width="10.875" style="75" hidden="1" customWidth="1"/>
    <col min="19" max="19" width="13.125" style="75" hidden="1" customWidth="1"/>
    <col min="20" max="20" width="14.125" style="75" hidden="1" customWidth="1"/>
    <col min="21" max="21" width="14.375" style="75" customWidth="1"/>
    <col min="22" max="22" width="20.125" style="75" customWidth="1"/>
    <col min="23" max="16384" width="8.75" style="75"/>
  </cols>
  <sheetData>
    <row r="1" spans="2:22" x14ac:dyDescent="0.2">
      <c r="I1" s="163" t="s">
        <v>72</v>
      </c>
      <c r="J1" s="164">
        <f>'Version Log'!I6</f>
        <v>5</v>
      </c>
    </row>
    <row r="2" spans="2:22" ht="34.5" customHeight="1" x14ac:dyDescent="0.5">
      <c r="B2" s="564" t="s">
        <v>6</v>
      </c>
      <c r="C2" s="565"/>
      <c r="D2" s="565"/>
      <c r="E2" s="566"/>
      <c r="F2" s="566"/>
      <c r="G2" s="567"/>
      <c r="I2" s="165" t="s">
        <v>73</v>
      </c>
      <c r="J2" s="186">
        <f>'Version Log'!I7</f>
        <v>46174</v>
      </c>
    </row>
    <row r="3" spans="2:22" ht="39" customHeight="1" x14ac:dyDescent="0.2">
      <c r="B3" s="568" t="s">
        <v>74</v>
      </c>
      <c r="C3" s="568"/>
      <c r="D3" s="568"/>
      <c r="E3" s="568"/>
      <c r="F3" s="568"/>
      <c r="G3" s="568"/>
      <c r="H3" s="166"/>
      <c r="I3" s="166"/>
      <c r="J3" s="166"/>
      <c r="K3" s="166"/>
      <c r="L3" s="166"/>
    </row>
    <row r="4" spans="2:22" ht="17.25" customHeight="1" thickBot="1" x14ac:dyDescent="0.3">
      <c r="B4" s="167"/>
      <c r="C4" s="167"/>
      <c r="M4" s="188" t="s">
        <v>75</v>
      </c>
      <c r="N4" s="202" t="s">
        <v>76</v>
      </c>
      <c r="O4" s="202" t="s">
        <v>77</v>
      </c>
      <c r="Q4" s="188" t="s">
        <v>78</v>
      </c>
      <c r="R4" s="188" t="s">
        <v>76</v>
      </c>
      <c r="S4" s="188" t="s">
        <v>79</v>
      </c>
      <c r="T4" s="217" t="s">
        <v>77</v>
      </c>
    </row>
    <row r="5" spans="2:22" s="168" customFormat="1" ht="22.15" customHeight="1" x14ac:dyDescent="0.2">
      <c r="B5" s="535" t="s">
        <v>80</v>
      </c>
      <c r="C5" s="506"/>
      <c r="D5" s="507"/>
      <c r="M5" s="188" t="s">
        <v>81</v>
      </c>
      <c r="N5" s="189">
        <f>+'Utility Admin'!C7</f>
        <v>0.1</v>
      </c>
      <c r="O5" s="189"/>
      <c r="Q5" s="188" t="s">
        <v>82</v>
      </c>
      <c r="R5" s="194">
        <v>0.5</v>
      </c>
      <c r="S5" s="194">
        <v>0.8</v>
      </c>
      <c r="T5" s="218">
        <v>0.5</v>
      </c>
      <c r="U5" s="519"/>
      <c r="V5" s="520"/>
    </row>
    <row r="6" spans="2:22" s="168" customFormat="1" ht="22.15" customHeight="1" x14ac:dyDescent="0.2">
      <c r="B6" s="536" t="s">
        <v>83</v>
      </c>
      <c r="C6" s="504"/>
      <c r="D6" s="505"/>
      <c r="M6" s="188" t="s">
        <v>84</v>
      </c>
      <c r="N6" s="189">
        <v>0</v>
      </c>
      <c r="O6" s="189">
        <v>0</v>
      </c>
      <c r="Q6" s="188" t="s">
        <v>81</v>
      </c>
      <c r="R6" s="189">
        <v>0.1</v>
      </c>
      <c r="S6" s="189">
        <v>0.2</v>
      </c>
      <c r="T6" s="188">
        <v>0.1</v>
      </c>
      <c r="U6" s="521"/>
      <c r="V6" s="521"/>
    </row>
    <row r="7" spans="2:22" s="168" customFormat="1" ht="22.15" customHeight="1" x14ac:dyDescent="0.2">
      <c r="B7" s="536" t="s">
        <v>85</v>
      </c>
      <c r="C7" s="504"/>
      <c r="D7" s="505"/>
      <c r="M7" s="188" t="s">
        <v>82</v>
      </c>
      <c r="N7" s="194">
        <f>INDEX(R5:T5,MATCH(N4,R4:T4,0))</f>
        <v>0.5</v>
      </c>
      <c r="O7" s="189"/>
      <c r="Q7" s="188" t="s">
        <v>84</v>
      </c>
      <c r="R7" s="189">
        <v>0</v>
      </c>
      <c r="S7" s="189">
        <v>0</v>
      </c>
      <c r="T7" s="219">
        <v>0</v>
      </c>
      <c r="U7" s="520"/>
      <c r="V7" s="520"/>
    </row>
    <row r="8" spans="2:22" s="168" customFormat="1" ht="19.5" customHeight="1" x14ac:dyDescent="0.2">
      <c r="B8" s="536" t="s">
        <v>371</v>
      </c>
      <c r="C8" s="253"/>
      <c r="D8" s="254" t="str">
        <f>IFERROR(IF(C8="","",INDEX('Zip Code Lookup Table'!$C$2:$C$2223,MATCH($C$8,'Zip Code Lookup Table'!$A$2:$A$2223,0))),"Error: Zip code not found in Pennsylvania lookups table")</f>
        <v/>
      </c>
    </row>
    <row r="9" spans="2:22" s="168" customFormat="1" ht="19.5" customHeight="1" x14ac:dyDescent="0.2">
      <c r="B9" s="536" t="s">
        <v>86</v>
      </c>
      <c r="C9" s="510"/>
      <c r="D9" s="511"/>
    </row>
    <row r="10" spans="2:22" s="168" customFormat="1" ht="22.15" hidden="1" customHeight="1" x14ac:dyDescent="0.2">
      <c r="B10" s="536" t="s">
        <v>88</v>
      </c>
      <c r="C10" s="510"/>
      <c r="D10" s="511"/>
    </row>
    <row r="11" spans="2:22" s="168" customFormat="1" ht="22.15" customHeight="1" x14ac:dyDescent="0.2">
      <c r="B11" s="536" t="s">
        <v>90</v>
      </c>
      <c r="C11" s="504"/>
      <c r="D11" s="505"/>
    </row>
    <row r="12" spans="2:22" s="168" customFormat="1" ht="22.15" customHeight="1" thickBot="1" x14ac:dyDescent="0.25">
      <c r="B12" s="537" t="s">
        <v>92</v>
      </c>
      <c r="C12" s="508"/>
      <c r="D12" s="509"/>
    </row>
    <row r="13" spans="2:22" ht="9" customHeight="1" x14ac:dyDescent="0.2"/>
    <row r="14" spans="2:22" ht="9" customHeight="1" x14ac:dyDescent="0.2">
      <c r="B14" s="169"/>
      <c r="C14" s="169"/>
      <c r="D14" s="169"/>
      <c r="E14" s="169"/>
      <c r="F14" s="169"/>
      <c r="G14" s="169"/>
      <c r="H14" s="169"/>
      <c r="I14" s="169"/>
      <c r="J14" s="169"/>
      <c r="K14" s="169"/>
      <c r="L14" s="169"/>
      <c r="M14" s="169"/>
      <c r="N14" s="169"/>
      <c r="O14" s="169"/>
      <c r="P14" s="169"/>
      <c r="Q14" s="169"/>
    </row>
    <row r="15" spans="2:22" ht="9" customHeight="1" thickBot="1" x14ac:dyDescent="0.25">
      <c r="B15" s="170"/>
      <c r="C15" s="171"/>
      <c r="D15" s="170"/>
      <c r="E15" s="170"/>
      <c r="F15" s="170"/>
      <c r="G15" s="170"/>
      <c r="H15" s="170"/>
      <c r="I15" s="170"/>
      <c r="J15" s="170"/>
      <c r="K15" s="170"/>
      <c r="L15" s="170"/>
      <c r="M15" s="170"/>
      <c r="N15" s="170"/>
      <c r="O15" s="170"/>
      <c r="P15" s="170"/>
      <c r="Q15" s="170"/>
    </row>
    <row r="16" spans="2:22" ht="24" customHeight="1" thickBot="1" x14ac:dyDescent="0.25">
      <c r="B16" s="538" t="s">
        <v>93</v>
      </c>
      <c r="C16" s="543" t="s">
        <v>94</v>
      </c>
      <c r="D16" s="544" t="s">
        <v>95</v>
      </c>
      <c r="E16" s="544" t="s">
        <v>96</v>
      </c>
      <c r="F16" s="545" t="s">
        <v>117</v>
      </c>
      <c r="G16" s="546" t="s">
        <v>65</v>
      </c>
      <c r="H16" s="75" t="s">
        <v>97</v>
      </c>
    </row>
    <row r="17" spans="2:17" ht="24" customHeight="1" x14ac:dyDescent="0.2">
      <c r="B17" s="539" t="s">
        <v>8</v>
      </c>
      <c r="C17" s="172">
        <f>SUM('Heat Pump Water Heaters'!T9:T18)</f>
        <v>0</v>
      </c>
      <c r="D17" s="173">
        <f>SUM('Heat Pump Water Heaters'!U9:U18)</f>
        <v>0</v>
      </c>
      <c r="E17" s="289">
        <f>SUM('Heat Pump Water Heaters'!V9:V18)</f>
        <v>0</v>
      </c>
      <c r="F17" s="289">
        <f>+AVERAGE(D17:E17)</f>
        <v>0</v>
      </c>
      <c r="G17" s="174">
        <f>SUM('Heat Pump Water Heaters'!Y9:Y18)</f>
        <v>0</v>
      </c>
      <c r="H17" s="75">
        <f>SUM('Heat Pump Water Heaters'!X9:X18)</f>
        <v>0</v>
      </c>
    </row>
    <row r="18" spans="2:17" ht="24" customHeight="1" thickBot="1" x14ac:dyDescent="0.25">
      <c r="B18" s="540" t="s">
        <v>70</v>
      </c>
      <c r="C18" s="175">
        <f>SUM('Pre-Rinse Spray Valves'!N9:N18)</f>
        <v>0</v>
      </c>
      <c r="D18" s="176">
        <f>SUM('Pre-Rinse Spray Valves'!O9:O18)</f>
        <v>0</v>
      </c>
      <c r="E18" s="290">
        <f>SUM('Pre-Rinse Spray Valves'!P9:P18)</f>
        <v>0</v>
      </c>
      <c r="F18" s="290">
        <f>+AVERAGE(D18:E18)</f>
        <v>0</v>
      </c>
      <c r="G18" s="177">
        <f>SUM('Pre-Rinse Spray Valves'!S9:S18)</f>
        <v>0</v>
      </c>
      <c r="H18" s="178">
        <f>SUM('Pre-Rinse Spray Valves'!R9:R18)</f>
        <v>0</v>
      </c>
    </row>
    <row r="19" spans="2:17" ht="24" hidden="1" customHeight="1" thickBot="1" x14ac:dyDescent="0.25">
      <c r="B19" s="541" t="s">
        <v>98</v>
      </c>
      <c r="C19" s="179">
        <f>SUM('Pipe Insulation'!L9:L18)</f>
        <v>0</v>
      </c>
      <c r="D19" s="180">
        <f>SUM('Pipe Insulation'!M9:M18)</f>
        <v>0</v>
      </c>
      <c r="E19" s="291">
        <f>SUM('Pipe Insulation'!N9:N18)</f>
        <v>0</v>
      </c>
      <c r="F19" s="291"/>
      <c r="G19" s="181">
        <f>SUM('Pipe Insulation'!S9:S18)</f>
        <v>0</v>
      </c>
      <c r="H19" s="182">
        <f>SUM('Pipe Insulation'!R9:R18)</f>
        <v>0</v>
      </c>
    </row>
    <row r="20" spans="2:17" ht="24" customHeight="1" thickBot="1" x14ac:dyDescent="0.25">
      <c r="B20" s="542" t="s">
        <v>99</v>
      </c>
      <c r="C20" s="547">
        <f>SUM(C17:C19)</f>
        <v>0</v>
      </c>
      <c r="D20" s="548">
        <f>SUM(D17:D19)</f>
        <v>0</v>
      </c>
      <c r="E20" s="549">
        <f>SUM(E17:E19)</f>
        <v>0</v>
      </c>
      <c r="F20" s="549">
        <f>SUM(F17:F19)</f>
        <v>0</v>
      </c>
      <c r="G20" s="546">
        <f>MIN(C12*$N$7,H20,500000)</f>
        <v>0</v>
      </c>
      <c r="H20" s="75">
        <f>SUM(H17:H19)</f>
        <v>0</v>
      </c>
    </row>
    <row r="21" spans="2:17" ht="20.25" customHeight="1" x14ac:dyDescent="0.2">
      <c r="B21" s="170"/>
      <c r="C21" s="170"/>
      <c r="D21" s="170"/>
      <c r="E21" s="170"/>
      <c r="F21" s="170"/>
    </row>
    <row r="22" spans="2:17" ht="15" x14ac:dyDescent="0.25">
      <c r="B22" s="183"/>
      <c r="C22" s="170"/>
      <c r="D22" s="170"/>
      <c r="E22" s="170"/>
      <c r="F22" s="170"/>
      <c r="G22" s="170"/>
      <c r="H22" s="170"/>
      <c r="I22" s="170"/>
      <c r="J22" s="170"/>
      <c r="K22" s="170"/>
      <c r="L22" s="170"/>
      <c r="M22" s="170"/>
      <c r="N22" s="170"/>
      <c r="O22" s="170"/>
      <c r="P22" s="170"/>
      <c r="Q22" s="171"/>
    </row>
    <row r="23" spans="2:17" ht="15" hidden="1" customHeight="1" x14ac:dyDescent="0.2">
      <c r="B23" s="513" t="s">
        <v>100</v>
      </c>
      <c r="C23" s="514"/>
      <c r="D23" s="514"/>
      <c r="E23" s="514"/>
      <c r="F23" s="514"/>
      <c r="G23" s="515"/>
    </row>
    <row r="24" spans="2:17" ht="15" hidden="1" customHeight="1" x14ac:dyDescent="0.2">
      <c r="B24" s="516" t="s">
        <v>101</v>
      </c>
      <c r="C24" s="517"/>
      <c r="D24" s="517"/>
      <c r="E24" s="517"/>
      <c r="F24" s="517"/>
      <c r="G24" s="518"/>
    </row>
    <row r="25" spans="2:17" ht="30" hidden="1" customHeight="1" x14ac:dyDescent="0.2">
      <c r="B25" s="522" t="s">
        <v>102</v>
      </c>
      <c r="C25" s="523"/>
      <c r="D25" s="523"/>
      <c r="E25" s="523"/>
      <c r="F25" s="523"/>
      <c r="G25" s="524"/>
    </row>
    <row r="26" spans="2:17" ht="15" hidden="1" customHeight="1" x14ac:dyDescent="0.2">
      <c r="B26" s="516" t="s">
        <v>103</v>
      </c>
      <c r="C26" s="517"/>
      <c r="D26" s="517"/>
      <c r="E26" s="517"/>
      <c r="F26" s="517"/>
      <c r="G26" s="518"/>
    </row>
    <row r="27" spans="2:17" ht="15" hidden="1" customHeight="1" thickBot="1" x14ac:dyDescent="0.25">
      <c r="B27" s="501"/>
      <c r="C27" s="502"/>
      <c r="D27" s="502"/>
      <c r="E27" s="502"/>
      <c r="F27" s="502"/>
      <c r="G27" s="503"/>
    </row>
    <row r="29" spans="2:17" x14ac:dyDescent="0.2">
      <c r="B29" s="74"/>
    </row>
    <row r="31" spans="2:17" x14ac:dyDescent="0.2">
      <c r="G31" s="184"/>
    </row>
  </sheetData>
  <sheetProtection algorithmName="SHA-512" hashValue="gDKhm2hkZGrC6E16yoe7LXAYlLIv0JD3gGRICXD8PQmg02kx0qYp9Tdvgwj/0hc/dtHGZ4MMPGaz4sh3khLZRA==" saltValue="mSKtBwoYHj3UfIPjj+U5cw==" spinCount="100000" sheet="1" formatColumns="0"/>
  <protectedRanges>
    <protectedRange sqref="C5:F7 C8 C9:F12" name="Summary"/>
  </protectedRanges>
  <mergeCells count="17">
    <mergeCell ref="U5:V5"/>
    <mergeCell ref="U7:V7"/>
    <mergeCell ref="U6:V6"/>
    <mergeCell ref="B25:G25"/>
    <mergeCell ref="B26:G26"/>
    <mergeCell ref="B27:G27"/>
    <mergeCell ref="B2:D2"/>
    <mergeCell ref="C11:D11"/>
    <mergeCell ref="C5:D5"/>
    <mergeCell ref="C6:D6"/>
    <mergeCell ref="C7:D7"/>
    <mergeCell ref="C12:D12"/>
    <mergeCell ref="C9:D9"/>
    <mergeCell ref="B3:G3"/>
    <mergeCell ref="B23:G23"/>
    <mergeCell ref="B24:G24"/>
    <mergeCell ref="C10:D10"/>
  </mergeCells>
  <dataValidations count="1">
    <dataValidation type="list" allowBlank="1" showInputMessage="1" showErrorMessage="1" sqref="N4:O4" xr:uid="{751D0687-3DE8-4493-B648-AC6FE705CEDD}">
      <formula1>"Direct Discount, Downstream, PY16 LCI Bonus"</formula1>
    </dataValidation>
  </dataValidations>
  <pageMargins left="0.5" right="0.5" top="0.5" bottom="0.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 id="{F29F04D5-60D6-446F-83CB-CC352502D32C}">
            <xm:f>'Utility Admin'!$E$3="PECO"</xm:f>
            <x14:dxf>
              <font>
                <color theme="0"/>
              </font>
              <fill>
                <patternFill>
                  <bgColor rgb="FF6E06C1"/>
                </patternFill>
              </fill>
            </x14:dxf>
          </x14:cfRule>
          <xm:sqref>B5:B12 B16:G16 B17:B20</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B4929100-C84B-40E6-B1F9-E2E684B472D3}">
          <x14:formula1>
            <xm:f>Lookups!$I$38:$I$39</xm:f>
          </x14:formula1>
          <xm:sqref>C10:F10</xm:sqref>
        </x14:dataValidation>
        <x14:dataValidation type="list" allowBlank="1" showInputMessage="1" showErrorMessage="1" xr:uid="{0288FDEB-A723-443D-8E80-0AE1979F48BD}">
          <x14:formula1>
            <xm:f>Lookups!$B$30:$B$39</xm:f>
          </x14:formula1>
          <xm:sqref>C11:F11</xm:sqref>
        </x14:dataValidation>
        <x14:dataValidation type="list" allowBlank="1" showInputMessage="1" showErrorMessage="1" xr:uid="{E69F9053-8F95-4793-95FF-FE20E906A040}">
          <x14:formula1>
            <xm:f>Dropdowns!$A$23:$A$24</xm:f>
          </x14:formula1>
          <xm:sqref>C9:F9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59999389629810485"/>
  </sheetPr>
  <dimension ref="A1:TF65"/>
  <sheetViews>
    <sheetView showGridLines="0" zoomScaleNormal="100" workbookViewId="0">
      <selection activeCell="F64" sqref="F64"/>
    </sheetView>
  </sheetViews>
  <sheetFormatPr defaultColWidth="8.75" defaultRowHeight="15" customHeight="1" x14ac:dyDescent="0.2"/>
  <cols>
    <col min="1" max="1" width="3.625" style="76" customWidth="1"/>
    <col min="2" max="2" width="5.75" style="75" customWidth="1"/>
    <col min="3" max="3" width="10.75" style="75" customWidth="1"/>
    <col min="4" max="4" width="18.625" style="75" bestFit="1" customWidth="1"/>
    <col min="5" max="5" width="15.125" style="75" customWidth="1"/>
    <col min="6" max="6" width="19.75" style="75" bestFit="1" customWidth="1"/>
    <col min="7" max="7" width="21.5" style="75" customWidth="1"/>
    <col min="8" max="9" width="19.75" style="75" customWidth="1"/>
    <col min="10" max="10" width="13.375" style="75" bestFit="1" customWidth="1"/>
    <col min="11" max="11" width="13.375" style="75" hidden="1" customWidth="1"/>
    <col min="12" max="12" width="8.75" style="75" hidden="1" customWidth="1"/>
    <col min="13" max="13" width="15.125" style="75" hidden="1" customWidth="1"/>
    <col min="14" max="17" width="11.625" style="75" hidden="1" customWidth="1"/>
    <col min="18" max="18" width="7.25" style="75" hidden="1" customWidth="1"/>
    <col min="19" max="19" width="9.75" style="75" hidden="1" customWidth="1"/>
    <col min="20" max="23" width="15.25" style="75" customWidth="1"/>
    <col min="24" max="24" width="10.625" style="75" hidden="1" customWidth="1"/>
    <col min="25" max="25" width="10.625" style="75" customWidth="1"/>
    <col min="26" max="29" width="15.25" style="75" customWidth="1"/>
    <col min="30" max="30" width="13.75" style="75" customWidth="1"/>
    <col min="31" max="31" width="11.25" style="75" customWidth="1"/>
    <col min="32" max="32" width="12" style="75" customWidth="1"/>
    <col min="33" max="33" width="11.25" style="75" customWidth="1"/>
    <col min="34" max="34" width="8.75" style="75"/>
    <col min="35" max="35" width="11" style="75" customWidth="1"/>
    <col min="36" max="37" width="8.75" style="75"/>
    <col min="38" max="38" width="11.25" style="75" customWidth="1"/>
    <col min="39" max="39" width="10.75" style="75" customWidth="1"/>
    <col min="40" max="40" width="12.25" style="75" customWidth="1"/>
    <col min="41" max="41" width="14.25" style="75" customWidth="1"/>
    <col min="42" max="42" width="13.75" style="76" customWidth="1"/>
    <col min="43" max="16384" width="8.75" style="76"/>
  </cols>
  <sheetData>
    <row r="1" spans="2:41" ht="9.75" customHeight="1" x14ac:dyDescent="0.2">
      <c r="B1" s="74"/>
      <c r="L1" s="75" t="s">
        <v>266</v>
      </c>
    </row>
    <row r="2" spans="2:41" s="75" customFormat="1" ht="34.5" customHeight="1" x14ac:dyDescent="0.5">
      <c r="B2" s="569" t="s">
        <v>8</v>
      </c>
      <c r="C2" s="566"/>
      <c r="D2" s="566"/>
      <c r="E2" s="566"/>
      <c r="F2" s="566"/>
      <c r="G2" s="566"/>
      <c r="H2" s="566"/>
      <c r="I2" s="566"/>
      <c r="J2" s="566"/>
      <c r="K2" s="566"/>
      <c r="L2" s="566"/>
      <c r="M2" s="566"/>
      <c r="N2" s="566"/>
      <c r="O2" s="566"/>
      <c r="P2" s="566"/>
      <c r="Q2" s="566"/>
      <c r="R2" s="566"/>
      <c r="S2" s="566"/>
      <c r="T2" s="567"/>
      <c r="U2" s="567"/>
      <c r="V2" s="567"/>
      <c r="W2" s="567"/>
      <c r="X2" s="567"/>
      <c r="Y2" s="567"/>
      <c r="Z2" s="567"/>
      <c r="AA2" s="567"/>
      <c r="AB2" s="567"/>
      <c r="AC2" s="567"/>
    </row>
    <row r="3" spans="2:41" s="75" customFormat="1" ht="22.5" customHeight="1" x14ac:dyDescent="0.2">
      <c r="B3" s="568" t="s">
        <v>104</v>
      </c>
      <c r="C3" s="568"/>
      <c r="D3" s="568"/>
      <c r="E3" s="568"/>
      <c r="F3" s="568"/>
      <c r="G3" s="568"/>
      <c r="H3" s="568"/>
      <c r="I3" s="568"/>
      <c r="J3" s="568"/>
      <c r="K3" s="568"/>
      <c r="L3" s="568"/>
      <c r="M3" s="568"/>
      <c r="N3" s="568"/>
      <c r="O3" s="568"/>
      <c r="P3" s="568"/>
      <c r="Q3" s="568"/>
      <c r="R3" s="568"/>
      <c r="S3" s="568"/>
      <c r="T3" s="568"/>
      <c r="U3" s="568"/>
      <c r="V3" s="568"/>
      <c r="W3" s="568"/>
      <c r="X3" s="568"/>
      <c r="Y3" s="568"/>
      <c r="Z3" s="568"/>
      <c r="AA3" s="568"/>
      <c r="AB3" s="568"/>
      <c r="AC3" s="568"/>
    </row>
    <row r="4" spans="2:41" ht="9.75" customHeight="1" thickBot="1" x14ac:dyDescent="0.25"/>
    <row r="5" spans="2:41" ht="20.100000000000001" customHeight="1" thickBot="1" x14ac:dyDescent="0.25">
      <c r="B5" s="558" t="s">
        <v>90</v>
      </c>
      <c r="C5" s="559"/>
      <c r="D5" s="78">
        <f>'Project Summary'!C11</f>
        <v>0</v>
      </c>
      <c r="E5" s="79"/>
      <c r="F5" s="79"/>
      <c r="G5" s="79"/>
      <c r="H5" s="79"/>
      <c r="I5" s="79"/>
      <c r="J5" s="79"/>
      <c r="K5" s="79"/>
      <c r="M5" s="79"/>
      <c r="N5" s="79"/>
      <c r="O5" s="80"/>
      <c r="P5" s="80"/>
      <c r="Q5" s="80"/>
      <c r="R5" s="80"/>
      <c r="S5" s="80"/>
    </row>
    <row r="6" spans="2:41" ht="20.100000000000001" customHeight="1" thickBot="1" x14ac:dyDescent="0.25"/>
    <row r="7" spans="2:41" s="82" customFormat="1" ht="69" customHeight="1" thickBot="1" x14ac:dyDescent="0.3">
      <c r="B7" s="550" t="s">
        <v>105</v>
      </c>
      <c r="C7" s="551" t="s">
        <v>106</v>
      </c>
      <c r="D7" s="552" t="s">
        <v>107</v>
      </c>
      <c r="E7" s="552" t="s">
        <v>108</v>
      </c>
      <c r="F7" s="552" t="s">
        <v>264</v>
      </c>
      <c r="G7" s="552" t="s">
        <v>263</v>
      </c>
      <c r="H7" s="552" t="s">
        <v>267</v>
      </c>
      <c r="I7" s="552" t="s">
        <v>262</v>
      </c>
      <c r="J7" s="553" t="s">
        <v>265</v>
      </c>
      <c r="K7" s="550" t="s">
        <v>366</v>
      </c>
      <c r="L7" s="554" t="s">
        <v>375</v>
      </c>
      <c r="M7" s="552" t="s">
        <v>376</v>
      </c>
      <c r="N7" s="555" t="s">
        <v>377</v>
      </c>
      <c r="O7" s="552" t="s">
        <v>378</v>
      </c>
      <c r="P7" s="552" t="s">
        <v>111</v>
      </c>
      <c r="Q7" s="552" t="s">
        <v>112</v>
      </c>
      <c r="R7" s="552" t="s">
        <v>113</v>
      </c>
      <c r="S7" s="553" t="s">
        <v>114</v>
      </c>
      <c r="T7" s="556" t="s">
        <v>53</v>
      </c>
      <c r="U7" s="550" t="s">
        <v>115</v>
      </c>
      <c r="V7" s="557" t="s">
        <v>116</v>
      </c>
      <c r="W7" s="557" t="s">
        <v>117</v>
      </c>
      <c r="X7" s="557" t="s">
        <v>97</v>
      </c>
      <c r="Y7" s="557" t="s">
        <v>118</v>
      </c>
      <c r="AA7" s="75"/>
      <c r="AB7" s="75"/>
      <c r="AC7" s="75"/>
      <c r="AD7" s="75"/>
      <c r="AE7" s="75"/>
      <c r="AF7" s="75"/>
      <c r="AG7" s="75"/>
      <c r="AH7" s="75"/>
      <c r="AI7" s="75"/>
      <c r="AJ7" s="76"/>
      <c r="AK7" s="76"/>
      <c r="AL7" s="76"/>
      <c r="AM7" s="76"/>
      <c r="AN7" s="76"/>
      <c r="AO7" s="76"/>
    </row>
    <row r="8" spans="2:41" s="82" customFormat="1" ht="20.25" customHeight="1" thickBot="1" x14ac:dyDescent="0.3">
      <c r="B8" s="83" t="s">
        <v>119</v>
      </c>
      <c r="C8" s="232">
        <v>1</v>
      </c>
      <c r="D8" s="233" t="s">
        <v>120</v>
      </c>
      <c r="E8" s="233">
        <v>123</v>
      </c>
      <c r="F8" s="233" t="s">
        <v>210</v>
      </c>
      <c r="G8" s="305" t="s">
        <v>259</v>
      </c>
      <c r="H8" s="234">
        <v>10360</v>
      </c>
      <c r="I8" s="234" t="s">
        <v>122</v>
      </c>
      <c r="J8" s="434">
        <v>40</v>
      </c>
      <c r="K8" s="436"/>
      <c r="L8" s="435">
        <f>IFERROR(_xlfn.XLOOKUP(G8, Lookups!$L$23:$L$25, Lookups!$M$23:$M$25), "")</f>
        <v>3.3</v>
      </c>
      <c r="M8" s="84" cm="1">
        <f t="array" ref="M8">IFERROR( INDEX(Lookups!$E$10:$E$27, MATCH(1, (I8=Lookups!$D$10:$D$27) * --( ((Lookups!$B$10:$B$27=0)*(J8&gt;=Lookups!$B$10:$B$27)) + ((Lookups!$B$10:$B$27&lt;&gt;0)*(J8&gt;Lookups!$B$10:$B$27)) &gt; 0 ) * --( ((Lookups!$C$10:$C$27="") + (J8&lt;=Lookups!$C$10:$C$27)) &gt; 0 ), 0) ) - INDEX(Lookups!$F$10:$F$27, MATCH(1, (I8=Lookups!$D$10:$D$27) * --( ((Lookups!$B$10:$B$27=0)*(J8&gt;=Lookups!$B$10:$B$27)) + ((Lookups!$B$10:$B$27&lt;&gt;0)*(J8&gt;Lookups!$B$10:$B$27)) &gt; 0 ) * --( ((Lookups!$C$10:$C$27="") + (J8&lt;=Lookups!$C$10:$C$27)) &gt; 0 ), 0) ) * J8, "")</f>
        <v>0.93089999999999995</v>
      </c>
      <c r="N8" s="246">
        <v>119</v>
      </c>
      <c r="O8" s="235">
        <v>53</v>
      </c>
      <c r="P8" s="236" t="e">
        <f>VLOOKUP($D$5,Lookups!$B$29:$E$39,3,FALSE)</f>
        <v>#N/A</v>
      </c>
      <c r="Q8" s="236" t="e">
        <f>VLOOKUP($D$5,Lookups!$B$29:$E$39,4,FALSE)</f>
        <v>#N/A</v>
      </c>
      <c r="R8" s="235">
        <f>VLOOKUP(F8,Lookups!$H$29:$J$33,3,FALSE)</f>
        <v>1.1599999999999999</v>
      </c>
      <c r="S8" s="222" t="e">
        <f>VLOOKUP($D$5,Lookups!$B$29:$D$39,2,FALSE)*H8</f>
        <v>#N/A</v>
      </c>
      <c r="T8" s="466">
        <v>1798.51</v>
      </c>
      <c r="U8" s="222">
        <v>0.44779999999999998</v>
      </c>
      <c r="V8" s="222">
        <v>0.2888</v>
      </c>
      <c r="W8" s="222">
        <v>0.36829999999999996</v>
      </c>
      <c r="X8" s="222">
        <v>179.85</v>
      </c>
      <c r="Y8" s="292">
        <v>179.85</v>
      </c>
      <c r="AA8" s="75"/>
      <c r="AB8" s="75"/>
      <c r="AC8" s="75"/>
      <c r="AD8" s="75"/>
      <c r="AE8" s="75"/>
      <c r="AF8" s="75"/>
      <c r="AG8" s="75"/>
      <c r="AH8" s="75"/>
      <c r="AI8" s="75"/>
      <c r="AJ8" s="76"/>
      <c r="AK8" s="76"/>
      <c r="AL8" s="76"/>
      <c r="AM8" s="76"/>
      <c r="AN8" s="76"/>
      <c r="AO8" s="76"/>
    </row>
    <row r="9" spans="2:41" ht="19.899999999999999" customHeight="1" thickBot="1" x14ac:dyDescent="0.25">
      <c r="B9" s="190">
        <v>1</v>
      </c>
      <c r="C9" s="229">
        <v>1</v>
      </c>
      <c r="D9" s="230"/>
      <c r="E9" s="230"/>
      <c r="F9" s="73"/>
      <c r="G9" s="73"/>
      <c r="H9" s="231"/>
      <c r="I9" s="48"/>
      <c r="J9" s="437"/>
      <c r="K9" s="440"/>
      <c r="L9" s="435" t="str">
        <f>IFERROR(_xlfn.XLOOKUP(G9, Lookups!$L$23:$L$25, Lookups!$M$23:$M$25), "")</f>
        <v/>
      </c>
      <c r="M9" s="84" t="str" cm="1">
        <f t="array" ref="M9">IFERROR( INDEX(Lookups!$E$10:$E$27, MATCH(1, (I9=Lookups!$D$10:$D$27) * --( ((Lookups!$B$10:$B$27=0)*(J9&gt;=Lookups!$B$10:$B$27)) + ((Lookups!$B$10:$B$27&lt;&gt;0)*(J9&gt;Lookups!$B$10:$B$27)) &gt; 0 ) * --( ((Lookups!$C$10:$C$27="") + (J9&lt;=Lookups!$C$10:$C$27)) &gt; 0 ), 0) ) - INDEX(Lookups!$F$10:$F$27, MATCH(1, (I9=Lookups!$D$10:$D$27) * --( ((Lookups!$B$10:$B$27=0)*(J9&gt;=Lookups!$B$10:$B$27)) + ((Lookups!$B$10:$B$27&lt;&gt;0)*(J9&gt;Lookups!$B$10:$B$27)) &gt; 0 ) * --( ((Lookups!$C$10:$C$27="") + (J9&lt;=Lookups!$C$10:$C$27)) &gt; 0 ), 0) ) * J9, "")</f>
        <v/>
      </c>
      <c r="N9" s="244">
        <f>IF(C8="","",119)</f>
        <v>119</v>
      </c>
      <c r="O9" s="213">
        <v>53</v>
      </c>
      <c r="P9" s="245" t="e">
        <f>VLOOKUP($D$5,Lookups!$B$29:$E$39,3,FALSE)</f>
        <v>#N/A</v>
      </c>
      <c r="Q9" s="245" t="e">
        <f>VLOOKUP($D$5,Lookups!$B$29:$E$39,4,FALSE)</f>
        <v>#N/A</v>
      </c>
      <c r="R9" s="213" t="e">
        <f>VLOOKUP(F9,Lookups!$H$29:$J$33,3,FALSE)</f>
        <v>#N/A</v>
      </c>
      <c r="S9" s="220" t="e">
        <f>VLOOKUP($D$5,Lookups!$B$29:$D$39,2,FALSE)*H9</f>
        <v>#N/A</v>
      </c>
      <c r="T9" s="85" t="str">
        <f>IF( IFERROR(ROUND(C9*((1/M9-(1/L9*1/R9))*S9*8.3*(N9-O9))/3412,2),"")&gt;0, IFERROR(ROUND(C9*((1/M9-(1/L9*1/R9))*S9*8.3*(N9-O9))/3412,2),""), "Not Eligible" )</f>
        <v/>
      </c>
      <c r="U9" s="452" t="str">
        <f>IFERROR(ROUND(C9*P9*T9,4),"")</f>
        <v/>
      </c>
      <c r="V9" s="452" t="str">
        <f>IFERROR(ROUND(C9*Q9*T9,4),"")</f>
        <v/>
      </c>
      <c r="W9" s="452" t="str">
        <f>IFERROR(AVERAGE(U9:V9),"")</f>
        <v/>
      </c>
      <c r="X9" s="209" t="str">
        <f>IFERROR(IF(T9="Not Eligible", 0, ROUND(T9*'Project Summary'!$N$5+W9*'Project Summary'!$N$6,2)),"")</f>
        <v/>
      </c>
      <c r="Y9" s="203" t="str">
        <f>IFERROR(ROUND(X9*'Project Summary'!$G$20/'Project Summary'!$H$20,2),"")</f>
        <v/>
      </c>
      <c r="AJ9" s="76"/>
      <c r="AK9" s="76"/>
      <c r="AL9" s="76"/>
      <c r="AM9" s="76"/>
      <c r="AN9" s="76"/>
      <c r="AO9" s="76"/>
    </row>
    <row r="10" spans="2:41" ht="19.899999999999999" customHeight="1" thickBot="1" x14ac:dyDescent="0.25">
      <c r="B10" s="191">
        <v>2</v>
      </c>
      <c r="C10" s="46"/>
      <c r="D10" s="196"/>
      <c r="E10" s="196"/>
      <c r="F10" s="71"/>
      <c r="G10" s="71"/>
      <c r="H10" s="48"/>
      <c r="I10" s="48"/>
      <c r="J10" s="438"/>
      <c r="K10" s="441"/>
      <c r="L10" s="435" t="str">
        <f>IFERROR(_xlfn.XLOOKUP(G10, Lookups!$L$23:$L$25, Lookups!$M$23:$M$25), "")</f>
        <v/>
      </c>
      <c r="M10" s="84" t="str" cm="1">
        <f t="array" ref="M10">IFERROR( INDEX(Lookups!$E$10:$E$27, MATCH(1, (I10=Lookups!$D$10:$D$27) * --( ((Lookups!$B$10:$B$27=0)*(J10&gt;=Lookups!$B$10:$B$27)) + ((Lookups!$B$10:$B$27&lt;&gt;0)*(J10&gt;Lookups!$B$10:$B$27)) &gt; 0 ) * --( ((Lookups!$C$10:$C$27="") + (J10&lt;=Lookups!$C$10:$C$27)) &gt; 0 ), 0) ) - INDEX(Lookups!$F$10:$F$27, MATCH(1, (I10=Lookups!$D$10:$D$27) * --( ((Lookups!$B$10:$B$27=0)*(J10&gt;=Lookups!$B$10:$B$27)) + ((Lookups!$B$10:$B$27&lt;&gt;0)*(J10&gt;Lookups!$B$10:$B$27)) &gt; 0 ) * --( ((Lookups!$C$10:$C$27="") + (J10&lt;=Lookups!$C$10:$C$27)) &gt; 0 ), 0) ) * J10, "")</f>
        <v/>
      </c>
      <c r="N10" s="239" t="str">
        <f t="shared" ref="N10:N18" si="0">IF(C10="","",119)</f>
        <v/>
      </c>
      <c r="O10" s="187">
        <v>53</v>
      </c>
      <c r="P10" s="245" t="e">
        <f>VLOOKUP($D$5,Lookups!$B$29:$E$39,3,FALSE)</f>
        <v>#N/A</v>
      </c>
      <c r="Q10" s="240" t="e">
        <f>VLOOKUP($D$5,Lookups!$B$29:$E$39,4,FALSE)</f>
        <v>#N/A</v>
      </c>
      <c r="R10" s="187" t="e">
        <f>VLOOKUP(F10,Lookups!$H$29:$J$33,3,FALSE)</f>
        <v>#N/A</v>
      </c>
      <c r="S10" s="221" t="e">
        <f>VLOOKUP($D$5,Lookups!$B$29:$D$39,2,FALSE)*H10</f>
        <v>#N/A</v>
      </c>
      <c r="T10" s="237" t="str">
        <f t="shared" ref="T10:T18" si="1">IF( IFERROR(ROUND(C10*((1/M10-(1/L10*1/R10))*S10*8.3*(N10-O10))/3412,2),"")&gt;0, IFERROR(ROUND(C10*((1/M10-(1/L10*1/R10))*S10*8.3*(N10-O10))/3412,2),""), "Not Eligible" )</f>
        <v/>
      </c>
      <c r="U10" s="238" t="str">
        <f t="shared" ref="U10:U18" si="2">IFERROR(ROUND(C10*P10*T10,4),"")</f>
        <v/>
      </c>
      <c r="V10" s="238" t="str">
        <f t="shared" ref="V10:V18" si="3">IFERROR(ROUND(C10*Q10*T10,4),"")</f>
        <v/>
      </c>
      <c r="W10" s="238" t="str">
        <f t="shared" ref="W10:W18" si="4">IFERROR(AVERAGE(U10:V10),"")</f>
        <v/>
      </c>
      <c r="X10" s="209" t="str">
        <f>IFERROR(IF(T10="Not Eligible", 0, IF('Project Summary'!$C$10=Lookups!$I$38,ROUND(T10*'Project Summary'!$N$5+W10*'Project Summary'!$N$6,2),ROUND(T10*'Project Summary'!$O$5+W10*'Project Summary'!$O$6,2))),"")</f>
        <v/>
      </c>
      <c r="Y10" s="211" t="str">
        <f>IFERROR(ROUND(X10*'Project Summary'!$G$20/'Project Summary'!$H$20,2),"")</f>
        <v/>
      </c>
      <c r="AJ10" s="76"/>
      <c r="AK10" s="76"/>
      <c r="AL10" s="76"/>
      <c r="AM10" s="76"/>
      <c r="AN10" s="76"/>
      <c r="AO10" s="76"/>
    </row>
    <row r="11" spans="2:41" ht="19.899999999999999" customHeight="1" thickBot="1" x14ac:dyDescent="0.25">
      <c r="B11" s="191">
        <v>3</v>
      </c>
      <c r="C11" s="46"/>
      <c r="D11" s="196"/>
      <c r="E11" s="196"/>
      <c r="F11" s="71"/>
      <c r="G11" s="71"/>
      <c r="H11" s="48"/>
      <c r="I11" s="48"/>
      <c r="J11" s="438"/>
      <c r="K11" s="441"/>
      <c r="L11" s="435" t="str">
        <f>IFERROR(_xlfn.XLOOKUP(G11, Lookups!$L$23:$L$25, Lookups!$M$23:$M$25), "")</f>
        <v/>
      </c>
      <c r="M11" s="84" t="str" cm="1">
        <f t="array" ref="M11">IFERROR( INDEX(Lookups!$E$10:$E$27, MATCH(1, (I11=Lookups!$D$10:$D$27) * --( ((Lookups!$B$10:$B$27=0)*(J11&gt;=Lookups!$B$10:$B$27)) + ((Lookups!$B$10:$B$27&lt;&gt;0)*(J11&gt;Lookups!$B$10:$B$27)) &gt; 0 ) * --( ((Lookups!$C$10:$C$27="") + (J11&lt;=Lookups!$C$10:$C$27)) &gt; 0 ), 0) ) - INDEX(Lookups!$F$10:$F$27, MATCH(1, (I11=Lookups!$D$10:$D$27) * --( ((Lookups!$B$10:$B$27=0)*(J11&gt;=Lookups!$B$10:$B$27)) + ((Lookups!$B$10:$B$27&lt;&gt;0)*(J11&gt;Lookups!$B$10:$B$27)) &gt; 0 ) * --( ((Lookups!$C$10:$C$27="") + (J11&lt;=Lookups!$C$10:$C$27)) &gt; 0 ), 0) ) * J11, "")</f>
        <v/>
      </c>
      <c r="N11" s="239" t="str">
        <f t="shared" si="0"/>
        <v/>
      </c>
      <c r="O11" s="187">
        <v>53</v>
      </c>
      <c r="P11" s="245" t="e">
        <f>VLOOKUP($D$5,Lookups!$B$29:$E$39,3,FALSE)</f>
        <v>#N/A</v>
      </c>
      <c r="Q11" s="240" t="e">
        <f>VLOOKUP($D$5,Lookups!$B$29:$E$39,4,FALSE)</f>
        <v>#N/A</v>
      </c>
      <c r="R11" s="187" t="e">
        <f>VLOOKUP(F11,Lookups!$H$29:$J$33,3,FALSE)</f>
        <v>#N/A</v>
      </c>
      <c r="S11" s="221" t="e">
        <f>VLOOKUP($D$5,Lookups!$B$29:$D$39,2,FALSE)*H11</f>
        <v>#N/A</v>
      </c>
      <c r="T11" s="237" t="str">
        <f t="shared" si="1"/>
        <v/>
      </c>
      <c r="U11" s="238" t="str">
        <f t="shared" si="2"/>
        <v/>
      </c>
      <c r="V11" s="238" t="str">
        <f t="shared" si="3"/>
        <v/>
      </c>
      <c r="W11" s="238" t="str">
        <f t="shared" si="4"/>
        <v/>
      </c>
      <c r="X11" s="209" t="str">
        <f>IFERROR(IF(T11="Not Eligible", 0, IF('Project Summary'!$C$10=Lookups!$I$38,ROUND(T11*'Project Summary'!$N$5+W11*'Project Summary'!$N$6,2),ROUND(T11*'Project Summary'!$O$5+W11*'Project Summary'!$O$6,2))),"")</f>
        <v/>
      </c>
      <c r="Y11" s="211" t="str">
        <f>IFERROR(ROUND(X11*'Project Summary'!$G$20/'Project Summary'!$H$20,2),"")</f>
        <v/>
      </c>
      <c r="AJ11" s="76"/>
      <c r="AK11" s="76"/>
      <c r="AL11" s="76"/>
      <c r="AM11" s="76"/>
      <c r="AN11" s="76"/>
      <c r="AO11" s="76"/>
    </row>
    <row r="12" spans="2:41" ht="19.899999999999999" customHeight="1" thickBot="1" x14ac:dyDescent="0.25">
      <c r="B12" s="191">
        <v>4</v>
      </c>
      <c r="C12" s="46"/>
      <c r="D12" s="196"/>
      <c r="E12" s="196"/>
      <c r="F12" s="71"/>
      <c r="G12" s="71"/>
      <c r="H12" s="48"/>
      <c r="I12" s="48"/>
      <c r="J12" s="438"/>
      <c r="K12" s="441"/>
      <c r="L12" s="435" t="str">
        <f>IFERROR(_xlfn.XLOOKUP(G12, Lookups!$L$23:$L$25, Lookups!$M$23:$M$25), "")</f>
        <v/>
      </c>
      <c r="M12" s="84" t="str" cm="1">
        <f t="array" ref="M12">IFERROR( INDEX(Lookups!$E$10:$E$27, MATCH(1, (I12=Lookups!$D$10:$D$27) * --( ((Lookups!$B$10:$B$27=0)*(J12&gt;=Lookups!$B$10:$B$27)) + ((Lookups!$B$10:$B$27&lt;&gt;0)*(J12&gt;Lookups!$B$10:$B$27)) &gt; 0 ) * --( ((Lookups!$C$10:$C$27="") + (J12&lt;=Lookups!$C$10:$C$27)) &gt; 0 ), 0) ) - INDEX(Lookups!$F$10:$F$27, MATCH(1, (I12=Lookups!$D$10:$D$27) * --( ((Lookups!$B$10:$B$27=0)*(J12&gt;=Lookups!$B$10:$B$27)) + ((Lookups!$B$10:$B$27&lt;&gt;0)*(J12&gt;Lookups!$B$10:$B$27)) &gt; 0 ) * --( ((Lookups!$C$10:$C$27="") + (J12&lt;=Lookups!$C$10:$C$27)) &gt; 0 ), 0) ) * J12, "")</f>
        <v/>
      </c>
      <c r="N12" s="239" t="str">
        <f t="shared" si="0"/>
        <v/>
      </c>
      <c r="O12" s="187">
        <v>53</v>
      </c>
      <c r="P12" s="245" t="e">
        <f>VLOOKUP($D$5,Lookups!$B$29:$E$39,3,FALSE)</f>
        <v>#N/A</v>
      </c>
      <c r="Q12" s="240" t="e">
        <f>VLOOKUP($D$5,Lookups!$B$29:$E$39,4,FALSE)</f>
        <v>#N/A</v>
      </c>
      <c r="R12" s="187" t="e">
        <f>VLOOKUP(F12,Lookups!$H$29:$J$33,3,FALSE)</f>
        <v>#N/A</v>
      </c>
      <c r="S12" s="221" t="e">
        <f>VLOOKUP($D$5,Lookups!$B$29:$D$39,2,FALSE)*H12</f>
        <v>#N/A</v>
      </c>
      <c r="T12" s="237" t="str">
        <f t="shared" si="1"/>
        <v/>
      </c>
      <c r="U12" s="238" t="str">
        <f t="shared" si="2"/>
        <v/>
      </c>
      <c r="V12" s="238" t="str">
        <f t="shared" si="3"/>
        <v/>
      </c>
      <c r="W12" s="238" t="str">
        <f t="shared" si="4"/>
        <v/>
      </c>
      <c r="X12" s="209" t="str">
        <f>IFERROR(IF(T12="Not Eligible", 0, IF('Project Summary'!$C$10=Lookups!$I$38,ROUND(T12*'Project Summary'!$N$5+W12*'Project Summary'!$N$6,2),ROUND(T12*'Project Summary'!$O$5+W12*'Project Summary'!$O$6,2))),"")</f>
        <v/>
      </c>
      <c r="Y12" s="211" t="str">
        <f>IFERROR(ROUND(X12*'Project Summary'!$G$20/'Project Summary'!$H$20,2),"")</f>
        <v/>
      </c>
      <c r="AJ12" s="76"/>
      <c r="AK12" s="76"/>
      <c r="AL12" s="76"/>
      <c r="AM12" s="76"/>
      <c r="AN12" s="76"/>
      <c r="AO12" s="76"/>
    </row>
    <row r="13" spans="2:41" ht="19.899999999999999" customHeight="1" thickBot="1" x14ac:dyDescent="0.25">
      <c r="B13" s="191">
        <v>5</v>
      </c>
      <c r="C13" s="46"/>
      <c r="D13" s="196"/>
      <c r="E13" s="196"/>
      <c r="F13" s="71"/>
      <c r="G13" s="71"/>
      <c r="H13" s="48"/>
      <c r="I13" s="48"/>
      <c r="J13" s="438"/>
      <c r="K13" s="441"/>
      <c r="L13" s="435" t="str">
        <f>IFERROR(_xlfn.XLOOKUP(G13, Lookups!$L$23:$L$25, Lookups!$M$23:$M$25), "")</f>
        <v/>
      </c>
      <c r="M13" s="84" t="str" cm="1">
        <f t="array" ref="M13">IFERROR( INDEX(Lookups!$E$10:$E$27, MATCH(1, (I13=Lookups!$D$10:$D$27) * --( ((Lookups!$B$10:$B$27=0)*(J13&gt;=Lookups!$B$10:$B$27)) + ((Lookups!$B$10:$B$27&lt;&gt;0)*(J13&gt;Lookups!$B$10:$B$27)) &gt; 0 ) * --( ((Lookups!$C$10:$C$27="") + (J13&lt;=Lookups!$C$10:$C$27)) &gt; 0 ), 0) ) - INDEX(Lookups!$F$10:$F$27, MATCH(1, (I13=Lookups!$D$10:$D$27) * --( ((Lookups!$B$10:$B$27=0)*(J13&gt;=Lookups!$B$10:$B$27)) + ((Lookups!$B$10:$B$27&lt;&gt;0)*(J13&gt;Lookups!$B$10:$B$27)) &gt; 0 ) * --( ((Lookups!$C$10:$C$27="") + (J13&lt;=Lookups!$C$10:$C$27)) &gt; 0 ), 0) ) * J13, "")</f>
        <v/>
      </c>
      <c r="N13" s="239" t="str">
        <f t="shared" si="0"/>
        <v/>
      </c>
      <c r="O13" s="187">
        <v>53</v>
      </c>
      <c r="P13" s="245" t="e">
        <f>VLOOKUP($D$5,Lookups!$B$29:$E$39,3,FALSE)</f>
        <v>#N/A</v>
      </c>
      <c r="Q13" s="240" t="e">
        <f>VLOOKUP($D$5,Lookups!$B$29:$E$39,4,FALSE)</f>
        <v>#N/A</v>
      </c>
      <c r="R13" s="187" t="e">
        <f>VLOOKUP(F13,Lookups!$H$29:$J$33,3,FALSE)</f>
        <v>#N/A</v>
      </c>
      <c r="S13" s="221" t="e">
        <f>VLOOKUP($D$5,Lookups!$B$29:$D$39,2,FALSE)*H13</f>
        <v>#N/A</v>
      </c>
      <c r="T13" s="237" t="str">
        <f t="shared" si="1"/>
        <v/>
      </c>
      <c r="U13" s="238" t="str">
        <f t="shared" si="2"/>
        <v/>
      </c>
      <c r="V13" s="238" t="str">
        <f t="shared" si="3"/>
        <v/>
      </c>
      <c r="W13" s="238" t="str">
        <f t="shared" si="4"/>
        <v/>
      </c>
      <c r="X13" s="209" t="str">
        <f>IFERROR(IF(T13="Not Eligible", 0, IF('Project Summary'!$C$10=Lookups!$I$38,ROUND(T13*'Project Summary'!$N$5+W13*'Project Summary'!$N$6,2),ROUND(T13*'Project Summary'!$O$5+W13*'Project Summary'!$O$6,2))),"")</f>
        <v/>
      </c>
      <c r="Y13" s="211" t="str">
        <f>IFERROR(ROUND(X13*'Project Summary'!$G$20/'Project Summary'!$H$20,2),"")</f>
        <v/>
      </c>
      <c r="AJ13" s="76"/>
      <c r="AK13" s="76"/>
      <c r="AL13" s="76"/>
      <c r="AM13" s="76"/>
      <c r="AN13" s="76"/>
      <c r="AO13" s="76"/>
    </row>
    <row r="14" spans="2:41" ht="19.899999999999999" customHeight="1" thickBot="1" x14ac:dyDescent="0.25">
      <c r="B14" s="191">
        <v>6</v>
      </c>
      <c r="C14" s="46"/>
      <c r="D14" s="196"/>
      <c r="E14" s="196"/>
      <c r="F14" s="71"/>
      <c r="G14" s="71"/>
      <c r="H14" s="48"/>
      <c r="I14" s="48"/>
      <c r="J14" s="438"/>
      <c r="K14" s="441"/>
      <c r="L14" s="435" t="str">
        <f>IFERROR(_xlfn.XLOOKUP(G14, Lookups!$L$23:$L$25, Lookups!$M$23:$M$25), "")</f>
        <v/>
      </c>
      <c r="M14" s="84" t="str" cm="1">
        <f t="array" ref="M14">IFERROR( INDEX(Lookups!$E$10:$E$27, MATCH(1, (I14=Lookups!$D$10:$D$27) * --( ((Lookups!$B$10:$B$27=0)*(J14&gt;=Lookups!$B$10:$B$27)) + ((Lookups!$B$10:$B$27&lt;&gt;0)*(J14&gt;Lookups!$B$10:$B$27)) &gt; 0 ) * --( ((Lookups!$C$10:$C$27="") + (J14&lt;=Lookups!$C$10:$C$27)) &gt; 0 ), 0) ) - INDEX(Lookups!$F$10:$F$27, MATCH(1, (I14=Lookups!$D$10:$D$27) * --( ((Lookups!$B$10:$B$27=0)*(J14&gt;=Lookups!$B$10:$B$27)) + ((Lookups!$B$10:$B$27&lt;&gt;0)*(J14&gt;Lookups!$B$10:$B$27)) &gt; 0 ) * --( ((Lookups!$C$10:$C$27="") + (J14&lt;=Lookups!$C$10:$C$27)) &gt; 0 ), 0) ) * J14, "")</f>
        <v/>
      </c>
      <c r="N14" s="239" t="str">
        <f t="shared" si="0"/>
        <v/>
      </c>
      <c r="O14" s="187">
        <v>53</v>
      </c>
      <c r="P14" s="245" t="e">
        <f>VLOOKUP($D$5,Lookups!$B$29:$E$39,3,FALSE)</f>
        <v>#N/A</v>
      </c>
      <c r="Q14" s="240" t="e">
        <f>VLOOKUP($D$5,Lookups!$B$29:$E$39,4,FALSE)</f>
        <v>#N/A</v>
      </c>
      <c r="R14" s="187" t="e">
        <f>VLOOKUP(F14,Lookups!$H$29:$J$33,3,FALSE)</f>
        <v>#N/A</v>
      </c>
      <c r="S14" s="221" t="e">
        <f>VLOOKUP($D$5,Lookups!$B$29:$D$39,2,FALSE)*H14</f>
        <v>#N/A</v>
      </c>
      <c r="T14" s="237" t="str">
        <f t="shared" si="1"/>
        <v/>
      </c>
      <c r="U14" s="238" t="str">
        <f t="shared" si="2"/>
        <v/>
      </c>
      <c r="V14" s="238" t="str">
        <f t="shared" si="3"/>
        <v/>
      </c>
      <c r="W14" s="238" t="str">
        <f t="shared" si="4"/>
        <v/>
      </c>
      <c r="X14" s="209" t="str">
        <f>IFERROR(IF(T14="Not Eligible", 0, IF('Project Summary'!$C$10=Lookups!$I$38,ROUND(T14*'Project Summary'!$N$5+W14*'Project Summary'!$N$6,2),ROUND(T14*'Project Summary'!$O$5+W14*'Project Summary'!$O$6,2))),"")</f>
        <v/>
      </c>
      <c r="Y14" s="211" t="str">
        <f>IFERROR(ROUND(X14*'Project Summary'!$G$20/'Project Summary'!$H$20,2),"")</f>
        <v/>
      </c>
      <c r="AJ14" s="76"/>
      <c r="AK14" s="76"/>
      <c r="AL14" s="76"/>
      <c r="AM14" s="76"/>
      <c r="AN14" s="76"/>
      <c r="AO14" s="76"/>
    </row>
    <row r="15" spans="2:41" ht="19.899999999999999" customHeight="1" thickBot="1" x14ac:dyDescent="0.25">
      <c r="B15" s="191">
        <v>7</v>
      </c>
      <c r="C15" s="46"/>
      <c r="D15" s="196"/>
      <c r="E15" s="196"/>
      <c r="F15" s="71"/>
      <c r="G15" s="71"/>
      <c r="H15" s="48"/>
      <c r="I15" s="48"/>
      <c r="J15" s="438"/>
      <c r="K15" s="441"/>
      <c r="L15" s="435" t="str">
        <f>IFERROR(_xlfn.XLOOKUP(G15, Lookups!$L$23:$L$25, Lookups!$M$23:$M$25), "")</f>
        <v/>
      </c>
      <c r="M15" s="84" t="str" cm="1">
        <f t="array" ref="M15">IFERROR( INDEX(Lookups!$E$10:$E$27, MATCH(1, (I15=Lookups!$D$10:$D$27) * --( ((Lookups!$B$10:$B$27=0)*(J15&gt;=Lookups!$B$10:$B$27)) + ((Lookups!$B$10:$B$27&lt;&gt;0)*(J15&gt;Lookups!$B$10:$B$27)) &gt; 0 ) * --( ((Lookups!$C$10:$C$27="") + (J15&lt;=Lookups!$C$10:$C$27)) &gt; 0 ), 0) ) - INDEX(Lookups!$F$10:$F$27, MATCH(1, (I15=Lookups!$D$10:$D$27) * --( ((Lookups!$B$10:$B$27=0)*(J15&gt;=Lookups!$B$10:$B$27)) + ((Lookups!$B$10:$B$27&lt;&gt;0)*(J15&gt;Lookups!$B$10:$B$27)) &gt; 0 ) * --( ((Lookups!$C$10:$C$27="") + (J15&lt;=Lookups!$C$10:$C$27)) &gt; 0 ), 0) ) * J15, "")</f>
        <v/>
      </c>
      <c r="N15" s="239" t="str">
        <f t="shared" si="0"/>
        <v/>
      </c>
      <c r="O15" s="187">
        <v>53</v>
      </c>
      <c r="P15" s="245" t="e">
        <f>VLOOKUP($D$5,Lookups!$B$29:$E$39,3,FALSE)</f>
        <v>#N/A</v>
      </c>
      <c r="Q15" s="240" t="e">
        <f>VLOOKUP($D$5,Lookups!$B$29:$E$39,4,FALSE)</f>
        <v>#N/A</v>
      </c>
      <c r="R15" s="187" t="e">
        <f>VLOOKUP(F15,Lookups!$H$29:$J$33,3,FALSE)</f>
        <v>#N/A</v>
      </c>
      <c r="S15" s="221" t="e">
        <f>VLOOKUP($D$5,Lookups!$B$29:$D$39,2,FALSE)*H15</f>
        <v>#N/A</v>
      </c>
      <c r="T15" s="237" t="str">
        <f t="shared" si="1"/>
        <v/>
      </c>
      <c r="U15" s="238" t="str">
        <f t="shared" si="2"/>
        <v/>
      </c>
      <c r="V15" s="238" t="str">
        <f t="shared" si="3"/>
        <v/>
      </c>
      <c r="W15" s="238" t="str">
        <f t="shared" si="4"/>
        <v/>
      </c>
      <c r="X15" s="209" t="str">
        <f>IFERROR(IF(T15="Not Eligible", 0, IF('Project Summary'!$C$10=Lookups!$I$38,ROUND(T15*'Project Summary'!$N$5+W15*'Project Summary'!$N$6,2),ROUND(T15*'Project Summary'!$O$5+W15*'Project Summary'!$O$6,2))),"")</f>
        <v/>
      </c>
      <c r="Y15" s="211" t="str">
        <f>IFERROR(ROUND(X15*'Project Summary'!$G$20/'Project Summary'!$H$20,2),"")</f>
        <v/>
      </c>
      <c r="AJ15" s="76"/>
      <c r="AK15" s="76"/>
      <c r="AL15" s="76"/>
      <c r="AM15" s="76"/>
      <c r="AN15" s="76"/>
      <c r="AO15" s="76"/>
    </row>
    <row r="16" spans="2:41" ht="19.899999999999999" customHeight="1" thickBot="1" x14ac:dyDescent="0.25">
      <c r="B16" s="191">
        <v>8</v>
      </c>
      <c r="C16" s="46"/>
      <c r="D16" s="196"/>
      <c r="E16" s="196"/>
      <c r="F16" s="71"/>
      <c r="G16" s="71"/>
      <c r="H16" s="48"/>
      <c r="I16" s="48"/>
      <c r="J16" s="438"/>
      <c r="K16" s="441"/>
      <c r="L16" s="435" t="str">
        <f>IFERROR(_xlfn.XLOOKUP(G16, Lookups!$L$23:$L$25, Lookups!$M$23:$M$25), "")</f>
        <v/>
      </c>
      <c r="M16" s="84" t="str" cm="1">
        <f t="array" ref="M16">IFERROR( INDEX(Lookups!$E$10:$E$27, MATCH(1, (I16=Lookups!$D$10:$D$27) * --( ((Lookups!$B$10:$B$27=0)*(J16&gt;=Lookups!$B$10:$B$27)) + ((Lookups!$B$10:$B$27&lt;&gt;0)*(J16&gt;Lookups!$B$10:$B$27)) &gt; 0 ) * --( ((Lookups!$C$10:$C$27="") + (J16&lt;=Lookups!$C$10:$C$27)) &gt; 0 ), 0) ) - INDEX(Lookups!$F$10:$F$27, MATCH(1, (I16=Lookups!$D$10:$D$27) * --( ((Lookups!$B$10:$B$27=0)*(J16&gt;=Lookups!$B$10:$B$27)) + ((Lookups!$B$10:$B$27&lt;&gt;0)*(J16&gt;Lookups!$B$10:$B$27)) &gt; 0 ) * --( ((Lookups!$C$10:$C$27="") + (J16&lt;=Lookups!$C$10:$C$27)) &gt; 0 ), 0) ) * J16, "")</f>
        <v/>
      </c>
      <c r="N16" s="239" t="str">
        <f t="shared" si="0"/>
        <v/>
      </c>
      <c r="O16" s="187">
        <v>53</v>
      </c>
      <c r="P16" s="245" t="e">
        <f>VLOOKUP($D$5,Lookups!$B$29:$E$39,3,FALSE)</f>
        <v>#N/A</v>
      </c>
      <c r="Q16" s="240" t="e">
        <f>VLOOKUP($D$5,Lookups!$B$29:$E$39,4,FALSE)</f>
        <v>#N/A</v>
      </c>
      <c r="R16" s="187" t="e">
        <f>VLOOKUP(F16,Lookups!$H$29:$J$33,3,FALSE)</f>
        <v>#N/A</v>
      </c>
      <c r="S16" s="221" t="e">
        <f>VLOOKUP($D$5,Lookups!$B$29:$D$39,2,FALSE)*H16</f>
        <v>#N/A</v>
      </c>
      <c r="T16" s="237" t="str">
        <f t="shared" si="1"/>
        <v/>
      </c>
      <c r="U16" s="238" t="str">
        <f t="shared" si="2"/>
        <v/>
      </c>
      <c r="V16" s="238" t="str">
        <f t="shared" si="3"/>
        <v/>
      </c>
      <c r="W16" s="238" t="str">
        <f t="shared" si="4"/>
        <v/>
      </c>
      <c r="X16" s="209" t="str">
        <f>IFERROR(IF(T16="Not Eligible", 0, IF('Project Summary'!$C$10=Lookups!$I$38,ROUND(T16*'Project Summary'!$N$5+W16*'Project Summary'!$N$6,2),ROUND(T16*'Project Summary'!$O$5+W16*'Project Summary'!$O$6,2))),"")</f>
        <v/>
      </c>
      <c r="Y16" s="211" t="str">
        <f>IFERROR(ROUND(X16*'Project Summary'!$G$20/'Project Summary'!$H$20,2),"")</f>
        <v/>
      </c>
      <c r="AJ16" s="76"/>
      <c r="AK16" s="76"/>
      <c r="AL16" s="76"/>
      <c r="AM16" s="76"/>
      <c r="AN16" s="76"/>
      <c r="AO16" s="76"/>
    </row>
    <row r="17" spans="2:41" ht="19.899999999999999" customHeight="1" thickBot="1" x14ac:dyDescent="0.25">
      <c r="B17" s="191">
        <v>9</v>
      </c>
      <c r="C17" s="46"/>
      <c r="D17" s="196"/>
      <c r="E17" s="196"/>
      <c r="F17" s="71"/>
      <c r="G17" s="71"/>
      <c r="H17" s="48"/>
      <c r="I17" s="48"/>
      <c r="J17" s="438"/>
      <c r="K17" s="441"/>
      <c r="L17" s="435" t="str">
        <f>IFERROR(_xlfn.XLOOKUP(G17, Lookups!$L$23:$L$25, Lookups!$M$23:$M$25), "")</f>
        <v/>
      </c>
      <c r="M17" s="84" t="str" cm="1">
        <f t="array" ref="M17">IFERROR( INDEX(Lookups!$E$10:$E$27, MATCH(1, (I17=Lookups!$D$10:$D$27) * --( ((Lookups!$B$10:$B$27=0)*(J17&gt;=Lookups!$B$10:$B$27)) + ((Lookups!$B$10:$B$27&lt;&gt;0)*(J17&gt;Lookups!$B$10:$B$27)) &gt; 0 ) * --( ((Lookups!$C$10:$C$27="") + (J17&lt;=Lookups!$C$10:$C$27)) &gt; 0 ), 0) ) - INDEX(Lookups!$F$10:$F$27, MATCH(1, (I17=Lookups!$D$10:$D$27) * --( ((Lookups!$B$10:$B$27=0)*(J17&gt;=Lookups!$B$10:$B$27)) + ((Lookups!$B$10:$B$27&lt;&gt;0)*(J17&gt;Lookups!$B$10:$B$27)) &gt; 0 ) * --( ((Lookups!$C$10:$C$27="") + (J17&lt;=Lookups!$C$10:$C$27)) &gt; 0 ), 0) ) * J17, "")</f>
        <v/>
      </c>
      <c r="N17" s="239" t="str">
        <f t="shared" si="0"/>
        <v/>
      </c>
      <c r="O17" s="187">
        <v>53</v>
      </c>
      <c r="P17" s="245" t="e">
        <f>VLOOKUP($D$5,Lookups!$B$29:$E$39,3,FALSE)</f>
        <v>#N/A</v>
      </c>
      <c r="Q17" s="240" t="e">
        <f>VLOOKUP($D$5,Lookups!$B$29:$E$39,4,FALSE)</f>
        <v>#N/A</v>
      </c>
      <c r="R17" s="187" t="e">
        <f>VLOOKUP(F17,Lookups!$H$29:$J$33,3,FALSE)</f>
        <v>#N/A</v>
      </c>
      <c r="S17" s="221" t="e">
        <f>VLOOKUP($D$5,Lookups!$B$29:$D$39,2,FALSE)*H17</f>
        <v>#N/A</v>
      </c>
      <c r="T17" s="237" t="str">
        <f t="shared" si="1"/>
        <v/>
      </c>
      <c r="U17" s="238" t="str">
        <f t="shared" si="2"/>
        <v/>
      </c>
      <c r="V17" s="238" t="str">
        <f t="shared" si="3"/>
        <v/>
      </c>
      <c r="W17" s="238" t="str">
        <f t="shared" si="4"/>
        <v/>
      </c>
      <c r="X17" s="209" t="str">
        <f>IFERROR(IF(T17="Not Eligible", 0, IF('Project Summary'!$C$10=Lookups!$I$38,ROUND(T17*'Project Summary'!$N$5+W17*'Project Summary'!$N$6,2),ROUND(T17*'Project Summary'!$O$5+W17*'Project Summary'!$O$6,2))),"")</f>
        <v/>
      </c>
      <c r="Y17" s="211" t="str">
        <f>IFERROR(ROUND(X17*'Project Summary'!$G$20/'Project Summary'!$H$20,2),"")</f>
        <v/>
      </c>
      <c r="AJ17" s="76"/>
      <c r="AK17" s="76"/>
      <c r="AL17" s="76"/>
      <c r="AM17" s="76"/>
      <c r="AN17" s="76"/>
      <c r="AO17" s="76"/>
    </row>
    <row r="18" spans="2:41" ht="19.899999999999999" customHeight="1" thickBot="1" x14ac:dyDescent="0.25">
      <c r="B18" s="192">
        <v>10</v>
      </c>
      <c r="C18" s="47"/>
      <c r="D18" s="197"/>
      <c r="E18" s="197"/>
      <c r="F18" s="72"/>
      <c r="G18" s="72"/>
      <c r="H18" s="49"/>
      <c r="I18" s="49"/>
      <c r="J18" s="439"/>
      <c r="K18" s="442"/>
      <c r="L18" s="435" t="str">
        <f>IFERROR(_xlfn.XLOOKUP(G18, Lookups!$L$23:$L$25, Lookups!$M$23:$M$25), "")</f>
        <v/>
      </c>
      <c r="M18" s="84" t="str" cm="1">
        <f t="array" ref="M18">IFERROR( INDEX(Lookups!$E$10:$E$27, MATCH(1, (I18=Lookups!$D$10:$D$27) * --( ((Lookups!$B$10:$B$27=0)*(J18&gt;=Lookups!$B$10:$B$27)) + ((Lookups!$B$10:$B$27&lt;&gt;0)*(J18&gt;Lookups!$B$10:$B$27)) &gt; 0 ) * --( ((Lookups!$C$10:$C$27="") + (J18&lt;=Lookups!$C$10:$C$27)) &gt; 0 ), 0) ) - INDEX(Lookups!$F$10:$F$27, MATCH(1, (I18=Lookups!$D$10:$D$27) * --( ((Lookups!$B$10:$B$27=0)*(J18&gt;=Lookups!$B$10:$B$27)) + ((Lookups!$B$10:$B$27&lt;&gt;0)*(J18&gt;Lookups!$B$10:$B$27)) &gt; 0 ) * --( ((Lookups!$C$10:$C$27="") + (J18&lt;=Lookups!$C$10:$C$27)) &gt; 0 ), 0) ) * J18, "")</f>
        <v/>
      </c>
      <c r="N18" s="241" t="str">
        <f t="shared" si="0"/>
        <v/>
      </c>
      <c r="O18" s="193">
        <v>53</v>
      </c>
      <c r="P18" s="245" t="e">
        <f>VLOOKUP($D$5,Lookups!$B$29:$E$39,3,FALSE)</f>
        <v>#N/A</v>
      </c>
      <c r="Q18" s="242" t="e">
        <f>VLOOKUP($D$5,Lookups!$B$29:$E$39,4,FALSE)</f>
        <v>#N/A</v>
      </c>
      <c r="R18" s="193" t="e">
        <f>VLOOKUP(F18,Lookups!$H$29:$J$33,3,FALSE)</f>
        <v>#N/A</v>
      </c>
      <c r="S18" s="243" t="e">
        <f>VLOOKUP($D$5,Lookups!$B$29:$D$39,2,FALSE)*H18</f>
        <v>#N/A</v>
      </c>
      <c r="T18" s="247" t="str">
        <f t="shared" si="1"/>
        <v/>
      </c>
      <c r="U18" s="248" t="str">
        <f t="shared" si="2"/>
        <v/>
      </c>
      <c r="V18" s="248" t="str">
        <f t="shared" si="3"/>
        <v/>
      </c>
      <c r="W18" s="453" t="str">
        <f t="shared" si="4"/>
        <v/>
      </c>
      <c r="X18" s="210" t="str">
        <f>IFERROR(IF(T18="Not Eligible", 0, IF('Project Summary'!$C$10=Lookups!$I$38,ROUND(T18*'Project Summary'!$N$5+W18*'Project Summary'!$N$6,2),ROUND(T18*'Project Summary'!$O$5+W18*'Project Summary'!$O$6,2))),"")</f>
        <v/>
      </c>
      <c r="Y18" s="212" t="str">
        <f>IFERROR(ROUND(X18*'Project Summary'!$G$20/'Project Summary'!$H$20,2),"")</f>
        <v/>
      </c>
      <c r="AJ18" s="76"/>
      <c r="AK18" s="76"/>
      <c r="AL18" s="76"/>
      <c r="AM18" s="76"/>
      <c r="AN18" s="76"/>
      <c r="AO18" s="76"/>
    </row>
    <row r="21" spans="2:41" ht="15" customHeight="1" x14ac:dyDescent="0.2">
      <c r="M21" s="75">
        <f>2.2418-(0.0011*J14)</f>
        <v>2.2418</v>
      </c>
    </row>
    <row r="22" spans="2:41" ht="15" hidden="1" customHeight="1" thickBot="1" x14ac:dyDescent="0.25"/>
    <row r="23" spans="2:41" ht="15" hidden="1" customHeight="1" x14ac:dyDescent="0.2"/>
    <row r="24" spans="2:41" s="91" customFormat="1" ht="6" hidden="1" customHeight="1" x14ac:dyDescent="0.2">
      <c r="B24" s="90"/>
      <c r="C24" s="90"/>
      <c r="D24" s="90"/>
      <c r="E24" s="90"/>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row>
    <row r="25" spans="2:41" s="91" customFormat="1" ht="26.25" hidden="1" customHeight="1" x14ac:dyDescent="0.35">
      <c r="B25" s="92" t="s">
        <v>125</v>
      </c>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row>
    <row r="26" spans="2:41" s="91" customFormat="1" ht="15" hidden="1" customHeight="1" x14ac:dyDescent="0.2">
      <c r="B26" s="90"/>
      <c r="C26" s="90"/>
      <c r="D26" s="90"/>
      <c r="E26" s="90"/>
      <c r="F26" s="90"/>
      <c r="G26" s="90"/>
      <c r="H26" s="90"/>
      <c r="I26" s="90"/>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0"/>
      <c r="AL26" s="90"/>
      <c r="AM26" s="90"/>
      <c r="AN26" s="90"/>
      <c r="AO26" s="90"/>
    </row>
    <row r="27" spans="2:41" s="91" customFormat="1" ht="15" hidden="1" customHeight="1" x14ac:dyDescent="0.2">
      <c r="B27" s="90"/>
      <c r="C27" s="90"/>
      <c r="D27" s="90"/>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row>
    <row r="28" spans="2:41" s="91" customFormat="1" ht="15" hidden="1" customHeight="1" x14ac:dyDescent="0.25">
      <c r="B28" s="93"/>
      <c r="C28" s="525" t="s">
        <v>126</v>
      </c>
      <c r="D28" s="526"/>
      <c r="E28" s="526"/>
      <c r="F28" s="526"/>
      <c r="G28" s="526"/>
      <c r="H28" s="526"/>
      <c r="I28" s="526"/>
      <c r="J28" s="526"/>
      <c r="K28" s="526"/>
      <c r="L28" s="526"/>
      <c r="M28" s="526"/>
      <c r="N28" s="526"/>
      <c r="O28" s="526"/>
      <c r="P28" s="526"/>
      <c r="Q28" s="526"/>
      <c r="R28" s="526"/>
      <c r="S28" s="526"/>
      <c r="T28" s="90"/>
      <c r="U28" s="90"/>
      <c r="V28" s="90"/>
      <c r="W28" s="90"/>
      <c r="X28" s="90"/>
      <c r="Y28" s="90"/>
      <c r="Z28" s="90"/>
      <c r="AA28" s="90"/>
      <c r="AB28" s="90"/>
      <c r="AC28" s="90"/>
      <c r="AD28" s="90"/>
      <c r="AE28" s="90"/>
      <c r="AF28" s="90"/>
      <c r="AG28" s="90"/>
      <c r="AH28" s="90"/>
      <c r="AI28" s="90"/>
      <c r="AJ28" s="90"/>
      <c r="AK28" s="90"/>
      <c r="AL28" s="90"/>
      <c r="AM28" s="90"/>
      <c r="AN28" s="90"/>
      <c r="AO28" s="90"/>
    </row>
    <row r="29" spans="2:41" s="91" customFormat="1" ht="60.75" hidden="1" customHeight="1" x14ac:dyDescent="0.2">
      <c r="B29" s="94" t="s">
        <v>105</v>
      </c>
      <c r="C29" s="95" t="s">
        <v>28</v>
      </c>
      <c r="D29" s="95" t="s">
        <v>30</v>
      </c>
      <c r="E29" s="95"/>
      <c r="F29" s="95"/>
      <c r="G29" s="95"/>
      <c r="H29" s="95"/>
      <c r="I29" s="95"/>
      <c r="J29" s="95"/>
      <c r="K29" s="95"/>
      <c r="L29" s="95"/>
      <c r="M29" s="95"/>
      <c r="N29" s="95"/>
      <c r="O29" s="95"/>
      <c r="P29" s="95"/>
      <c r="Q29" s="95"/>
      <c r="R29" s="95"/>
      <c r="S29" s="95"/>
      <c r="T29" s="90"/>
      <c r="U29" s="90"/>
      <c r="V29" s="90"/>
      <c r="W29" s="90"/>
      <c r="X29" s="90"/>
      <c r="Y29" s="90"/>
      <c r="Z29" s="90"/>
      <c r="AA29" s="90"/>
      <c r="AB29" s="90"/>
      <c r="AC29" s="90"/>
      <c r="AD29" s="90"/>
      <c r="AE29" s="90"/>
      <c r="AF29" s="90"/>
      <c r="AG29" s="90"/>
      <c r="AH29" s="90"/>
      <c r="AI29" s="90"/>
      <c r="AJ29" s="90"/>
      <c r="AK29" s="90"/>
      <c r="AL29" s="90"/>
      <c r="AM29" s="90"/>
      <c r="AN29" s="90"/>
      <c r="AO29" s="90"/>
    </row>
    <row r="30" spans="2:41" s="91" customFormat="1" ht="15" hidden="1" customHeight="1" x14ac:dyDescent="0.2">
      <c r="B30" s="96">
        <v>1</v>
      </c>
      <c r="C30" s="97" t="str">
        <f t="shared" ref="C30:C39" si="5">IFERROR(INDEX(xyHWUsage,MATCH($D$5,yHPBuildings,0),3),"")</f>
        <v/>
      </c>
      <c r="D30" s="98" t="str">
        <f t="shared" ref="D30:D39" si="6">IFERROR(INDEX(xyHWUsage,MATCH($D$5,yHPBuildings,0),2),"")</f>
        <v/>
      </c>
      <c r="E30" s="98"/>
      <c r="F30" s="99"/>
      <c r="G30" s="99"/>
      <c r="H30" s="99"/>
      <c r="I30" s="99"/>
      <c r="J30" s="99"/>
      <c r="K30" s="99"/>
      <c r="L30" s="99"/>
      <c r="M30" s="99"/>
      <c r="N30" s="99"/>
      <c r="O30" s="99"/>
      <c r="P30" s="99"/>
      <c r="Q30" s="99"/>
      <c r="R30" s="99"/>
      <c r="S30" s="99"/>
      <c r="T30" s="90"/>
      <c r="U30" s="90"/>
      <c r="V30" s="90"/>
      <c r="W30" s="90"/>
      <c r="X30" s="90"/>
      <c r="Y30" s="90"/>
      <c r="Z30" s="90"/>
      <c r="AA30" s="90"/>
      <c r="AB30" s="90"/>
      <c r="AC30" s="90"/>
      <c r="AD30" s="90"/>
      <c r="AE30" s="90"/>
      <c r="AF30" s="90"/>
      <c r="AG30" s="90"/>
      <c r="AH30" s="90"/>
      <c r="AI30" s="90"/>
      <c r="AJ30" s="90"/>
      <c r="AK30" s="90"/>
      <c r="AL30" s="90"/>
      <c r="AM30" s="90"/>
      <c r="AN30" s="90"/>
      <c r="AO30" s="90"/>
    </row>
    <row r="31" spans="2:41" s="91" customFormat="1" ht="15" hidden="1" customHeight="1" x14ac:dyDescent="0.2">
      <c r="B31" s="100">
        <v>2</v>
      </c>
      <c r="C31" s="101" t="str">
        <f t="shared" si="5"/>
        <v/>
      </c>
      <c r="D31" s="102" t="str">
        <f t="shared" si="6"/>
        <v/>
      </c>
      <c r="E31" s="103"/>
      <c r="F31" s="104"/>
      <c r="G31" s="104"/>
      <c r="H31" s="104"/>
      <c r="I31" s="104"/>
      <c r="J31" s="104"/>
      <c r="K31" s="104"/>
      <c r="L31" s="104"/>
      <c r="M31" s="104"/>
      <c r="N31" s="104"/>
      <c r="O31" s="104"/>
      <c r="P31" s="104"/>
      <c r="Q31" s="104"/>
      <c r="R31" s="104"/>
      <c r="S31" s="104"/>
      <c r="T31" s="90"/>
      <c r="U31" s="90"/>
      <c r="V31" s="90"/>
      <c r="W31" s="90"/>
      <c r="X31" s="90"/>
      <c r="Y31" s="90"/>
      <c r="Z31" s="90"/>
      <c r="AA31" s="90"/>
      <c r="AB31" s="90"/>
      <c r="AC31" s="90"/>
      <c r="AD31" s="90"/>
      <c r="AE31" s="90"/>
      <c r="AF31" s="90"/>
      <c r="AG31" s="90"/>
      <c r="AH31" s="90"/>
      <c r="AI31" s="90"/>
      <c r="AJ31" s="90"/>
      <c r="AK31" s="90"/>
      <c r="AL31" s="90"/>
      <c r="AM31" s="90"/>
      <c r="AN31" s="90"/>
      <c r="AO31" s="90"/>
    </row>
    <row r="32" spans="2:41" s="91" customFormat="1" ht="15" hidden="1" customHeight="1" x14ac:dyDescent="0.2">
      <c r="B32" s="100">
        <v>3</v>
      </c>
      <c r="C32" s="101" t="str">
        <f t="shared" si="5"/>
        <v/>
      </c>
      <c r="D32" s="102" t="str">
        <f t="shared" si="6"/>
        <v/>
      </c>
      <c r="E32" s="103"/>
      <c r="F32" s="104"/>
      <c r="G32" s="104"/>
      <c r="H32" s="104"/>
      <c r="I32" s="104"/>
      <c r="J32" s="104"/>
      <c r="K32" s="104"/>
      <c r="L32" s="104"/>
      <c r="M32" s="104"/>
      <c r="N32" s="104"/>
      <c r="O32" s="104"/>
      <c r="P32" s="104"/>
      <c r="Q32" s="104"/>
      <c r="R32" s="104"/>
      <c r="S32" s="104"/>
      <c r="T32" s="90"/>
      <c r="U32" s="90"/>
      <c r="V32" s="90"/>
      <c r="W32" s="90"/>
      <c r="X32" s="90"/>
      <c r="Y32" s="90"/>
      <c r="Z32" s="90"/>
      <c r="AA32" s="90"/>
      <c r="AB32" s="90"/>
      <c r="AC32" s="90"/>
      <c r="AD32" s="90"/>
      <c r="AE32" s="90"/>
      <c r="AF32" s="90"/>
      <c r="AG32" s="90"/>
      <c r="AH32" s="90"/>
      <c r="AI32" s="90"/>
      <c r="AJ32" s="90"/>
      <c r="AK32" s="90"/>
      <c r="AL32" s="90"/>
      <c r="AM32" s="90"/>
      <c r="AN32" s="90"/>
      <c r="AO32" s="90"/>
    </row>
    <row r="33" spans="1:526" s="91" customFormat="1" ht="15" hidden="1" customHeight="1" x14ac:dyDescent="0.2">
      <c r="B33" s="100">
        <v>4</v>
      </c>
      <c r="C33" s="101" t="str">
        <f t="shared" si="5"/>
        <v/>
      </c>
      <c r="D33" s="102" t="str">
        <f t="shared" si="6"/>
        <v/>
      </c>
      <c r="E33" s="103"/>
      <c r="F33" s="104"/>
      <c r="G33" s="104"/>
      <c r="H33" s="104"/>
      <c r="I33" s="104"/>
      <c r="J33" s="104"/>
      <c r="K33" s="104"/>
      <c r="L33" s="104"/>
      <c r="M33" s="104"/>
      <c r="N33" s="104"/>
      <c r="O33" s="104"/>
      <c r="P33" s="104"/>
      <c r="Q33" s="104"/>
      <c r="R33" s="104"/>
      <c r="S33" s="104"/>
      <c r="T33" s="90"/>
      <c r="U33" s="90"/>
      <c r="V33" s="90"/>
      <c r="W33" s="90"/>
      <c r="X33" s="90"/>
      <c r="Y33" s="90"/>
      <c r="Z33" s="90"/>
      <c r="AA33" s="90"/>
      <c r="AB33" s="90"/>
      <c r="AC33" s="90"/>
      <c r="AD33" s="90"/>
      <c r="AE33" s="90"/>
      <c r="AF33" s="90"/>
      <c r="AG33" s="90"/>
      <c r="AH33" s="90"/>
      <c r="AI33" s="90"/>
      <c r="AJ33" s="90"/>
      <c r="AK33" s="90"/>
      <c r="AL33" s="90"/>
      <c r="AM33" s="90"/>
      <c r="AN33" s="90"/>
      <c r="AO33" s="90"/>
    </row>
    <row r="34" spans="1:526" s="91" customFormat="1" ht="15" hidden="1" customHeight="1" x14ac:dyDescent="0.2">
      <c r="B34" s="100">
        <v>5</v>
      </c>
      <c r="C34" s="101" t="str">
        <f t="shared" si="5"/>
        <v/>
      </c>
      <c r="D34" s="102" t="str">
        <f t="shared" si="6"/>
        <v/>
      </c>
      <c r="E34" s="103"/>
      <c r="F34" s="104"/>
      <c r="G34" s="104"/>
      <c r="H34" s="104"/>
      <c r="I34" s="104"/>
      <c r="J34" s="104"/>
      <c r="K34" s="104"/>
      <c r="L34" s="104"/>
      <c r="M34" s="104"/>
      <c r="N34" s="104"/>
      <c r="O34" s="104"/>
      <c r="P34" s="104"/>
      <c r="Q34" s="104"/>
      <c r="R34" s="104"/>
      <c r="S34" s="104"/>
      <c r="T34" s="90"/>
      <c r="U34" s="90"/>
      <c r="V34" s="90"/>
      <c r="W34" s="90"/>
      <c r="X34" s="90"/>
      <c r="Y34" s="90"/>
      <c r="Z34" s="90"/>
      <c r="AA34" s="90"/>
      <c r="AB34" s="90"/>
      <c r="AC34" s="90"/>
      <c r="AD34" s="90"/>
      <c r="AE34" s="90"/>
      <c r="AF34" s="90"/>
      <c r="AG34" s="90"/>
      <c r="AH34" s="90"/>
      <c r="AI34" s="90"/>
      <c r="AJ34" s="90"/>
      <c r="AK34" s="90"/>
      <c r="AL34" s="90"/>
      <c r="AM34" s="90"/>
      <c r="AN34" s="90"/>
      <c r="AO34" s="90"/>
    </row>
    <row r="35" spans="1:526" s="91" customFormat="1" ht="15" hidden="1" customHeight="1" x14ac:dyDescent="0.2">
      <c r="B35" s="100">
        <v>6</v>
      </c>
      <c r="C35" s="101" t="str">
        <f t="shared" si="5"/>
        <v/>
      </c>
      <c r="D35" s="102" t="str">
        <f t="shared" si="6"/>
        <v/>
      </c>
      <c r="E35" s="103"/>
      <c r="F35" s="104"/>
      <c r="G35" s="104"/>
      <c r="H35" s="104"/>
      <c r="I35" s="104"/>
      <c r="J35" s="104"/>
      <c r="K35" s="104"/>
      <c r="L35" s="104"/>
      <c r="M35" s="104"/>
      <c r="N35" s="104"/>
      <c r="O35" s="104"/>
      <c r="P35" s="104"/>
      <c r="Q35" s="104"/>
      <c r="R35" s="104"/>
      <c r="S35" s="104"/>
      <c r="T35" s="90"/>
      <c r="U35" s="90"/>
      <c r="V35" s="90"/>
      <c r="W35" s="90"/>
      <c r="X35" s="90"/>
      <c r="Y35" s="90"/>
      <c r="Z35" s="90"/>
      <c r="AA35" s="90"/>
      <c r="AB35" s="90"/>
      <c r="AC35" s="90"/>
      <c r="AD35" s="90"/>
      <c r="AE35" s="90"/>
      <c r="AF35" s="90"/>
      <c r="AG35" s="90"/>
      <c r="AH35" s="90"/>
      <c r="AI35" s="90"/>
      <c r="AJ35" s="90"/>
      <c r="AK35" s="90"/>
      <c r="AL35" s="90"/>
      <c r="AM35" s="90"/>
      <c r="AN35" s="90"/>
      <c r="AO35" s="90"/>
    </row>
    <row r="36" spans="1:526" s="91" customFormat="1" ht="15" hidden="1" customHeight="1" x14ac:dyDescent="0.2">
      <c r="B36" s="100">
        <v>7</v>
      </c>
      <c r="C36" s="101" t="str">
        <f t="shared" si="5"/>
        <v/>
      </c>
      <c r="D36" s="102" t="str">
        <f t="shared" si="6"/>
        <v/>
      </c>
      <c r="E36" s="103"/>
      <c r="F36" s="104"/>
      <c r="G36" s="104"/>
      <c r="H36" s="104"/>
      <c r="I36" s="104"/>
      <c r="J36" s="104"/>
      <c r="K36" s="104"/>
      <c r="L36" s="104"/>
      <c r="M36" s="104"/>
      <c r="N36" s="104"/>
      <c r="O36" s="104"/>
      <c r="P36" s="104"/>
      <c r="Q36" s="104"/>
      <c r="R36" s="104"/>
      <c r="S36" s="104"/>
      <c r="T36" s="90"/>
      <c r="U36" s="90"/>
      <c r="V36" s="90"/>
      <c r="W36" s="90"/>
      <c r="X36" s="90"/>
      <c r="Y36" s="90"/>
      <c r="Z36" s="90"/>
      <c r="AA36" s="90"/>
      <c r="AB36" s="90"/>
      <c r="AC36" s="90"/>
      <c r="AD36" s="90"/>
      <c r="AE36" s="90"/>
      <c r="AF36" s="90"/>
      <c r="AG36" s="90"/>
      <c r="AH36" s="90"/>
      <c r="AI36" s="90"/>
      <c r="AJ36" s="90"/>
      <c r="AK36" s="90"/>
      <c r="AL36" s="90"/>
      <c r="AM36" s="90"/>
      <c r="AN36" s="90"/>
      <c r="AO36" s="90"/>
    </row>
    <row r="37" spans="1:526" ht="15" hidden="1" customHeight="1" x14ac:dyDescent="0.2">
      <c r="A37" s="90"/>
      <c r="B37" s="100">
        <v>8</v>
      </c>
      <c r="C37" s="101" t="str">
        <f t="shared" si="5"/>
        <v/>
      </c>
      <c r="D37" s="102" t="str">
        <f t="shared" si="6"/>
        <v/>
      </c>
      <c r="E37" s="103"/>
      <c r="F37" s="104"/>
      <c r="G37" s="104"/>
      <c r="H37" s="104"/>
      <c r="I37" s="104"/>
      <c r="J37" s="104"/>
      <c r="K37" s="104"/>
      <c r="L37" s="104"/>
      <c r="M37" s="104"/>
      <c r="N37" s="104"/>
      <c r="O37" s="104"/>
      <c r="P37" s="104"/>
      <c r="Q37" s="104"/>
      <c r="R37" s="104"/>
      <c r="S37" s="104"/>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c r="BM37" s="90"/>
      <c r="BN37" s="90"/>
      <c r="BO37" s="90"/>
      <c r="BP37" s="90"/>
      <c r="BQ37" s="90"/>
      <c r="BR37" s="90"/>
      <c r="BS37" s="90"/>
      <c r="BT37" s="90"/>
      <c r="BU37" s="90"/>
      <c r="BV37" s="90"/>
      <c r="BW37" s="90"/>
      <c r="BX37" s="90"/>
      <c r="BY37" s="90"/>
      <c r="BZ37" s="90"/>
      <c r="CA37" s="90"/>
      <c r="CB37" s="90"/>
      <c r="CC37" s="90"/>
      <c r="CD37" s="90"/>
      <c r="CE37" s="90"/>
      <c r="CF37" s="90"/>
      <c r="CG37" s="90"/>
      <c r="CH37" s="90"/>
      <c r="CI37" s="90"/>
      <c r="CJ37" s="90"/>
      <c r="CK37" s="90"/>
      <c r="CL37" s="90"/>
      <c r="CM37" s="90"/>
      <c r="CN37" s="90"/>
      <c r="CO37" s="90"/>
      <c r="CP37" s="90"/>
      <c r="CQ37" s="90"/>
      <c r="CR37" s="90"/>
      <c r="CS37" s="90"/>
      <c r="CT37" s="90"/>
      <c r="CU37" s="90"/>
      <c r="CV37" s="90"/>
      <c r="CW37" s="90"/>
      <c r="CX37" s="90"/>
      <c r="CY37" s="90"/>
      <c r="CZ37" s="90"/>
      <c r="DA37" s="90"/>
      <c r="DB37" s="90"/>
      <c r="DC37" s="90"/>
      <c r="DD37" s="90"/>
      <c r="DE37" s="90"/>
      <c r="DF37" s="90"/>
      <c r="DG37" s="90"/>
      <c r="DH37" s="90"/>
      <c r="DI37" s="90"/>
      <c r="DJ37" s="90"/>
      <c r="DK37" s="90"/>
      <c r="DL37" s="90"/>
      <c r="DM37" s="90"/>
      <c r="DN37" s="90"/>
      <c r="DO37" s="90"/>
      <c r="DP37" s="90"/>
      <c r="DQ37" s="90"/>
      <c r="DR37" s="90"/>
      <c r="DS37" s="90"/>
      <c r="DT37" s="90"/>
      <c r="DU37" s="90"/>
      <c r="DV37" s="90"/>
      <c r="DW37" s="90"/>
      <c r="DX37" s="90"/>
      <c r="DY37" s="90"/>
      <c r="DZ37" s="90"/>
      <c r="EA37" s="90"/>
      <c r="EB37" s="90"/>
      <c r="EC37" s="90"/>
      <c r="ED37" s="90"/>
      <c r="EE37" s="90"/>
      <c r="EF37" s="90"/>
      <c r="EG37" s="90"/>
      <c r="EH37" s="90"/>
      <c r="EI37" s="90"/>
      <c r="EJ37" s="90"/>
      <c r="EK37" s="90"/>
      <c r="EL37" s="90"/>
      <c r="EM37" s="90"/>
      <c r="EN37" s="90"/>
      <c r="EO37" s="90"/>
      <c r="EP37" s="90"/>
      <c r="EQ37" s="90"/>
      <c r="ER37" s="90"/>
      <c r="ES37" s="90"/>
      <c r="ET37" s="90"/>
      <c r="EU37" s="90"/>
      <c r="EV37" s="90"/>
      <c r="EW37" s="90"/>
      <c r="EX37" s="90"/>
      <c r="EY37" s="90"/>
      <c r="EZ37" s="90"/>
      <c r="FA37" s="90"/>
      <c r="FB37" s="90"/>
      <c r="FC37" s="90"/>
      <c r="FD37" s="90"/>
      <c r="FE37" s="90"/>
      <c r="FF37" s="90"/>
      <c r="FG37" s="90"/>
      <c r="FH37" s="90"/>
      <c r="FI37" s="90"/>
      <c r="FJ37" s="90"/>
      <c r="FK37" s="90"/>
      <c r="FL37" s="90"/>
      <c r="FM37" s="90"/>
      <c r="FN37" s="90"/>
      <c r="FO37" s="90"/>
      <c r="FP37" s="90"/>
      <c r="FQ37" s="90"/>
      <c r="FR37" s="90"/>
      <c r="FS37" s="90"/>
      <c r="FT37" s="90"/>
      <c r="FU37" s="90"/>
      <c r="FV37" s="90"/>
      <c r="FW37" s="90"/>
      <c r="FX37" s="90"/>
      <c r="FY37" s="90"/>
      <c r="FZ37" s="90"/>
      <c r="GA37" s="90"/>
      <c r="GB37" s="90"/>
      <c r="GC37" s="90"/>
      <c r="GD37" s="90"/>
      <c r="GE37" s="90"/>
      <c r="GF37" s="90"/>
      <c r="GG37" s="90"/>
      <c r="GH37" s="90"/>
      <c r="GI37" s="90"/>
      <c r="GJ37" s="90"/>
      <c r="GK37" s="90"/>
      <c r="GL37" s="90"/>
      <c r="GM37" s="90"/>
      <c r="GN37" s="90"/>
      <c r="GO37" s="90"/>
      <c r="GP37" s="90"/>
      <c r="GQ37" s="90"/>
      <c r="GR37" s="90"/>
      <c r="GS37" s="90"/>
      <c r="GT37" s="90"/>
      <c r="GU37" s="90"/>
      <c r="GV37" s="90"/>
      <c r="GW37" s="90"/>
      <c r="GX37" s="90"/>
      <c r="GY37" s="90"/>
      <c r="GZ37" s="90"/>
      <c r="HA37" s="90"/>
      <c r="HB37" s="90"/>
      <c r="HC37" s="90"/>
      <c r="HD37" s="90"/>
      <c r="HE37" s="90"/>
      <c r="HF37" s="90"/>
      <c r="HG37" s="90"/>
      <c r="HH37" s="90"/>
      <c r="HI37" s="90"/>
      <c r="HJ37" s="90"/>
      <c r="HK37" s="90"/>
      <c r="HL37" s="90"/>
      <c r="HM37" s="90"/>
      <c r="HN37" s="90"/>
      <c r="HO37" s="90"/>
      <c r="HP37" s="90"/>
      <c r="HQ37" s="90"/>
      <c r="HR37" s="90"/>
      <c r="HS37" s="90"/>
      <c r="HT37" s="90"/>
      <c r="HU37" s="90"/>
      <c r="HV37" s="90"/>
      <c r="HW37" s="90"/>
      <c r="HX37" s="90"/>
      <c r="HY37" s="90"/>
      <c r="HZ37" s="90"/>
      <c r="IA37" s="90"/>
      <c r="IB37" s="90"/>
      <c r="IC37" s="90"/>
      <c r="ID37" s="90"/>
      <c r="IE37" s="90"/>
      <c r="IF37" s="90"/>
      <c r="IG37" s="90"/>
      <c r="IH37" s="90"/>
      <c r="II37" s="90"/>
      <c r="IJ37" s="90"/>
      <c r="IK37" s="90"/>
      <c r="IL37" s="90"/>
      <c r="IM37" s="90"/>
      <c r="IN37" s="90"/>
      <c r="IO37" s="90"/>
      <c r="IP37" s="90"/>
      <c r="IQ37" s="90"/>
      <c r="IR37" s="90"/>
      <c r="IS37" s="90"/>
      <c r="IT37" s="90"/>
      <c r="IU37" s="90"/>
      <c r="IV37" s="90"/>
      <c r="IW37" s="90"/>
      <c r="IX37" s="90"/>
      <c r="IY37" s="90"/>
      <c r="IZ37" s="90"/>
      <c r="JA37" s="90"/>
      <c r="JB37" s="90"/>
      <c r="JC37" s="90"/>
      <c r="JD37" s="90"/>
      <c r="JE37" s="90"/>
      <c r="JF37" s="90"/>
      <c r="JG37" s="90"/>
      <c r="JH37" s="90"/>
      <c r="JI37" s="90"/>
      <c r="JJ37" s="90"/>
      <c r="JK37" s="90"/>
      <c r="JL37" s="90"/>
      <c r="JM37" s="90"/>
      <c r="JN37" s="90"/>
      <c r="JO37" s="90"/>
      <c r="JP37" s="90"/>
      <c r="JQ37" s="90"/>
      <c r="JR37" s="90"/>
      <c r="JS37" s="90"/>
      <c r="JT37" s="90"/>
      <c r="JU37" s="90"/>
      <c r="JV37" s="90"/>
      <c r="JW37" s="90"/>
      <c r="JX37" s="90"/>
      <c r="JY37" s="90"/>
      <c r="JZ37" s="90"/>
      <c r="KA37" s="90"/>
      <c r="KB37" s="90"/>
      <c r="KC37" s="90"/>
      <c r="KD37" s="90"/>
      <c r="KE37" s="90"/>
      <c r="KF37" s="90"/>
      <c r="KG37" s="90"/>
      <c r="KH37" s="90"/>
      <c r="KI37" s="90"/>
      <c r="KJ37" s="90"/>
      <c r="KK37" s="90"/>
      <c r="KL37" s="90"/>
      <c r="KM37" s="90"/>
      <c r="KN37" s="90"/>
      <c r="KO37" s="90"/>
      <c r="KP37" s="90"/>
      <c r="KQ37" s="90"/>
      <c r="KR37" s="90"/>
      <c r="KS37" s="90"/>
      <c r="KT37" s="90"/>
      <c r="KU37" s="90"/>
      <c r="KV37" s="90"/>
      <c r="KW37" s="90"/>
      <c r="KX37" s="90"/>
      <c r="KY37" s="90"/>
      <c r="KZ37" s="90"/>
      <c r="LA37" s="90"/>
      <c r="LB37" s="90"/>
      <c r="LC37" s="90"/>
      <c r="LD37" s="90"/>
      <c r="LE37" s="90"/>
      <c r="LF37" s="90"/>
      <c r="LG37" s="90"/>
      <c r="LH37" s="90"/>
      <c r="LI37" s="90"/>
      <c r="LJ37" s="90"/>
      <c r="LK37" s="90"/>
      <c r="LL37" s="90"/>
      <c r="LM37" s="90"/>
      <c r="LN37" s="90"/>
      <c r="LO37" s="90"/>
      <c r="LP37" s="90"/>
      <c r="LQ37" s="90"/>
      <c r="LR37" s="90"/>
      <c r="LS37" s="90"/>
      <c r="LT37" s="90"/>
      <c r="LU37" s="90"/>
      <c r="LV37" s="90"/>
      <c r="LW37" s="90"/>
      <c r="LX37" s="90"/>
      <c r="LY37" s="90"/>
      <c r="LZ37" s="90"/>
      <c r="MA37" s="90"/>
      <c r="MB37" s="90"/>
      <c r="MC37" s="90"/>
      <c r="MD37" s="90"/>
      <c r="ME37" s="90"/>
      <c r="MF37" s="90"/>
      <c r="MG37" s="90"/>
      <c r="MH37" s="90"/>
      <c r="MI37" s="90"/>
      <c r="MJ37" s="90"/>
      <c r="MK37" s="90"/>
      <c r="ML37" s="90"/>
      <c r="MM37" s="90"/>
      <c r="MN37" s="90"/>
      <c r="MO37" s="90"/>
      <c r="MP37" s="90"/>
      <c r="MQ37" s="90"/>
      <c r="MR37" s="90"/>
      <c r="MS37" s="90"/>
      <c r="MT37" s="90"/>
      <c r="MU37" s="90"/>
      <c r="MV37" s="90"/>
      <c r="MW37" s="90"/>
      <c r="MX37" s="90"/>
      <c r="MY37" s="90"/>
      <c r="MZ37" s="90"/>
      <c r="NA37" s="90"/>
      <c r="NB37" s="90"/>
      <c r="NC37" s="90"/>
      <c r="ND37" s="90"/>
      <c r="NE37" s="90"/>
      <c r="NF37" s="90"/>
      <c r="NG37" s="90"/>
      <c r="NH37" s="90"/>
      <c r="NI37" s="90"/>
      <c r="NJ37" s="90"/>
      <c r="NK37" s="90"/>
      <c r="NL37" s="90"/>
      <c r="NM37" s="90"/>
      <c r="NN37" s="90"/>
      <c r="NO37" s="90"/>
      <c r="NP37" s="90"/>
      <c r="NQ37" s="90"/>
      <c r="NR37" s="90"/>
      <c r="NS37" s="90"/>
      <c r="NT37" s="90"/>
      <c r="NU37" s="90"/>
      <c r="NV37" s="90"/>
      <c r="NW37" s="90"/>
      <c r="NX37" s="90"/>
      <c r="NY37" s="90"/>
      <c r="NZ37" s="90"/>
      <c r="OA37" s="90"/>
      <c r="OB37" s="90"/>
      <c r="OC37" s="90"/>
      <c r="OD37" s="90"/>
      <c r="OE37" s="90"/>
      <c r="OF37" s="90"/>
      <c r="OG37" s="90"/>
      <c r="OH37" s="90"/>
      <c r="OI37" s="90"/>
      <c r="OJ37" s="90"/>
      <c r="OK37" s="90"/>
      <c r="OL37" s="90"/>
      <c r="OM37" s="90"/>
      <c r="ON37" s="90"/>
      <c r="OO37" s="90"/>
      <c r="OP37" s="90"/>
      <c r="OQ37" s="90"/>
      <c r="OR37" s="90"/>
      <c r="OS37" s="90"/>
      <c r="OT37" s="90"/>
      <c r="OU37" s="90"/>
      <c r="OV37" s="90"/>
      <c r="OW37" s="90"/>
      <c r="OX37" s="90"/>
      <c r="OY37" s="90"/>
      <c r="OZ37" s="90"/>
      <c r="PA37" s="90"/>
      <c r="PB37" s="90"/>
      <c r="PC37" s="90"/>
      <c r="PD37" s="90"/>
      <c r="PE37" s="90"/>
      <c r="PF37" s="90"/>
      <c r="PG37" s="90"/>
      <c r="PH37" s="90"/>
      <c r="PI37" s="90"/>
      <c r="PJ37" s="90"/>
      <c r="PK37" s="90"/>
      <c r="PL37" s="90"/>
      <c r="PM37" s="90"/>
      <c r="PN37" s="90"/>
      <c r="PO37" s="90"/>
      <c r="PP37" s="90"/>
      <c r="PQ37" s="90"/>
      <c r="PR37" s="90"/>
      <c r="PS37" s="90"/>
      <c r="PT37" s="90"/>
      <c r="PU37" s="90"/>
      <c r="PV37" s="90"/>
      <c r="PW37" s="90"/>
      <c r="PX37" s="90"/>
      <c r="PY37" s="90"/>
      <c r="PZ37" s="90"/>
      <c r="QA37" s="90"/>
      <c r="QB37" s="90"/>
      <c r="QC37" s="90"/>
      <c r="QD37" s="90"/>
      <c r="QE37" s="90"/>
      <c r="QF37" s="90"/>
      <c r="QG37" s="90"/>
      <c r="QH37" s="90"/>
      <c r="QI37" s="90"/>
      <c r="QJ37" s="90"/>
      <c r="QK37" s="90"/>
      <c r="QL37" s="90"/>
      <c r="QM37" s="90"/>
      <c r="QN37" s="90"/>
      <c r="QO37" s="90"/>
      <c r="QP37" s="90"/>
      <c r="QQ37" s="90"/>
      <c r="QR37" s="90"/>
      <c r="QS37" s="90"/>
      <c r="QT37" s="90"/>
      <c r="QU37" s="90"/>
      <c r="QV37" s="90"/>
      <c r="QW37" s="90"/>
      <c r="QX37" s="90"/>
      <c r="QY37" s="90"/>
      <c r="QZ37" s="90"/>
      <c r="RA37" s="90"/>
      <c r="RB37" s="90"/>
      <c r="RC37" s="90"/>
      <c r="RD37" s="90"/>
      <c r="RE37" s="90"/>
      <c r="RF37" s="90"/>
      <c r="RG37" s="90"/>
      <c r="RH37" s="90"/>
      <c r="RI37" s="90"/>
      <c r="RJ37" s="90"/>
      <c r="RK37" s="90"/>
      <c r="RL37" s="90"/>
      <c r="RM37" s="90"/>
      <c r="RN37" s="90"/>
      <c r="RO37" s="90"/>
      <c r="RP37" s="90"/>
      <c r="RQ37" s="90"/>
      <c r="RR37" s="90"/>
      <c r="RS37" s="90"/>
      <c r="RT37" s="90"/>
      <c r="RU37" s="90"/>
      <c r="RV37" s="90"/>
      <c r="RW37" s="90"/>
      <c r="RX37" s="90"/>
      <c r="RY37" s="90"/>
      <c r="RZ37" s="90"/>
      <c r="SA37" s="90"/>
      <c r="SB37" s="90"/>
      <c r="SC37" s="90"/>
      <c r="SD37" s="90"/>
      <c r="SE37" s="90"/>
      <c r="SF37" s="90"/>
      <c r="SG37" s="90"/>
      <c r="SH37" s="90"/>
      <c r="SI37" s="90"/>
      <c r="SJ37" s="90"/>
      <c r="SK37" s="90"/>
      <c r="SL37" s="90"/>
      <c r="SM37" s="90"/>
      <c r="SN37" s="90"/>
      <c r="SO37" s="90"/>
      <c r="SP37" s="90"/>
      <c r="SQ37" s="90"/>
      <c r="SR37" s="90"/>
      <c r="SS37" s="90"/>
      <c r="ST37" s="90"/>
      <c r="SU37" s="90"/>
      <c r="SV37" s="90"/>
      <c r="SW37" s="90"/>
      <c r="SX37" s="90"/>
      <c r="SY37" s="90"/>
      <c r="SZ37" s="90"/>
      <c r="TA37" s="90"/>
      <c r="TB37" s="90"/>
      <c r="TC37" s="90"/>
      <c r="TD37" s="90"/>
      <c r="TE37" s="90"/>
      <c r="TF37" s="90"/>
    </row>
    <row r="38" spans="1:526" ht="15" hidden="1" customHeight="1" x14ac:dyDescent="0.2">
      <c r="A38" s="90"/>
      <c r="B38" s="100">
        <v>9</v>
      </c>
      <c r="C38" s="101" t="str">
        <f t="shared" si="5"/>
        <v/>
      </c>
      <c r="D38" s="102" t="str">
        <f t="shared" si="6"/>
        <v/>
      </c>
      <c r="E38" s="103"/>
      <c r="F38" s="104"/>
      <c r="G38" s="104"/>
      <c r="H38" s="104"/>
      <c r="I38" s="104"/>
      <c r="J38" s="104"/>
      <c r="K38" s="104"/>
      <c r="L38" s="104"/>
      <c r="M38" s="104"/>
      <c r="N38" s="104"/>
      <c r="O38" s="104"/>
      <c r="P38" s="104"/>
      <c r="Q38" s="104"/>
      <c r="R38" s="104"/>
      <c r="S38" s="104"/>
      <c r="T38" s="90"/>
      <c r="U38" s="90"/>
      <c r="V38" s="90"/>
      <c r="W38" s="90"/>
      <c r="X38" s="90"/>
      <c r="Y38" s="90"/>
      <c r="Z38" s="90"/>
      <c r="AA38" s="90"/>
      <c r="AB38" s="90"/>
      <c r="AC38" s="90"/>
      <c r="AD38" s="90"/>
      <c r="AE38" s="90"/>
      <c r="AF38" s="90"/>
      <c r="AG38" s="90"/>
      <c r="AH38" s="90"/>
      <c r="AI38" s="90"/>
      <c r="AJ38" s="90"/>
      <c r="AK38" s="90"/>
      <c r="AL38" s="90"/>
      <c r="AM38" s="90"/>
      <c r="AN38" s="90"/>
      <c r="AO38" s="90"/>
      <c r="AP38" s="90"/>
      <c r="AQ38" s="90"/>
      <c r="AR38" s="90"/>
      <c r="AS38" s="90"/>
      <c r="AT38" s="90"/>
      <c r="AU38" s="90"/>
      <c r="AV38" s="90"/>
      <c r="AW38" s="90"/>
      <c r="AX38" s="90"/>
      <c r="AY38" s="90"/>
      <c r="AZ38" s="90"/>
      <c r="BA38" s="90"/>
      <c r="BB38" s="90"/>
      <c r="BC38" s="90"/>
      <c r="BD38" s="90"/>
      <c r="BE38" s="90"/>
      <c r="BF38" s="90"/>
      <c r="BG38" s="90"/>
      <c r="BH38" s="90"/>
      <c r="BI38" s="90"/>
      <c r="BJ38" s="90"/>
      <c r="BK38" s="90"/>
      <c r="BL38" s="90"/>
      <c r="BM38" s="90"/>
      <c r="BN38" s="90"/>
      <c r="BO38" s="90"/>
      <c r="BP38" s="90"/>
      <c r="BQ38" s="90"/>
      <c r="BR38" s="90"/>
      <c r="BS38" s="90"/>
      <c r="BT38" s="90"/>
      <c r="BU38" s="90"/>
      <c r="BV38" s="90"/>
      <c r="BW38" s="90"/>
      <c r="BX38" s="90"/>
      <c r="BY38" s="90"/>
      <c r="BZ38" s="90"/>
      <c r="CA38" s="90"/>
      <c r="CB38" s="90"/>
      <c r="CC38" s="90"/>
      <c r="CD38" s="90"/>
      <c r="CE38" s="90"/>
      <c r="CF38" s="90"/>
      <c r="CG38" s="90"/>
      <c r="CH38" s="90"/>
      <c r="CI38" s="90"/>
      <c r="CJ38" s="90"/>
      <c r="CK38" s="90"/>
      <c r="CL38" s="90"/>
      <c r="CM38" s="90"/>
      <c r="CN38" s="90"/>
      <c r="CO38" s="90"/>
      <c r="CP38" s="90"/>
      <c r="CQ38" s="90"/>
      <c r="CR38" s="90"/>
      <c r="CS38" s="90"/>
      <c r="CT38" s="90"/>
      <c r="CU38" s="90"/>
      <c r="CV38" s="90"/>
      <c r="CW38" s="90"/>
      <c r="CX38" s="90"/>
      <c r="CY38" s="90"/>
      <c r="CZ38" s="90"/>
      <c r="DA38" s="90"/>
      <c r="DB38" s="90"/>
      <c r="DC38" s="90"/>
      <c r="DD38" s="90"/>
      <c r="DE38" s="90"/>
      <c r="DF38" s="90"/>
      <c r="DG38" s="90"/>
      <c r="DH38" s="90"/>
      <c r="DI38" s="90"/>
      <c r="DJ38" s="90"/>
      <c r="DK38" s="90"/>
      <c r="DL38" s="90"/>
      <c r="DM38" s="90"/>
      <c r="DN38" s="90"/>
      <c r="DO38" s="90"/>
      <c r="DP38" s="90"/>
      <c r="DQ38" s="90"/>
      <c r="DR38" s="90"/>
      <c r="DS38" s="90"/>
      <c r="DT38" s="90"/>
      <c r="DU38" s="90"/>
      <c r="DV38" s="90"/>
      <c r="DW38" s="90"/>
      <c r="DX38" s="90"/>
      <c r="DY38" s="90"/>
      <c r="DZ38" s="90"/>
      <c r="EA38" s="90"/>
      <c r="EB38" s="90"/>
      <c r="EC38" s="90"/>
      <c r="ED38" s="90"/>
      <c r="EE38" s="90"/>
      <c r="EF38" s="90"/>
      <c r="EG38" s="90"/>
      <c r="EH38" s="90"/>
      <c r="EI38" s="90"/>
      <c r="EJ38" s="90"/>
      <c r="EK38" s="90"/>
      <c r="EL38" s="90"/>
      <c r="EM38" s="90"/>
      <c r="EN38" s="90"/>
      <c r="EO38" s="90"/>
      <c r="EP38" s="90"/>
      <c r="EQ38" s="90"/>
      <c r="ER38" s="90"/>
      <c r="ES38" s="90"/>
      <c r="ET38" s="90"/>
      <c r="EU38" s="90"/>
      <c r="EV38" s="90"/>
      <c r="EW38" s="90"/>
      <c r="EX38" s="90"/>
      <c r="EY38" s="90"/>
      <c r="EZ38" s="90"/>
      <c r="FA38" s="90"/>
      <c r="FB38" s="90"/>
      <c r="FC38" s="90"/>
      <c r="FD38" s="90"/>
      <c r="FE38" s="90"/>
      <c r="FF38" s="90"/>
      <c r="FG38" s="90"/>
      <c r="FH38" s="90"/>
      <c r="FI38" s="90"/>
      <c r="FJ38" s="90"/>
      <c r="FK38" s="90"/>
      <c r="FL38" s="90"/>
      <c r="FM38" s="90"/>
      <c r="FN38" s="90"/>
      <c r="FO38" s="90"/>
      <c r="FP38" s="90"/>
      <c r="FQ38" s="90"/>
      <c r="FR38" s="90"/>
      <c r="FS38" s="90"/>
      <c r="FT38" s="90"/>
      <c r="FU38" s="90"/>
      <c r="FV38" s="90"/>
      <c r="FW38" s="90"/>
      <c r="FX38" s="90"/>
      <c r="FY38" s="90"/>
      <c r="FZ38" s="90"/>
      <c r="GA38" s="90"/>
      <c r="GB38" s="90"/>
      <c r="GC38" s="90"/>
      <c r="GD38" s="90"/>
      <c r="GE38" s="90"/>
      <c r="GF38" s="90"/>
      <c r="GG38" s="90"/>
      <c r="GH38" s="90"/>
      <c r="GI38" s="90"/>
      <c r="GJ38" s="90"/>
      <c r="GK38" s="90"/>
      <c r="GL38" s="90"/>
      <c r="GM38" s="90"/>
      <c r="GN38" s="90"/>
      <c r="GO38" s="90"/>
      <c r="GP38" s="90"/>
      <c r="GQ38" s="90"/>
      <c r="GR38" s="90"/>
      <c r="GS38" s="90"/>
      <c r="GT38" s="90"/>
      <c r="GU38" s="90"/>
      <c r="GV38" s="90"/>
      <c r="GW38" s="90"/>
      <c r="GX38" s="90"/>
      <c r="GY38" s="90"/>
      <c r="GZ38" s="90"/>
      <c r="HA38" s="90"/>
      <c r="HB38" s="90"/>
      <c r="HC38" s="90"/>
      <c r="HD38" s="90"/>
      <c r="HE38" s="90"/>
      <c r="HF38" s="90"/>
      <c r="HG38" s="90"/>
      <c r="HH38" s="90"/>
      <c r="HI38" s="90"/>
      <c r="HJ38" s="90"/>
      <c r="HK38" s="90"/>
      <c r="HL38" s="90"/>
      <c r="HM38" s="90"/>
      <c r="HN38" s="90"/>
      <c r="HO38" s="90"/>
      <c r="HP38" s="90"/>
      <c r="HQ38" s="90"/>
      <c r="HR38" s="90"/>
      <c r="HS38" s="90"/>
      <c r="HT38" s="90"/>
      <c r="HU38" s="90"/>
      <c r="HV38" s="90"/>
      <c r="HW38" s="90"/>
      <c r="HX38" s="90"/>
      <c r="HY38" s="90"/>
      <c r="HZ38" s="90"/>
      <c r="IA38" s="90"/>
      <c r="IB38" s="90"/>
      <c r="IC38" s="90"/>
      <c r="ID38" s="90"/>
      <c r="IE38" s="90"/>
      <c r="IF38" s="90"/>
      <c r="IG38" s="90"/>
      <c r="IH38" s="90"/>
      <c r="II38" s="90"/>
      <c r="IJ38" s="90"/>
      <c r="IK38" s="90"/>
      <c r="IL38" s="90"/>
      <c r="IM38" s="90"/>
      <c r="IN38" s="90"/>
      <c r="IO38" s="90"/>
      <c r="IP38" s="90"/>
      <c r="IQ38" s="90"/>
      <c r="IR38" s="90"/>
      <c r="IS38" s="90"/>
      <c r="IT38" s="90"/>
      <c r="IU38" s="90"/>
      <c r="IV38" s="90"/>
      <c r="IW38" s="90"/>
      <c r="IX38" s="90"/>
      <c r="IY38" s="90"/>
      <c r="IZ38" s="90"/>
      <c r="JA38" s="90"/>
      <c r="JB38" s="90"/>
      <c r="JC38" s="90"/>
      <c r="JD38" s="90"/>
      <c r="JE38" s="90"/>
      <c r="JF38" s="90"/>
      <c r="JG38" s="90"/>
      <c r="JH38" s="90"/>
      <c r="JI38" s="90"/>
      <c r="JJ38" s="90"/>
      <c r="JK38" s="90"/>
      <c r="JL38" s="90"/>
      <c r="JM38" s="90"/>
      <c r="JN38" s="90"/>
      <c r="JO38" s="90"/>
      <c r="JP38" s="90"/>
      <c r="JQ38" s="90"/>
      <c r="JR38" s="90"/>
      <c r="JS38" s="90"/>
      <c r="JT38" s="90"/>
      <c r="JU38" s="90"/>
      <c r="JV38" s="90"/>
      <c r="JW38" s="90"/>
      <c r="JX38" s="90"/>
      <c r="JY38" s="90"/>
      <c r="JZ38" s="90"/>
      <c r="KA38" s="90"/>
      <c r="KB38" s="90"/>
      <c r="KC38" s="90"/>
      <c r="KD38" s="90"/>
      <c r="KE38" s="90"/>
      <c r="KF38" s="90"/>
      <c r="KG38" s="90"/>
      <c r="KH38" s="90"/>
      <c r="KI38" s="90"/>
      <c r="KJ38" s="90"/>
      <c r="KK38" s="90"/>
      <c r="KL38" s="90"/>
      <c r="KM38" s="90"/>
      <c r="KN38" s="90"/>
      <c r="KO38" s="90"/>
      <c r="KP38" s="90"/>
      <c r="KQ38" s="90"/>
      <c r="KR38" s="90"/>
      <c r="KS38" s="90"/>
      <c r="KT38" s="90"/>
      <c r="KU38" s="90"/>
      <c r="KV38" s="90"/>
      <c r="KW38" s="90"/>
      <c r="KX38" s="90"/>
      <c r="KY38" s="90"/>
      <c r="KZ38" s="90"/>
      <c r="LA38" s="90"/>
      <c r="LB38" s="90"/>
      <c r="LC38" s="90"/>
      <c r="LD38" s="90"/>
      <c r="LE38" s="90"/>
      <c r="LF38" s="90"/>
      <c r="LG38" s="90"/>
      <c r="LH38" s="90"/>
      <c r="LI38" s="90"/>
      <c r="LJ38" s="90"/>
      <c r="LK38" s="90"/>
      <c r="LL38" s="90"/>
      <c r="LM38" s="90"/>
      <c r="LN38" s="90"/>
      <c r="LO38" s="90"/>
      <c r="LP38" s="90"/>
      <c r="LQ38" s="90"/>
      <c r="LR38" s="90"/>
      <c r="LS38" s="90"/>
      <c r="LT38" s="90"/>
      <c r="LU38" s="90"/>
      <c r="LV38" s="90"/>
      <c r="LW38" s="90"/>
      <c r="LX38" s="90"/>
      <c r="LY38" s="90"/>
      <c r="LZ38" s="90"/>
      <c r="MA38" s="90"/>
      <c r="MB38" s="90"/>
      <c r="MC38" s="90"/>
      <c r="MD38" s="90"/>
      <c r="ME38" s="90"/>
      <c r="MF38" s="90"/>
      <c r="MG38" s="90"/>
      <c r="MH38" s="90"/>
      <c r="MI38" s="90"/>
      <c r="MJ38" s="90"/>
      <c r="MK38" s="90"/>
      <c r="ML38" s="90"/>
      <c r="MM38" s="90"/>
      <c r="MN38" s="90"/>
      <c r="MO38" s="90"/>
      <c r="MP38" s="90"/>
      <c r="MQ38" s="90"/>
      <c r="MR38" s="90"/>
      <c r="MS38" s="90"/>
      <c r="MT38" s="90"/>
      <c r="MU38" s="90"/>
      <c r="MV38" s="90"/>
      <c r="MW38" s="90"/>
      <c r="MX38" s="90"/>
      <c r="MY38" s="90"/>
      <c r="MZ38" s="90"/>
      <c r="NA38" s="90"/>
      <c r="NB38" s="90"/>
      <c r="NC38" s="90"/>
      <c r="ND38" s="90"/>
      <c r="NE38" s="90"/>
      <c r="NF38" s="90"/>
      <c r="NG38" s="90"/>
      <c r="NH38" s="90"/>
      <c r="NI38" s="90"/>
      <c r="NJ38" s="90"/>
      <c r="NK38" s="90"/>
      <c r="NL38" s="90"/>
      <c r="NM38" s="90"/>
      <c r="NN38" s="90"/>
      <c r="NO38" s="90"/>
      <c r="NP38" s="90"/>
      <c r="NQ38" s="90"/>
      <c r="NR38" s="90"/>
      <c r="NS38" s="90"/>
      <c r="NT38" s="90"/>
      <c r="NU38" s="90"/>
      <c r="NV38" s="90"/>
      <c r="NW38" s="90"/>
      <c r="NX38" s="90"/>
      <c r="NY38" s="90"/>
      <c r="NZ38" s="90"/>
      <c r="OA38" s="90"/>
      <c r="OB38" s="90"/>
      <c r="OC38" s="90"/>
      <c r="OD38" s="90"/>
      <c r="OE38" s="90"/>
      <c r="OF38" s="90"/>
      <c r="OG38" s="90"/>
      <c r="OH38" s="90"/>
      <c r="OI38" s="90"/>
      <c r="OJ38" s="90"/>
      <c r="OK38" s="90"/>
      <c r="OL38" s="90"/>
      <c r="OM38" s="90"/>
      <c r="ON38" s="90"/>
      <c r="OO38" s="90"/>
      <c r="OP38" s="90"/>
      <c r="OQ38" s="90"/>
      <c r="OR38" s="90"/>
      <c r="OS38" s="90"/>
      <c r="OT38" s="90"/>
      <c r="OU38" s="90"/>
      <c r="OV38" s="90"/>
      <c r="OW38" s="90"/>
      <c r="OX38" s="90"/>
      <c r="OY38" s="90"/>
      <c r="OZ38" s="90"/>
      <c r="PA38" s="90"/>
      <c r="PB38" s="90"/>
      <c r="PC38" s="90"/>
      <c r="PD38" s="90"/>
      <c r="PE38" s="90"/>
      <c r="PF38" s="90"/>
      <c r="PG38" s="90"/>
      <c r="PH38" s="90"/>
      <c r="PI38" s="90"/>
      <c r="PJ38" s="90"/>
      <c r="PK38" s="90"/>
      <c r="PL38" s="90"/>
      <c r="PM38" s="90"/>
      <c r="PN38" s="90"/>
      <c r="PO38" s="90"/>
      <c r="PP38" s="90"/>
      <c r="PQ38" s="90"/>
      <c r="PR38" s="90"/>
      <c r="PS38" s="90"/>
      <c r="PT38" s="90"/>
      <c r="PU38" s="90"/>
      <c r="PV38" s="90"/>
      <c r="PW38" s="90"/>
      <c r="PX38" s="90"/>
      <c r="PY38" s="90"/>
      <c r="PZ38" s="90"/>
      <c r="QA38" s="90"/>
      <c r="QB38" s="90"/>
      <c r="QC38" s="90"/>
      <c r="QD38" s="90"/>
      <c r="QE38" s="90"/>
      <c r="QF38" s="90"/>
      <c r="QG38" s="90"/>
      <c r="QH38" s="90"/>
      <c r="QI38" s="90"/>
      <c r="QJ38" s="90"/>
      <c r="QK38" s="90"/>
      <c r="QL38" s="90"/>
      <c r="QM38" s="90"/>
      <c r="QN38" s="90"/>
      <c r="QO38" s="90"/>
      <c r="QP38" s="90"/>
      <c r="QQ38" s="90"/>
      <c r="QR38" s="90"/>
      <c r="QS38" s="90"/>
      <c r="QT38" s="90"/>
      <c r="QU38" s="90"/>
      <c r="QV38" s="90"/>
      <c r="QW38" s="90"/>
      <c r="QX38" s="90"/>
      <c r="QY38" s="90"/>
      <c r="QZ38" s="90"/>
      <c r="RA38" s="90"/>
      <c r="RB38" s="90"/>
      <c r="RC38" s="90"/>
      <c r="RD38" s="90"/>
      <c r="RE38" s="90"/>
      <c r="RF38" s="90"/>
      <c r="RG38" s="90"/>
      <c r="RH38" s="90"/>
      <c r="RI38" s="90"/>
      <c r="RJ38" s="90"/>
      <c r="RK38" s="90"/>
      <c r="RL38" s="90"/>
      <c r="RM38" s="90"/>
      <c r="RN38" s="90"/>
      <c r="RO38" s="90"/>
      <c r="RP38" s="90"/>
      <c r="RQ38" s="90"/>
      <c r="RR38" s="90"/>
      <c r="RS38" s="90"/>
      <c r="RT38" s="90"/>
      <c r="RU38" s="90"/>
      <c r="RV38" s="90"/>
      <c r="RW38" s="90"/>
      <c r="RX38" s="90"/>
      <c r="RY38" s="90"/>
      <c r="RZ38" s="90"/>
      <c r="SA38" s="90"/>
      <c r="SB38" s="90"/>
      <c r="SC38" s="90"/>
      <c r="SD38" s="90"/>
      <c r="SE38" s="90"/>
      <c r="SF38" s="90"/>
      <c r="SG38" s="90"/>
      <c r="SH38" s="90"/>
      <c r="SI38" s="90"/>
      <c r="SJ38" s="90"/>
      <c r="SK38" s="90"/>
      <c r="SL38" s="90"/>
      <c r="SM38" s="90"/>
      <c r="SN38" s="90"/>
      <c r="SO38" s="90"/>
      <c r="SP38" s="90"/>
      <c r="SQ38" s="90"/>
      <c r="SR38" s="90"/>
      <c r="SS38" s="90"/>
      <c r="ST38" s="90"/>
      <c r="SU38" s="90"/>
      <c r="SV38" s="90"/>
      <c r="SW38" s="90"/>
      <c r="SX38" s="90"/>
      <c r="SY38" s="90"/>
      <c r="SZ38" s="90"/>
      <c r="TA38" s="90"/>
      <c r="TB38" s="90"/>
      <c r="TC38" s="90"/>
      <c r="TD38" s="90"/>
      <c r="TE38" s="90"/>
      <c r="TF38" s="90"/>
    </row>
    <row r="39" spans="1:526" ht="15" hidden="1" customHeight="1" x14ac:dyDescent="0.2">
      <c r="A39" s="90"/>
      <c r="B39" s="105">
        <v>10</v>
      </c>
      <c r="C39" s="106" t="str">
        <f t="shared" si="5"/>
        <v/>
      </c>
      <c r="D39" s="107" t="str">
        <f t="shared" si="6"/>
        <v/>
      </c>
      <c r="E39" s="108"/>
      <c r="F39" s="109"/>
      <c r="G39" s="109"/>
      <c r="H39" s="109"/>
      <c r="I39" s="109"/>
      <c r="J39" s="109"/>
      <c r="K39" s="109"/>
      <c r="L39" s="109"/>
      <c r="M39" s="109"/>
      <c r="N39" s="109"/>
      <c r="O39" s="109"/>
      <c r="P39" s="109"/>
      <c r="Q39" s="109"/>
      <c r="R39" s="109"/>
      <c r="S39" s="109"/>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c r="AT39" s="90"/>
      <c r="AU39" s="90"/>
      <c r="AV39" s="90"/>
      <c r="AW39" s="90"/>
      <c r="AX39" s="90"/>
      <c r="AY39" s="90"/>
      <c r="AZ39" s="90"/>
      <c r="BA39" s="90"/>
      <c r="BB39" s="90"/>
      <c r="BC39" s="90"/>
      <c r="BD39" s="90"/>
      <c r="BE39" s="90"/>
      <c r="BF39" s="90"/>
      <c r="BG39" s="90"/>
      <c r="BH39" s="90"/>
      <c r="BI39" s="90"/>
      <c r="BJ39" s="90"/>
      <c r="BK39" s="90"/>
      <c r="BL39" s="90"/>
      <c r="BM39" s="90"/>
      <c r="BN39" s="90"/>
      <c r="BO39" s="90"/>
      <c r="BP39" s="90"/>
      <c r="BQ39" s="90"/>
      <c r="BR39" s="90"/>
      <c r="BS39" s="90"/>
      <c r="BT39" s="90"/>
      <c r="BU39" s="90"/>
      <c r="BV39" s="90"/>
      <c r="BW39" s="90"/>
      <c r="BX39" s="90"/>
      <c r="BY39" s="90"/>
      <c r="BZ39" s="90"/>
      <c r="CA39" s="90"/>
      <c r="CB39" s="90"/>
      <c r="CC39" s="90"/>
      <c r="CD39" s="90"/>
      <c r="CE39" s="90"/>
      <c r="CF39" s="90"/>
      <c r="CG39" s="90"/>
      <c r="CH39" s="90"/>
      <c r="CI39" s="90"/>
      <c r="CJ39" s="90"/>
      <c r="CK39" s="90"/>
      <c r="CL39" s="90"/>
      <c r="CM39" s="90"/>
      <c r="CN39" s="90"/>
      <c r="CO39" s="90"/>
      <c r="CP39" s="90"/>
      <c r="CQ39" s="90"/>
      <c r="CR39" s="90"/>
      <c r="CS39" s="90"/>
      <c r="CT39" s="90"/>
      <c r="CU39" s="90"/>
      <c r="CV39" s="90"/>
      <c r="CW39" s="90"/>
      <c r="CX39" s="90"/>
      <c r="CY39" s="90"/>
      <c r="CZ39" s="90"/>
      <c r="DA39" s="90"/>
      <c r="DB39" s="90"/>
      <c r="DC39" s="90"/>
      <c r="DD39" s="90"/>
      <c r="DE39" s="90"/>
      <c r="DF39" s="90"/>
      <c r="DG39" s="90"/>
      <c r="DH39" s="90"/>
      <c r="DI39" s="90"/>
      <c r="DJ39" s="90"/>
      <c r="DK39" s="90"/>
      <c r="DL39" s="90"/>
      <c r="DM39" s="90"/>
      <c r="DN39" s="90"/>
      <c r="DO39" s="90"/>
      <c r="DP39" s="90"/>
      <c r="DQ39" s="90"/>
      <c r="DR39" s="90"/>
      <c r="DS39" s="90"/>
      <c r="DT39" s="90"/>
      <c r="DU39" s="90"/>
      <c r="DV39" s="90"/>
      <c r="DW39" s="90"/>
      <c r="DX39" s="90"/>
      <c r="DY39" s="90"/>
      <c r="DZ39" s="90"/>
      <c r="EA39" s="90"/>
      <c r="EB39" s="90"/>
      <c r="EC39" s="90"/>
      <c r="ED39" s="90"/>
      <c r="EE39" s="90"/>
      <c r="EF39" s="90"/>
      <c r="EG39" s="90"/>
      <c r="EH39" s="90"/>
      <c r="EI39" s="90"/>
      <c r="EJ39" s="90"/>
      <c r="EK39" s="90"/>
      <c r="EL39" s="90"/>
      <c r="EM39" s="90"/>
      <c r="EN39" s="90"/>
      <c r="EO39" s="90"/>
      <c r="EP39" s="90"/>
      <c r="EQ39" s="90"/>
      <c r="ER39" s="90"/>
      <c r="ES39" s="90"/>
      <c r="ET39" s="90"/>
      <c r="EU39" s="90"/>
      <c r="EV39" s="90"/>
      <c r="EW39" s="90"/>
      <c r="EX39" s="90"/>
      <c r="EY39" s="90"/>
      <c r="EZ39" s="90"/>
      <c r="FA39" s="90"/>
      <c r="FB39" s="90"/>
      <c r="FC39" s="90"/>
      <c r="FD39" s="90"/>
      <c r="FE39" s="90"/>
      <c r="FF39" s="90"/>
      <c r="FG39" s="90"/>
      <c r="FH39" s="90"/>
      <c r="FI39" s="90"/>
      <c r="FJ39" s="90"/>
      <c r="FK39" s="90"/>
      <c r="FL39" s="90"/>
      <c r="FM39" s="90"/>
      <c r="FN39" s="90"/>
      <c r="FO39" s="90"/>
      <c r="FP39" s="90"/>
      <c r="FQ39" s="90"/>
      <c r="FR39" s="90"/>
      <c r="FS39" s="90"/>
      <c r="FT39" s="90"/>
      <c r="FU39" s="90"/>
      <c r="FV39" s="90"/>
      <c r="FW39" s="90"/>
      <c r="FX39" s="90"/>
      <c r="FY39" s="90"/>
      <c r="FZ39" s="90"/>
      <c r="GA39" s="90"/>
      <c r="GB39" s="90"/>
      <c r="GC39" s="90"/>
      <c r="GD39" s="90"/>
      <c r="GE39" s="90"/>
      <c r="GF39" s="90"/>
      <c r="GG39" s="90"/>
      <c r="GH39" s="90"/>
      <c r="GI39" s="90"/>
      <c r="GJ39" s="90"/>
      <c r="GK39" s="90"/>
      <c r="GL39" s="90"/>
      <c r="GM39" s="90"/>
      <c r="GN39" s="90"/>
      <c r="GO39" s="90"/>
      <c r="GP39" s="90"/>
      <c r="GQ39" s="90"/>
      <c r="GR39" s="90"/>
      <c r="GS39" s="90"/>
      <c r="GT39" s="90"/>
      <c r="GU39" s="90"/>
      <c r="GV39" s="90"/>
      <c r="GW39" s="90"/>
      <c r="GX39" s="90"/>
      <c r="GY39" s="90"/>
      <c r="GZ39" s="90"/>
      <c r="HA39" s="90"/>
      <c r="HB39" s="90"/>
      <c r="HC39" s="90"/>
      <c r="HD39" s="90"/>
      <c r="HE39" s="90"/>
      <c r="HF39" s="90"/>
      <c r="HG39" s="90"/>
      <c r="HH39" s="90"/>
      <c r="HI39" s="90"/>
      <c r="HJ39" s="90"/>
      <c r="HK39" s="90"/>
      <c r="HL39" s="90"/>
      <c r="HM39" s="90"/>
      <c r="HN39" s="90"/>
      <c r="HO39" s="90"/>
      <c r="HP39" s="90"/>
      <c r="HQ39" s="90"/>
      <c r="HR39" s="90"/>
      <c r="HS39" s="90"/>
      <c r="HT39" s="90"/>
      <c r="HU39" s="90"/>
      <c r="HV39" s="90"/>
      <c r="HW39" s="90"/>
      <c r="HX39" s="90"/>
      <c r="HY39" s="90"/>
      <c r="HZ39" s="90"/>
      <c r="IA39" s="90"/>
      <c r="IB39" s="90"/>
      <c r="IC39" s="90"/>
      <c r="ID39" s="90"/>
      <c r="IE39" s="90"/>
      <c r="IF39" s="90"/>
      <c r="IG39" s="90"/>
      <c r="IH39" s="90"/>
      <c r="II39" s="90"/>
      <c r="IJ39" s="90"/>
      <c r="IK39" s="90"/>
      <c r="IL39" s="90"/>
      <c r="IM39" s="90"/>
      <c r="IN39" s="90"/>
      <c r="IO39" s="90"/>
      <c r="IP39" s="90"/>
      <c r="IQ39" s="90"/>
      <c r="IR39" s="90"/>
      <c r="IS39" s="90"/>
      <c r="IT39" s="90"/>
      <c r="IU39" s="90"/>
      <c r="IV39" s="90"/>
      <c r="IW39" s="90"/>
      <c r="IX39" s="90"/>
      <c r="IY39" s="90"/>
      <c r="IZ39" s="90"/>
      <c r="JA39" s="90"/>
      <c r="JB39" s="90"/>
      <c r="JC39" s="90"/>
      <c r="JD39" s="90"/>
      <c r="JE39" s="90"/>
      <c r="JF39" s="90"/>
      <c r="JG39" s="90"/>
      <c r="JH39" s="90"/>
      <c r="JI39" s="90"/>
      <c r="JJ39" s="90"/>
      <c r="JK39" s="90"/>
      <c r="JL39" s="90"/>
      <c r="JM39" s="90"/>
      <c r="JN39" s="90"/>
      <c r="JO39" s="90"/>
      <c r="JP39" s="90"/>
      <c r="JQ39" s="90"/>
      <c r="JR39" s="90"/>
      <c r="JS39" s="90"/>
      <c r="JT39" s="90"/>
      <c r="JU39" s="90"/>
      <c r="JV39" s="90"/>
      <c r="JW39" s="90"/>
      <c r="JX39" s="90"/>
      <c r="JY39" s="90"/>
      <c r="JZ39" s="90"/>
      <c r="KA39" s="90"/>
      <c r="KB39" s="90"/>
      <c r="KC39" s="90"/>
      <c r="KD39" s="90"/>
      <c r="KE39" s="90"/>
      <c r="KF39" s="90"/>
      <c r="KG39" s="90"/>
      <c r="KH39" s="90"/>
      <c r="KI39" s="90"/>
      <c r="KJ39" s="90"/>
      <c r="KK39" s="90"/>
      <c r="KL39" s="90"/>
      <c r="KM39" s="90"/>
      <c r="KN39" s="90"/>
      <c r="KO39" s="90"/>
      <c r="KP39" s="90"/>
      <c r="KQ39" s="90"/>
      <c r="KR39" s="90"/>
      <c r="KS39" s="90"/>
      <c r="KT39" s="90"/>
      <c r="KU39" s="90"/>
      <c r="KV39" s="90"/>
      <c r="KW39" s="90"/>
      <c r="KX39" s="90"/>
      <c r="KY39" s="90"/>
      <c r="KZ39" s="90"/>
      <c r="LA39" s="90"/>
      <c r="LB39" s="90"/>
      <c r="LC39" s="90"/>
      <c r="LD39" s="90"/>
      <c r="LE39" s="90"/>
      <c r="LF39" s="90"/>
      <c r="LG39" s="90"/>
      <c r="LH39" s="90"/>
      <c r="LI39" s="90"/>
      <c r="LJ39" s="90"/>
      <c r="LK39" s="90"/>
      <c r="LL39" s="90"/>
      <c r="LM39" s="90"/>
      <c r="LN39" s="90"/>
      <c r="LO39" s="90"/>
      <c r="LP39" s="90"/>
      <c r="LQ39" s="90"/>
      <c r="LR39" s="90"/>
      <c r="LS39" s="90"/>
      <c r="LT39" s="90"/>
      <c r="LU39" s="90"/>
      <c r="LV39" s="90"/>
      <c r="LW39" s="90"/>
      <c r="LX39" s="90"/>
      <c r="LY39" s="90"/>
      <c r="LZ39" s="90"/>
      <c r="MA39" s="90"/>
      <c r="MB39" s="90"/>
      <c r="MC39" s="90"/>
      <c r="MD39" s="90"/>
      <c r="ME39" s="90"/>
      <c r="MF39" s="90"/>
      <c r="MG39" s="90"/>
      <c r="MH39" s="90"/>
      <c r="MI39" s="90"/>
      <c r="MJ39" s="90"/>
      <c r="MK39" s="90"/>
      <c r="ML39" s="90"/>
      <c r="MM39" s="90"/>
      <c r="MN39" s="90"/>
      <c r="MO39" s="90"/>
      <c r="MP39" s="90"/>
      <c r="MQ39" s="90"/>
      <c r="MR39" s="90"/>
      <c r="MS39" s="90"/>
      <c r="MT39" s="90"/>
      <c r="MU39" s="90"/>
      <c r="MV39" s="90"/>
      <c r="MW39" s="90"/>
      <c r="MX39" s="90"/>
      <c r="MY39" s="90"/>
      <c r="MZ39" s="90"/>
      <c r="NA39" s="90"/>
      <c r="NB39" s="90"/>
      <c r="NC39" s="90"/>
      <c r="ND39" s="90"/>
      <c r="NE39" s="90"/>
      <c r="NF39" s="90"/>
      <c r="NG39" s="90"/>
      <c r="NH39" s="90"/>
      <c r="NI39" s="90"/>
      <c r="NJ39" s="90"/>
      <c r="NK39" s="90"/>
      <c r="NL39" s="90"/>
      <c r="NM39" s="90"/>
      <c r="NN39" s="90"/>
      <c r="NO39" s="90"/>
      <c r="NP39" s="90"/>
      <c r="NQ39" s="90"/>
      <c r="NR39" s="90"/>
      <c r="NS39" s="90"/>
      <c r="NT39" s="90"/>
      <c r="NU39" s="90"/>
      <c r="NV39" s="90"/>
      <c r="NW39" s="90"/>
      <c r="NX39" s="90"/>
      <c r="NY39" s="90"/>
      <c r="NZ39" s="90"/>
      <c r="OA39" s="90"/>
      <c r="OB39" s="90"/>
      <c r="OC39" s="90"/>
      <c r="OD39" s="90"/>
      <c r="OE39" s="90"/>
      <c r="OF39" s="90"/>
      <c r="OG39" s="90"/>
      <c r="OH39" s="90"/>
      <c r="OI39" s="90"/>
      <c r="OJ39" s="90"/>
      <c r="OK39" s="90"/>
      <c r="OL39" s="90"/>
      <c r="OM39" s="90"/>
      <c r="ON39" s="90"/>
      <c r="OO39" s="90"/>
      <c r="OP39" s="90"/>
      <c r="OQ39" s="90"/>
      <c r="OR39" s="90"/>
      <c r="OS39" s="90"/>
      <c r="OT39" s="90"/>
      <c r="OU39" s="90"/>
      <c r="OV39" s="90"/>
      <c r="OW39" s="90"/>
      <c r="OX39" s="90"/>
      <c r="OY39" s="90"/>
      <c r="OZ39" s="90"/>
      <c r="PA39" s="90"/>
      <c r="PB39" s="90"/>
      <c r="PC39" s="90"/>
      <c r="PD39" s="90"/>
      <c r="PE39" s="90"/>
      <c r="PF39" s="90"/>
      <c r="PG39" s="90"/>
      <c r="PH39" s="90"/>
      <c r="PI39" s="90"/>
      <c r="PJ39" s="90"/>
      <c r="PK39" s="90"/>
      <c r="PL39" s="90"/>
      <c r="PM39" s="90"/>
      <c r="PN39" s="90"/>
      <c r="PO39" s="90"/>
      <c r="PP39" s="90"/>
      <c r="PQ39" s="90"/>
      <c r="PR39" s="90"/>
      <c r="PS39" s="90"/>
      <c r="PT39" s="90"/>
      <c r="PU39" s="90"/>
      <c r="PV39" s="90"/>
      <c r="PW39" s="90"/>
      <c r="PX39" s="90"/>
      <c r="PY39" s="90"/>
      <c r="PZ39" s="90"/>
      <c r="QA39" s="90"/>
      <c r="QB39" s="90"/>
      <c r="QC39" s="90"/>
      <c r="QD39" s="90"/>
      <c r="QE39" s="90"/>
      <c r="QF39" s="90"/>
      <c r="QG39" s="90"/>
      <c r="QH39" s="90"/>
      <c r="QI39" s="90"/>
      <c r="QJ39" s="90"/>
      <c r="QK39" s="90"/>
      <c r="QL39" s="90"/>
      <c r="QM39" s="90"/>
      <c r="QN39" s="90"/>
      <c r="QO39" s="90"/>
      <c r="QP39" s="90"/>
      <c r="QQ39" s="90"/>
      <c r="QR39" s="90"/>
      <c r="QS39" s="90"/>
      <c r="QT39" s="90"/>
      <c r="QU39" s="90"/>
      <c r="QV39" s="90"/>
      <c r="QW39" s="90"/>
      <c r="QX39" s="90"/>
      <c r="QY39" s="90"/>
      <c r="QZ39" s="90"/>
      <c r="RA39" s="90"/>
      <c r="RB39" s="90"/>
      <c r="RC39" s="90"/>
      <c r="RD39" s="90"/>
      <c r="RE39" s="90"/>
      <c r="RF39" s="90"/>
      <c r="RG39" s="90"/>
      <c r="RH39" s="90"/>
      <c r="RI39" s="90"/>
      <c r="RJ39" s="90"/>
      <c r="RK39" s="90"/>
      <c r="RL39" s="90"/>
      <c r="RM39" s="90"/>
      <c r="RN39" s="90"/>
      <c r="RO39" s="90"/>
      <c r="RP39" s="90"/>
      <c r="RQ39" s="90"/>
      <c r="RR39" s="90"/>
      <c r="RS39" s="90"/>
      <c r="RT39" s="90"/>
      <c r="RU39" s="90"/>
      <c r="RV39" s="90"/>
      <c r="RW39" s="90"/>
      <c r="RX39" s="90"/>
      <c r="RY39" s="90"/>
      <c r="RZ39" s="90"/>
      <c r="SA39" s="90"/>
      <c r="SB39" s="90"/>
      <c r="SC39" s="90"/>
      <c r="SD39" s="90"/>
      <c r="SE39" s="90"/>
      <c r="SF39" s="90"/>
      <c r="SG39" s="90"/>
      <c r="SH39" s="90"/>
      <c r="SI39" s="90"/>
      <c r="SJ39" s="90"/>
      <c r="SK39" s="90"/>
      <c r="SL39" s="90"/>
      <c r="SM39" s="90"/>
      <c r="SN39" s="90"/>
      <c r="SO39" s="90"/>
      <c r="SP39" s="90"/>
      <c r="SQ39" s="90"/>
      <c r="SR39" s="90"/>
      <c r="SS39" s="90"/>
      <c r="ST39" s="90"/>
      <c r="SU39" s="90"/>
      <c r="SV39" s="90"/>
      <c r="SW39" s="90"/>
      <c r="SX39" s="90"/>
      <c r="SY39" s="90"/>
      <c r="SZ39" s="90"/>
      <c r="TA39" s="90"/>
      <c r="TB39" s="90"/>
      <c r="TC39" s="90"/>
      <c r="TD39" s="90"/>
      <c r="TE39" s="90"/>
      <c r="TF39" s="90"/>
    </row>
    <row r="40" spans="1:526" ht="15" hidden="1" customHeight="1" x14ac:dyDescent="0.2">
      <c r="A40" s="9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0"/>
      <c r="AL40" s="90"/>
      <c r="AM40" s="90"/>
      <c r="AN40" s="90"/>
      <c r="AO40" s="90"/>
      <c r="AP40" s="90"/>
      <c r="AQ40" s="90"/>
      <c r="AR40" s="90"/>
      <c r="AS40" s="90"/>
      <c r="AT40" s="90"/>
      <c r="AU40" s="90"/>
      <c r="AV40" s="90"/>
      <c r="AW40" s="90"/>
      <c r="AX40" s="90"/>
      <c r="AY40" s="90"/>
      <c r="AZ40" s="90"/>
      <c r="BA40" s="90"/>
      <c r="BB40" s="90"/>
      <c r="BC40" s="90"/>
      <c r="BD40" s="90"/>
      <c r="BE40" s="90"/>
      <c r="BF40" s="90"/>
      <c r="BG40" s="90"/>
      <c r="BH40" s="90"/>
      <c r="BI40" s="90"/>
      <c r="BJ40" s="90"/>
      <c r="BK40" s="90"/>
      <c r="BL40" s="90"/>
      <c r="BM40" s="90"/>
      <c r="BN40" s="90"/>
      <c r="BO40" s="90"/>
      <c r="BP40" s="90"/>
      <c r="BQ40" s="90"/>
      <c r="BR40" s="90"/>
      <c r="BS40" s="90"/>
      <c r="BT40" s="90"/>
      <c r="BU40" s="90"/>
      <c r="BV40" s="90"/>
      <c r="BW40" s="90"/>
      <c r="BX40" s="90"/>
      <c r="BY40" s="90"/>
      <c r="BZ40" s="90"/>
      <c r="CA40" s="90"/>
      <c r="CB40" s="90"/>
      <c r="CC40" s="90"/>
      <c r="CD40" s="90"/>
      <c r="CE40" s="90"/>
      <c r="CF40" s="90"/>
      <c r="CG40" s="90"/>
      <c r="CH40" s="90"/>
      <c r="CI40" s="90"/>
      <c r="CJ40" s="90"/>
      <c r="CK40" s="90"/>
      <c r="CL40" s="90"/>
      <c r="CM40" s="90"/>
      <c r="CN40" s="90"/>
      <c r="CO40" s="90"/>
      <c r="CP40" s="90"/>
      <c r="CQ40" s="90"/>
      <c r="CR40" s="90"/>
      <c r="CS40" s="90"/>
      <c r="CT40" s="90"/>
      <c r="CU40" s="90"/>
      <c r="CV40" s="90"/>
      <c r="CW40" s="90"/>
      <c r="CX40" s="90"/>
      <c r="CY40" s="90"/>
      <c r="CZ40" s="90"/>
      <c r="DA40" s="90"/>
      <c r="DB40" s="90"/>
      <c r="DC40" s="90"/>
      <c r="DD40" s="90"/>
      <c r="DE40" s="90"/>
      <c r="DF40" s="90"/>
      <c r="DG40" s="90"/>
      <c r="DH40" s="90"/>
      <c r="DI40" s="90"/>
      <c r="DJ40" s="90"/>
      <c r="DK40" s="90"/>
      <c r="DL40" s="90"/>
      <c r="DM40" s="90"/>
      <c r="DN40" s="90"/>
      <c r="DO40" s="90"/>
      <c r="DP40" s="90"/>
      <c r="DQ40" s="90"/>
      <c r="DR40" s="90"/>
      <c r="DS40" s="90"/>
      <c r="DT40" s="90"/>
      <c r="DU40" s="90"/>
      <c r="DV40" s="90"/>
      <c r="DW40" s="90"/>
      <c r="DX40" s="90"/>
      <c r="DY40" s="90"/>
      <c r="DZ40" s="90"/>
      <c r="EA40" s="90"/>
      <c r="EB40" s="90"/>
      <c r="EC40" s="90"/>
      <c r="ED40" s="90"/>
      <c r="EE40" s="90"/>
      <c r="EF40" s="90"/>
      <c r="EG40" s="90"/>
      <c r="EH40" s="90"/>
      <c r="EI40" s="90"/>
      <c r="EJ40" s="90"/>
      <c r="EK40" s="90"/>
      <c r="EL40" s="90"/>
      <c r="EM40" s="90"/>
      <c r="EN40" s="90"/>
      <c r="EO40" s="90"/>
      <c r="EP40" s="90"/>
      <c r="EQ40" s="90"/>
      <c r="ER40" s="90"/>
      <c r="ES40" s="90"/>
      <c r="ET40" s="90"/>
      <c r="EU40" s="90"/>
      <c r="EV40" s="90"/>
      <c r="EW40" s="90"/>
      <c r="EX40" s="90"/>
      <c r="EY40" s="90"/>
      <c r="EZ40" s="90"/>
      <c r="FA40" s="90"/>
      <c r="FB40" s="90"/>
      <c r="FC40" s="90"/>
      <c r="FD40" s="90"/>
      <c r="FE40" s="90"/>
      <c r="FF40" s="90"/>
      <c r="FG40" s="90"/>
      <c r="FH40" s="90"/>
      <c r="FI40" s="90"/>
      <c r="FJ40" s="90"/>
      <c r="FK40" s="90"/>
      <c r="FL40" s="90"/>
      <c r="FM40" s="90"/>
      <c r="FN40" s="90"/>
      <c r="FO40" s="90"/>
      <c r="FP40" s="90"/>
      <c r="FQ40" s="90"/>
      <c r="FR40" s="90"/>
      <c r="FS40" s="90"/>
      <c r="FT40" s="90"/>
      <c r="FU40" s="90"/>
      <c r="FV40" s="90"/>
      <c r="FW40" s="90"/>
      <c r="FX40" s="90"/>
      <c r="FY40" s="90"/>
      <c r="FZ40" s="90"/>
      <c r="GA40" s="90"/>
      <c r="GB40" s="90"/>
      <c r="GC40" s="90"/>
      <c r="GD40" s="90"/>
      <c r="GE40" s="90"/>
      <c r="GF40" s="90"/>
      <c r="GG40" s="90"/>
      <c r="GH40" s="90"/>
      <c r="GI40" s="90"/>
      <c r="GJ40" s="90"/>
      <c r="GK40" s="90"/>
      <c r="GL40" s="90"/>
      <c r="GM40" s="90"/>
      <c r="GN40" s="90"/>
      <c r="GO40" s="90"/>
      <c r="GP40" s="90"/>
      <c r="GQ40" s="90"/>
      <c r="GR40" s="90"/>
      <c r="GS40" s="90"/>
      <c r="GT40" s="90"/>
      <c r="GU40" s="90"/>
      <c r="GV40" s="90"/>
      <c r="GW40" s="90"/>
      <c r="GX40" s="90"/>
      <c r="GY40" s="90"/>
      <c r="GZ40" s="90"/>
      <c r="HA40" s="90"/>
      <c r="HB40" s="90"/>
      <c r="HC40" s="90"/>
      <c r="HD40" s="90"/>
      <c r="HE40" s="90"/>
      <c r="HF40" s="90"/>
      <c r="HG40" s="90"/>
      <c r="HH40" s="90"/>
      <c r="HI40" s="90"/>
      <c r="HJ40" s="90"/>
      <c r="HK40" s="90"/>
      <c r="HL40" s="90"/>
      <c r="HM40" s="90"/>
      <c r="HN40" s="90"/>
      <c r="HO40" s="90"/>
      <c r="HP40" s="90"/>
      <c r="HQ40" s="90"/>
      <c r="HR40" s="90"/>
      <c r="HS40" s="90"/>
      <c r="HT40" s="90"/>
      <c r="HU40" s="90"/>
      <c r="HV40" s="90"/>
      <c r="HW40" s="90"/>
      <c r="HX40" s="90"/>
      <c r="HY40" s="90"/>
      <c r="HZ40" s="90"/>
      <c r="IA40" s="90"/>
      <c r="IB40" s="90"/>
      <c r="IC40" s="90"/>
      <c r="ID40" s="90"/>
      <c r="IE40" s="90"/>
      <c r="IF40" s="90"/>
      <c r="IG40" s="90"/>
      <c r="IH40" s="90"/>
      <c r="II40" s="90"/>
      <c r="IJ40" s="90"/>
      <c r="IK40" s="90"/>
      <c r="IL40" s="90"/>
      <c r="IM40" s="90"/>
      <c r="IN40" s="90"/>
      <c r="IO40" s="90"/>
      <c r="IP40" s="90"/>
      <c r="IQ40" s="90"/>
      <c r="IR40" s="90"/>
      <c r="IS40" s="90"/>
      <c r="IT40" s="90"/>
      <c r="IU40" s="90"/>
      <c r="IV40" s="90"/>
      <c r="IW40" s="90"/>
      <c r="IX40" s="90"/>
      <c r="IY40" s="90"/>
      <c r="IZ40" s="90"/>
      <c r="JA40" s="90"/>
      <c r="JB40" s="90"/>
      <c r="JC40" s="90"/>
      <c r="JD40" s="90"/>
      <c r="JE40" s="90"/>
      <c r="JF40" s="90"/>
      <c r="JG40" s="90"/>
      <c r="JH40" s="90"/>
      <c r="JI40" s="90"/>
      <c r="JJ40" s="90"/>
      <c r="JK40" s="90"/>
      <c r="JL40" s="90"/>
      <c r="JM40" s="90"/>
      <c r="JN40" s="90"/>
      <c r="JO40" s="90"/>
      <c r="JP40" s="90"/>
      <c r="JQ40" s="90"/>
      <c r="JR40" s="90"/>
      <c r="JS40" s="90"/>
      <c r="JT40" s="90"/>
      <c r="JU40" s="90"/>
      <c r="JV40" s="90"/>
      <c r="JW40" s="90"/>
      <c r="JX40" s="90"/>
      <c r="JY40" s="90"/>
      <c r="JZ40" s="90"/>
      <c r="KA40" s="90"/>
      <c r="KB40" s="90"/>
      <c r="KC40" s="90"/>
      <c r="KD40" s="90"/>
      <c r="KE40" s="90"/>
      <c r="KF40" s="90"/>
      <c r="KG40" s="90"/>
      <c r="KH40" s="90"/>
      <c r="KI40" s="90"/>
      <c r="KJ40" s="90"/>
      <c r="KK40" s="90"/>
      <c r="KL40" s="90"/>
      <c r="KM40" s="90"/>
      <c r="KN40" s="90"/>
      <c r="KO40" s="90"/>
      <c r="KP40" s="90"/>
      <c r="KQ40" s="90"/>
      <c r="KR40" s="90"/>
      <c r="KS40" s="90"/>
      <c r="KT40" s="90"/>
      <c r="KU40" s="90"/>
      <c r="KV40" s="90"/>
      <c r="KW40" s="90"/>
      <c r="KX40" s="90"/>
      <c r="KY40" s="90"/>
      <c r="KZ40" s="90"/>
      <c r="LA40" s="90"/>
      <c r="LB40" s="90"/>
      <c r="LC40" s="90"/>
      <c r="LD40" s="90"/>
      <c r="LE40" s="90"/>
      <c r="LF40" s="90"/>
      <c r="LG40" s="90"/>
      <c r="LH40" s="90"/>
      <c r="LI40" s="90"/>
      <c r="LJ40" s="90"/>
      <c r="LK40" s="90"/>
      <c r="LL40" s="90"/>
      <c r="LM40" s="90"/>
      <c r="LN40" s="90"/>
      <c r="LO40" s="90"/>
      <c r="LP40" s="90"/>
      <c r="LQ40" s="90"/>
      <c r="LR40" s="90"/>
      <c r="LS40" s="90"/>
      <c r="LT40" s="90"/>
      <c r="LU40" s="90"/>
      <c r="LV40" s="90"/>
      <c r="LW40" s="90"/>
      <c r="LX40" s="90"/>
      <c r="LY40" s="90"/>
      <c r="LZ40" s="90"/>
      <c r="MA40" s="90"/>
      <c r="MB40" s="90"/>
      <c r="MC40" s="90"/>
      <c r="MD40" s="90"/>
      <c r="ME40" s="90"/>
      <c r="MF40" s="90"/>
      <c r="MG40" s="90"/>
      <c r="MH40" s="90"/>
      <c r="MI40" s="90"/>
      <c r="MJ40" s="90"/>
      <c r="MK40" s="90"/>
      <c r="ML40" s="90"/>
      <c r="MM40" s="90"/>
      <c r="MN40" s="90"/>
      <c r="MO40" s="90"/>
      <c r="MP40" s="90"/>
      <c r="MQ40" s="90"/>
      <c r="MR40" s="90"/>
      <c r="MS40" s="90"/>
      <c r="MT40" s="90"/>
      <c r="MU40" s="90"/>
      <c r="MV40" s="90"/>
      <c r="MW40" s="90"/>
      <c r="MX40" s="90"/>
      <c r="MY40" s="90"/>
      <c r="MZ40" s="90"/>
      <c r="NA40" s="90"/>
      <c r="NB40" s="90"/>
      <c r="NC40" s="90"/>
      <c r="ND40" s="90"/>
      <c r="NE40" s="90"/>
      <c r="NF40" s="90"/>
      <c r="NG40" s="90"/>
      <c r="NH40" s="90"/>
      <c r="NI40" s="90"/>
      <c r="NJ40" s="90"/>
      <c r="NK40" s="90"/>
      <c r="NL40" s="90"/>
      <c r="NM40" s="90"/>
      <c r="NN40" s="90"/>
      <c r="NO40" s="90"/>
      <c r="NP40" s="90"/>
      <c r="NQ40" s="90"/>
      <c r="NR40" s="90"/>
      <c r="NS40" s="90"/>
      <c r="NT40" s="90"/>
      <c r="NU40" s="90"/>
      <c r="NV40" s="90"/>
      <c r="NW40" s="90"/>
      <c r="NX40" s="90"/>
      <c r="NY40" s="90"/>
      <c r="NZ40" s="90"/>
      <c r="OA40" s="90"/>
      <c r="OB40" s="90"/>
      <c r="OC40" s="90"/>
      <c r="OD40" s="90"/>
      <c r="OE40" s="90"/>
      <c r="OF40" s="90"/>
      <c r="OG40" s="90"/>
      <c r="OH40" s="90"/>
      <c r="OI40" s="90"/>
      <c r="OJ40" s="90"/>
      <c r="OK40" s="90"/>
      <c r="OL40" s="90"/>
      <c r="OM40" s="90"/>
      <c r="ON40" s="90"/>
      <c r="OO40" s="90"/>
      <c r="OP40" s="90"/>
      <c r="OQ40" s="90"/>
      <c r="OR40" s="90"/>
      <c r="OS40" s="90"/>
      <c r="OT40" s="90"/>
      <c r="OU40" s="90"/>
      <c r="OV40" s="90"/>
      <c r="OW40" s="90"/>
      <c r="OX40" s="90"/>
      <c r="OY40" s="90"/>
      <c r="OZ40" s="90"/>
      <c r="PA40" s="90"/>
      <c r="PB40" s="90"/>
      <c r="PC40" s="90"/>
      <c r="PD40" s="90"/>
      <c r="PE40" s="90"/>
      <c r="PF40" s="90"/>
      <c r="PG40" s="90"/>
      <c r="PH40" s="90"/>
      <c r="PI40" s="90"/>
      <c r="PJ40" s="90"/>
      <c r="PK40" s="90"/>
      <c r="PL40" s="90"/>
      <c r="PM40" s="90"/>
      <c r="PN40" s="90"/>
      <c r="PO40" s="90"/>
      <c r="PP40" s="90"/>
      <c r="PQ40" s="90"/>
      <c r="PR40" s="90"/>
      <c r="PS40" s="90"/>
      <c r="PT40" s="90"/>
      <c r="PU40" s="90"/>
      <c r="PV40" s="90"/>
      <c r="PW40" s="90"/>
      <c r="PX40" s="90"/>
      <c r="PY40" s="90"/>
      <c r="PZ40" s="90"/>
      <c r="QA40" s="90"/>
      <c r="QB40" s="90"/>
      <c r="QC40" s="90"/>
      <c r="QD40" s="90"/>
      <c r="QE40" s="90"/>
      <c r="QF40" s="90"/>
      <c r="QG40" s="90"/>
      <c r="QH40" s="90"/>
      <c r="QI40" s="90"/>
      <c r="QJ40" s="90"/>
      <c r="QK40" s="90"/>
      <c r="QL40" s="90"/>
      <c r="QM40" s="90"/>
      <c r="QN40" s="90"/>
      <c r="QO40" s="90"/>
      <c r="QP40" s="90"/>
      <c r="QQ40" s="90"/>
      <c r="QR40" s="90"/>
      <c r="QS40" s="90"/>
      <c r="QT40" s="90"/>
      <c r="QU40" s="90"/>
      <c r="QV40" s="90"/>
      <c r="QW40" s="90"/>
      <c r="QX40" s="90"/>
      <c r="QY40" s="90"/>
      <c r="QZ40" s="90"/>
      <c r="RA40" s="90"/>
      <c r="RB40" s="90"/>
      <c r="RC40" s="90"/>
      <c r="RD40" s="90"/>
      <c r="RE40" s="90"/>
      <c r="RF40" s="90"/>
      <c r="RG40" s="90"/>
      <c r="RH40" s="90"/>
      <c r="RI40" s="90"/>
      <c r="RJ40" s="90"/>
      <c r="RK40" s="90"/>
      <c r="RL40" s="90"/>
      <c r="RM40" s="90"/>
      <c r="RN40" s="90"/>
      <c r="RO40" s="90"/>
      <c r="RP40" s="90"/>
      <c r="RQ40" s="90"/>
      <c r="RR40" s="90"/>
      <c r="RS40" s="90"/>
      <c r="RT40" s="90"/>
      <c r="RU40" s="90"/>
      <c r="RV40" s="90"/>
      <c r="RW40" s="90"/>
      <c r="RX40" s="90"/>
      <c r="RY40" s="90"/>
      <c r="RZ40" s="90"/>
      <c r="SA40" s="90"/>
      <c r="SB40" s="90"/>
      <c r="SC40" s="90"/>
      <c r="SD40" s="90"/>
      <c r="SE40" s="90"/>
      <c r="SF40" s="90"/>
      <c r="SG40" s="90"/>
      <c r="SH40" s="90"/>
      <c r="SI40" s="90"/>
      <c r="SJ40" s="90"/>
      <c r="SK40" s="90"/>
      <c r="SL40" s="90"/>
      <c r="SM40" s="90"/>
      <c r="SN40" s="90"/>
      <c r="SO40" s="90"/>
      <c r="SP40" s="90"/>
      <c r="SQ40" s="90"/>
      <c r="SR40" s="90"/>
      <c r="SS40" s="90"/>
      <c r="ST40" s="90"/>
      <c r="SU40" s="90"/>
      <c r="SV40" s="90"/>
      <c r="SW40" s="90"/>
      <c r="SX40" s="90"/>
      <c r="SY40" s="90"/>
      <c r="SZ40" s="90"/>
      <c r="TA40" s="90"/>
      <c r="TB40" s="90"/>
      <c r="TC40" s="90"/>
      <c r="TD40" s="90"/>
      <c r="TE40" s="90"/>
      <c r="TF40" s="90"/>
    </row>
    <row r="41" spans="1:526" ht="15" hidden="1" customHeight="1" x14ac:dyDescent="0.2">
      <c r="A41" s="9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c r="AX41" s="90"/>
      <c r="AY41" s="90"/>
      <c r="AZ41" s="90"/>
      <c r="BA41" s="90"/>
      <c r="BB41" s="90"/>
      <c r="BC41" s="90"/>
      <c r="BD41" s="90"/>
      <c r="BE41" s="90"/>
      <c r="BF41" s="90"/>
      <c r="BG41" s="90"/>
      <c r="BH41" s="90"/>
      <c r="BI41" s="90"/>
      <c r="BJ41" s="90"/>
      <c r="BK41" s="90"/>
      <c r="BL41" s="90"/>
      <c r="BM41" s="90"/>
      <c r="BN41" s="90"/>
      <c r="BO41" s="90"/>
      <c r="BP41" s="90"/>
      <c r="BQ41" s="90"/>
      <c r="BR41" s="90"/>
      <c r="BS41" s="90"/>
      <c r="BT41" s="90"/>
      <c r="BU41" s="90"/>
      <c r="BV41" s="90"/>
      <c r="BW41" s="90"/>
      <c r="BX41" s="90"/>
      <c r="BY41" s="90"/>
      <c r="BZ41" s="90"/>
      <c r="CA41" s="90"/>
      <c r="CB41" s="90"/>
      <c r="CC41" s="90"/>
      <c r="CD41" s="90"/>
      <c r="CE41" s="90"/>
      <c r="CF41" s="90"/>
      <c r="CG41" s="90"/>
      <c r="CH41" s="90"/>
      <c r="CI41" s="90"/>
      <c r="CJ41" s="90"/>
      <c r="CK41" s="90"/>
      <c r="CL41" s="90"/>
      <c r="CM41" s="90"/>
      <c r="CN41" s="90"/>
      <c r="CO41" s="90"/>
      <c r="CP41" s="90"/>
      <c r="CQ41" s="90"/>
      <c r="CR41" s="90"/>
      <c r="CS41" s="90"/>
      <c r="CT41" s="90"/>
      <c r="CU41" s="90"/>
      <c r="CV41" s="90"/>
      <c r="CW41" s="90"/>
      <c r="CX41" s="90"/>
      <c r="CY41" s="90"/>
      <c r="CZ41" s="90"/>
      <c r="DA41" s="90"/>
      <c r="DB41" s="90"/>
      <c r="DC41" s="90"/>
      <c r="DD41" s="90"/>
      <c r="DE41" s="90"/>
      <c r="DF41" s="90"/>
      <c r="DG41" s="90"/>
      <c r="DH41" s="90"/>
      <c r="DI41" s="90"/>
      <c r="DJ41" s="90"/>
      <c r="DK41" s="90"/>
      <c r="DL41" s="90"/>
      <c r="DM41" s="90"/>
      <c r="DN41" s="90"/>
      <c r="DO41" s="90"/>
      <c r="DP41" s="90"/>
      <c r="DQ41" s="90"/>
      <c r="DR41" s="90"/>
      <c r="DS41" s="90"/>
      <c r="DT41" s="90"/>
      <c r="DU41" s="90"/>
      <c r="DV41" s="90"/>
      <c r="DW41" s="90"/>
      <c r="DX41" s="90"/>
      <c r="DY41" s="90"/>
      <c r="DZ41" s="90"/>
      <c r="EA41" s="90"/>
      <c r="EB41" s="90"/>
      <c r="EC41" s="90"/>
      <c r="ED41" s="90"/>
      <c r="EE41" s="90"/>
      <c r="EF41" s="90"/>
      <c r="EG41" s="90"/>
      <c r="EH41" s="90"/>
      <c r="EI41" s="90"/>
      <c r="EJ41" s="90"/>
      <c r="EK41" s="90"/>
      <c r="EL41" s="90"/>
      <c r="EM41" s="90"/>
      <c r="EN41" s="90"/>
      <c r="EO41" s="90"/>
      <c r="EP41" s="90"/>
      <c r="EQ41" s="90"/>
      <c r="ER41" s="90"/>
      <c r="ES41" s="90"/>
      <c r="ET41" s="90"/>
      <c r="EU41" s="90"/>
      <c r="EV41" s="90"/>
      <c r="EW41" s="90"/>
      <c r="EX41" s="90"/>
      <c r="EY41" s="90"/>
      <c r="EZ41" s="90"/>
      <c r="FA41" s="90"/>
      <c r="FB41" s="90"/>
      <c r="FC41" s="90"/>
      <c r="FD41" s="90"/>
      <c r="FE41" s="90"/>
      <c r="FF41" s="90"/>
      <c r="FG41" s="90"/>
      <c r="FH41" s="90"/>
      <c r="FI41" s="90"/>
      <c r="FJ41" s="90"/>
      <c r="FK41" s="90"/>
      <c r="FL41" s="90"/>
      <c r="FM41" s="90"/>
      <c r="FN41" s="90"/>
      <c r="FO41" s="90"/>
      <c r="FP41" s="90"/>
      <c r="FQ41" s="90"/>
      <c r="FR41" s="90"/>
      <c r="FS41" s="90"/>
      <c r="FT41" s="90"/>
      <c r="FU41" s="90"/>
      <c r="FV41" s="90"/>
      <c r="FW41" s="90"/>
      <c r="FX41" s="90"/>
      <c r="FY41" s="90"/>
      <c r="FZ41" s="90"/>
      <c r="GA41" s="90"/>
      <c r="GB41" s="90"/>
      <c r="GC41" s="90"/>
      <c r="GD41" s="90"/>
      <c r="GE41" s="90"/>
      <c r="GF41" s="90"/>
      <c r="GG41" s="90"/>
      <c r="GH41" s="90"/>
      <c r="GI41" s="90"/>
      <c r="GJ41" s="90"/>
      <c r="GK41" s="90"/>
      <c r="GL41" s="90"/>
      <c r="GM41" s="90"/>
      <c r="GN41" s="90"/>
      <c r="GO41" s="90"/>
      <c r="GP41" s="90"/>
      <c r="GQ41" s="90"/>
      <c r="GR41" s="90"/>
      <c r="GS41" s="90"/>
      <c r="GT41" s="90"/>
      <c r="GU41" s="90"/>
      <c r="GV41" s="90"/>
      <c r="GW41" s="90"/>
      <c r="GX41" s="90"/>
      <c r="GY41" s="90"/>
      <c r="GZ41" s="90"/>
      <c r="HA41" s="90"/>
      <c r="HB41" s="90"/>
      <c r="HC41" s="90"/>
      <c r="HD41" s="90"/>
      <c r="HE41" s="90"/>
      <c r="HF41" s="90"/>
      <c r="HG41" s="90"/>
      <c r="HH41" s="90"/>
      <c r="HI41" s="90"/>
      <c r="HJ41" s="90"/>
      <c r="HK41" s="90"/>
      <c r="HL41" s="90"/>
      <c r="HM41" s="90"/>
      <c r="HN41" s="90"/>
      <c r="HO41" s="90"/>
      <c r="HP41" s="90"/>
      <c r="HQ41" s="90"/>
      <c r="HR41" s="90"/>
      <c r="HS41" s="90"/>
      <c r="HT41" s="90"/>
      <c r="HU41" s="90"/>
      <c r="HV41" s="90"/>
      <c r="HW41" s="90"/>
      <c r="HX41" s="90"/>
      <c r="HY41" s="90"/>
      <c r="HZ41" s="90"/>
      <c r="IA41" s="90"/>
      <c r="IB41" s="90"/>
      <c r="IC41" s="90"/>
      <c r="ID41" s="90"/>
      <c r="IE41" s="90"/>
      <c r="IF41" s="90"/>
      <c r="IG41" s="90"/>
      <c r="IH41" s="90"/>
      <c r="II41" s="90"/>
      <c r="IJ41" s="90"/>
      <c r="IK41" s="90"/>
      <c r="IL41" s="90"/>
      <c r="IM41" s="90"/>
      <c r="IN41" s="90"/>
      <c r="IO41" s="90"/>
      <c r="IP41" s="90"/>
      <c r="IQ41" s="90"/>
      <c r="IR41" s="90"/>
      <c r="IS41" s="90"/>
      <c r="IT41" s="90"/>
      <c r="IU41" s="90"/>
      <c r="IV41" s="90"/>
      <c r="IW41" s="90"/>
      <c r="IX41" s="90"/>
      <c r="IY41" s="90"/>
      <c r="IZ41" s="90"/>
      <c r="JA41" s="90"/>
      <c r="JB41" s="90"/>
      <c r="JC41" s="90"/>
      <c r="JD41" s="90"/>
      <c r="JE41" s="90"/>
      <c r="JF41" s="90"/>
      <c r="JG41" s="90"/>
      <c r="JH41" s="90"/>
      <c r="JI41" s="90"/>
      <c r="JJ41" s="90"/>
      <c r="JK41" s="90"/>
      <c r="JL41" s="90"/>
      <c r="JM41" s="90"/>
      <c r="JN41" s="90"/>
      <c r="JO41" s="90"/>
      <c r="JP41" s="90"/>
      <c r="JQ41" s="90"/>
      <c r="JR41" s="90"/>
      <c r="JS41" s="90"/>
      <c r="JT41" s="90"/>
      <c r="JU41" s="90"/>
      <c r="JV41" s="90"/>
      <c r="JW41" s="90"/>
      <c r="JX41" s="90"/>
      <c r="JY41" s="90"/>
      <c r="JZ41" s="90"/>
      <c r="KA41" s="90"/>
      <c r="KB41" s="90"/>
      <c r="KC41" s="90"/>
      <c r="KD41" s="90"/>
      <c r="KE41" s="90"/>
      <c r="KF41" s="90"/>
      <c r="KG41" s="90"/>
      <c r="KH41" s="90"/>
      <c r="KI41" s="90"/>
      <c r="KJ41" s="90"/>
      <c r="KK41" s="90"/>
      <c r="KL41" s="90"/>
      <c r="KM41" s="90"/>
      <c r="KN41" s="90"/>
      <c r="KO41" s="90"/>
      <c r="KP41" s="90"/>
      <c r="KQ41" s="90"/>
      <c r="KR41" s="90"/>
      <c r="KS41" s="90"/>
      <c r="KT41" s="90"/>
      <c r="KU41" s="90"/>
      <c r="KV41" s="90"/>
      <c r="KW41" s="90"/>
      <c r="KX41" s="90"/>
      <c r="KY41" s="90"/>
      <c r="KZ41" s="90"/>
      <c r="LA41" s="90"/>
      <c r="LB41" s="90"/>
      <c r="LC41" s="90"/>
      <c r="LD41" s="90"/>
      <c r="LE41" s="90"/>
      <c r="LF41" s="90"/>
      <c r="LG41" s="90"/>
      <c r="LH41" s="90"/>
      <c r="LI41" s="90"/>
      <c r="LJ41" s="90"/>
      <c r="LK41" s="90"/>
      <c r="LL41" s="90"/>
      <c r="LM41" s="90"/>
      <c r="LN41" s="90"/>
      <c r="LO41" s="90"/>
      <c r="LP41" s="90"/>
      <c r="LQ41" s="90"/>
      <c r="LR41" s="90"/>
      <c r="LS41" s="90"/>
      <c r="LT41" s="90"/>
      <c r="LU41" s="90"/>
      <c r="LV41" s="90"/>
      <c r="LW41" s="90"/>
      <c r="LX41" s="90"/>
      <c r="LY41" s="90"/>
      <c r="LZ41" s="90"/>
      <c r="MA41" s="90"/>
      <c r="MB41" s="90"/>
      <c r="MC41" s="90"/>
      <c r="MD41" s="90"/>
      <c r="ME41" s="90"/>
      <c r="MF41" s="90"/>
      <c r="MG41" s="90"/>
      <c r="MH41" s="90"/>
      <c r="MI41" s="90"/>
      <c r="MJ41" s="90"/>
      <c r="MK41" s="90"/>
      <c r="ML41" s="90"/>
      <c r="MM41" s="90"/>
      <c r="MN41" s="90"/>
      <c r="MO41" s="90"/>
      <c r="MP41" s="90"/>
      <c r="MQ41" s="90"/>
      <c r="MR41" s="90"/>
      <c r="MS41" s="90"/>
      <c r="MT41" s="90"/>
      <c r="MU41" s="90"/>
      <c r="MV41" s="90"/>
      <c r="MW41" s="90"/>
      <c r="MX41" s="90"/>
      <c r="MY41" s="90"/>
      <c r="MZ41" s="90"/>
      <c r="NA41" s="90"/>
      <c r="NB41" s="90"/>
      <c r="NC41" s="90"/>
      <c r="ND41" s="90"/>
      <c r="NE41" s="90"/>
      <c r="NF41" s="90"/>
      <c r="NG41" s="90"/>
      <c r="NH41" s="90"/>
      <c r="NI41" s="90"/>
      <c r="NJ41" s="90"/>
      <c r="NK41" s="90"/>
      <c r="NL41" s="90"/>
      <c r="NM41" s="90"/>
      <c r="NN41" s="90"/>
      <c r="NO41" s="90"/>
      <c r="NP41" s="90"/>
      <c r="NQ41" s="90"/>
      <c r="NR41" s="90"/>
      <c r="NS41" s="90"/>
      <c r="NT41" s="90"/>
      <c r="NU41" s="90"/>
      <c r="NV41" s="90"/>
      <c r="NW41" s="90"/>
      <c r="NX41" s="90"/>
      <c r="NY41" s="90"/>
      <c r="NZ41" s="90"/>
      <c r="OA41" s="90"/>
      <c r="OB41" s="90"/>
      <c r="OC41" s="90"/>
      <c r="OD41" s="90"/>
      <c r="OE41" s="90"/>
      <c r="OF41" s="90"/>
      <c r="OG41" s="90"/>
      <c r="OH41" s="90"/>
      <c r="OI41" s="90"/>
      <c r="OJ41" s="90"/>
      <c r="OK41" s="90"/>
      <c r="OL41" s="90"/>
      <c r="OM41" s="90"/>
      <c r="ON41" s="90"/>
      <c r="OO41" s="90"/>
      <c r="OP41" s="90"/>
      <c r="OQ41" s="90"/>
      <c r="OR41" s="90"/>
      <c r="OS41" s="90"/>
      <c r="OT41" s="90"/>
      <c r="OU41" s="90"/>
      <c r="OV41" s="90"/>
      <c r="OW41" s="90"/>
      <c r="OX41" s="90"/>
      <c r="OY41" s="90"/>
      <c r="OZ41" s="90"/>
      <c r="PA41" s="90"/>
      <c r="PB41" s="90"/>
      <c r="PC41" s="90"/>
      <c r="PD41" s="90"/>
      <c r="PE41" s="90"/>
      <c r="PF41" s="90"/>
      <c r="PG41" s="90"/>
      <c r="PH41" s="90"/>
      <c r="PI41" s="90"/>
      <c r="PJ41" s="90"/>
      <c r="PK41" s="90"/>
      <c r="PL41" s="90"/>
      <c r="PM41" s="90"/>
      <c r="PN41" s="90"/>
      <c r="PO41" s="90"/>
      <c r="PP41" s="90"/>
      <c r="PQ41" s="90"/>
      <c r="PR41" s="90"/>
      <c r="PS41" s="90"/>
      <c r="PT41" s="90"/>
      <c r="PU41" s="90"/>
      <c r="PV41" s="90"/>
      <c r="PW41" s="90"/>
      <c r="PX41" s="90"/>
      <c r="PY41" s="90"/>
      <c r="PZ41" s="90"/>
      <c r="QA41" s="90"/>
      <c r="QB41" s="90"/>
      <c r="QC41" s="90"/>
      <c r="QD41" s="90"/>
      <c r="QE41" s="90"/>
      <c r="QF41" s="90"/>
      <c r="QG41" s="90"/>
      <c r="QH41" s="90"/>
      <c r="QI41" s="90"/>
      <c r="QJ41" s="90"/>
      <c r="QK41" s="90"/>
      <c r="QL41" s="90"/>
      <c r="QM41" s="90"/>
      <c r="QN41" s="90"/>
      <c r="QO41" s="90"/>
      <c r="QP41" s="90"/>
      <c r="QQ41" s="90"/>
      <c r="QR41" s="90"/>
      <c r="QS41" s="90"/>
      <c r="QT41" s="90"/>
      <c r="QU41" s="90"/>
      <c r="QV41" s="90"/>
      <c r="QW41" s="90"/>
      <c r="QX41" s="90"/>
      <c r="QY41" s="90"/>
      <c r="QZ41" s="90"/>
      <c r="RA41" s="90"/>
      <c r="RB41" s="90"/>
      <c r="RC41" s="90"/>
      <c r="RD41" s="90"/>
      <c r="RE41" s="90"/>
      <c r="RF41" s="90"/>
      <c r="RG41" s="90"/>
      <c r="RH41" s="90"/>
      <c r="RI41" s="90"/>
      <c r="RJ41" s="90"/>
      <c r="RK41" s="90"/>
      <c r="RL41" s="90"/>
      <c r="RM41" s="90"/>
      <c r="RN41" s="90"/>
      <c r="RO41" s="90"/>
      <c r="RP41" s="90"/>
      <c r="RQ41" s="90"/>
      <c r="RR41" s="90"/>
      <c r="RS41" s="90"/>
      <c r="RT41" s="90"/>
      <c r="RU41" s="90"/>
      <c r="RV41" s="90"/>
      <c r="RW41" s="90"/>
      <c r="RX41" s="90"/>
      <c r="RY41" s="90"/>
      <c r="RZ41" s="90"/>
      <c r="SA41" s="90"/>
      <c r="SB41" s="90"/>
      <c r="SC41" s="90"/>
      <c r="SD41" s="90"/>
      <c r="SE41" s="90"/>
      <c r="SF41" s="90"/>
      <c r="SG41" s="90"/>
      <c r="SH41" s="90"/>
      <c r="SI41" s="90"/>
      <c r="SJ41" s="90"/>
      <c r="SK41" s="90"/>
      <c r="SL41" s="90"/>
      <c r="SM41" s="90"/>
      <c r="SN41" s="90"/>
      <c r="SO41" s="90"/>
      <c r="SP41" s="90"/>
      <c r="SQ41" s="90"/>
      <c r="SR41" s="90"/>
      <c r="SS41" s="90"/>
      <c r="ST41" s="90"/>
      <c r="SU41" s="90"/>
      <c r="SV41" s="90"/>
      <c r="SW41" s="90"/>
      <c r="SX41" s="90"/>
      <c r="SY41" s="90"/>
      <c r="SZ41" s="90"/>
      <c r="TA41" s="90"/>
      <c r="TB41" s="90"/>
      <c r="TC41" s="90"/>
      <c r="TD41" s="90"/>
      <c r="TE41" s="90"/>
      <c r="TF41" s="90"/>
    </row>
    <row r="42" spans="1:526" ht="15" hidden="1" customHeight="1" x14ac:dyDescent="0.2">
      <c r="A42" s="90"/>
      <c r="B42" s="110"/>
      <c r="C42" s="527" t="s">
        <v>125</v>
      </c>
      <c r="D42" s="528"/>
      <c r="E42" s="528"/>
      <c r="F42" s="112"/>
      <c r="G42" s="112"/>
      <c r="H42" s="112"/>
      <c r="I42" s="112"/>
      <c r="J42" s="112"/>
      <c r="K42" s="112"/>
      <c r="L42" s="112"/>
      <c r="M42" s="112"/>
      <c r="N42" s="112"/>
      <c r="O42" s="112"/>
      <c r="P42" s="112"/>
      <c r="Q42" s="112"/>
      <c r="R42" s="112"/>
      <c r="S42" s="112"/>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c r="DA42" s="90"/>
      <c r="DB42" s="90"/>
      <c r="DC42" s="90"/>
      <c r="DD42" s="90"/>
      <c r="DE42" s="90"/>
      <c r="DF42" s="90"/>
      <c r="DG42" s="90"/>
      <c r="DH42" s="90"/>
      <c r="DI42" s="90"/>
      <c r="DJ42" s="90"/>
      <c r="DK42" s="90"/>
      <c r="DL42" s="90"/>
      <c r="DM42" s="90"/>
      <c r="DN42" s="90"/>
      <c r="DO42" s="90"/>
      <c r="DP42" s="90"/>
      <c r="DQ42" s="90"/>
      <c r="DR42" s="90"/>
      <c r="DS42" s="90"/>
      <c r="DT42" s="90"/>
      <c r="DU42" s="90"/>
      <c r="DV42" s="90"/>
      <c r="DW42" s="90"/>
      <c r="DX42" s="90"/>
      <c r="DY42" s="90"/>
      <c r="DZ42" s="90"/>
      <c r="EA42" s="90"/>
      <c r="EB42" s="90"/>
      <c r="EC42" s="90"/>
      <c r="ED42" s="90"/>
      <c r="EE42" s="90"/>
      <c r="EF42" s="90"/>
      <c r="EG42" s="90"/>
      <c r="EH42" s="90"/>
      <c r="EI42" s="90"/>
      <c r="EJ42" s="90"/>
      <c r="EK42" s="90"/>
      <c r="EL42" s="90"/>
      <c r="EM42" s="90"/>
      <c r="EN42" s="90"/>
      <c r="EO42" s="90"/>
      <c r="EP42" s="90"/>
      <c r="EQ42" s="90"/>
      <c r="ER42" s="90"/>
      <c r="ES42" s="90"/>
      <c r="ET42" s="90"/>
      <c r="EU42" s="90"/>
      <c r="EV42" s="90"/>
      <c r="EW42" s="90"/>
      <c r="EX42" s="90"/>
      <c r="EY42" s="90"/>
      <c r="EZ42" s="90"/>
      <c r="FA42" s="90"/>
      <c r="FB42" s="90"/>
      <c r="FC42" s="90"/>
      <c r="FD42" s="90"/>
      <c r="FE42" s="90"/>
      <c r="FF42" s="90"/>
      <c r="FG42" s="90"/>
      <c r="FH42" s="90"/>
      <c r="FI42" s="90"/>
      <c r="FJ42" s="90"/>
      <c r="FK42" s="90"/>
      <c r="FL42" s="90"/>
      <c r="FM42" s="90"/>
      <c r="FN42" s="90"/>
      <c r="FO42" s="90"/>
      <c r="FP42" s="90"/>
      <c r="FQ42" s="90"/>
      <c r="FR42" s="90"/>
      <c r="FS42" s="90"/>
      <c r="FT42" s="90"/>
      <c r="FU42" s="90"/>
      <c r="FV42" s="90"/>
      <c r="FW42" s="90"/>
      <c r="FX42" s="90"/>
      <c r="FY42" s="90"/>
      <c r="FZ42" s="90"/>
      <c r="GA42" s="90"/>
      <c r="GB42" s="90"/>
      <c r="GC42" s="90"/>
      <c r="GD42" s="90"/>
      <c r="GE42" s="90"/>
      <c r="GF42" s="90"/>
      <c r="GG42" s="90"/>
      <c r="GH42" s="90"/>
      <c r="GI42" s="90"/>
      <c r="GJ42" s="90"/>
      <c r="GK42" s="90"/>
      <c r="GL42" s="90"/>
      <c r="GM42" s="90"/>
      <c r="GN42" s="90"/>
      <c r="GO42" s="90"/>
      <c r="GP42" s="90"/>
      <c r="GQ42" s="90"/>
      <c r="GR42" s="90"/>
      <c r="GS42" s="90"/>
      <c r="GT42" s="90"/>
      <c r="GU42" s="90"/>
      <c r="GV42" s="90"/>
      <c r="GW42" s="90"/>
      <c r="GX42" s="90"/>
      <c r="GY42" s="90"/>
      <c r="GZ42" s="90"/>
      <c r="HA42" s="90"/>
      <c r="HB42" s="90"/>
      <c r="HC42" s="90"/>
      <c r="HD42" s="90"/>
      <c r="HE42" s="90"/>
      <c r="HF42" s="90"/>
      <c r="HG42" s="90"/>
      <c r="HH42" s="90"/>
      <c r="HI42" s="90"/>
      <c r="HJ42" s="90"/>
      <c r="HK42" s="90"/>
      <c r="HL42" s="90"/>
      <c r="HM42" s="90"/>
      <c r="HN42" s="90"/>
      <c r="HO42" s="90"/>
      <c r="HP42" s="90"/>
      <c r="HQ42" s="90"/>
      <c r="HR42" s="90"/>
      <c r="HS42" s="90"/>
      <c r="HT42" s="90"/>
      <c r="HU42" s="90"/>
      <c r="HV42" s="90"/>
      <c r="HW42" s="90"/>
      <c r="HX42" s="90"/>
      <c r="HY42" s="90"/>
      <c r="HZ42" s="90"/>
      <c r="IA42" s="90"/>
      <c r="IB42" s="90"/>
      <c r="IC42" s="90"/>
      <c r="ID42" s="90"/>
      <c r="IE42" s="90"/>
      <c r="IF42" s="90"/>
      <c r="IG42" s="90"/>
      <c r="IH42" s="90"/>
      <c r="II42" s="90"/>
      <c r="IJ42" s="90"/>
      <c r="IK42" s="90"/>
      <c r="IL42" s="90"/>
      <c r="IM42" s="90"/>
      <c r="IN42" s="90"/>
      <c r="IO42" s="90"/>
      <c r="IP42" s="90"/>
      <c r="IQ42" s="90"/>
      <c r="IR42" s="90"/>
      <c r="IS42" s="90"/>
      <c r="IT42" s="90"/>
      <c r="IU42" s="90"/>
      <c r="IV42" s="90"/>
      <c r="IW42" s="90"/>
      <c r="IX42" s="90"/>
      <c r="IY42" s="90"/>
      <c r="IZ42" s="90"/>
      <c r="JA42" s="90"/>
      <c r="JB42" s="90"/>
      <c r="JC42" s="90"/>
      <c r="JD42" s="90"/>
      <c r="JE42" s="90"/>
      <c r="JF42" s="90"/>
      <c r="JG42" s="90"/>
      <c r="JH42" s="90"/>
      <c r="JI42" s="90"/>
      <c r="JJ42" s="90"/>
      <c r="JK42" s="90"/>
      <c r="JL42" s="90"/>
      <c r="JM42" s="90"/>
      <c r="JN42" s="90"/>
      <c r="JO42" s="90"/>
      <c r="JP42" s="90"/>
      <c r="JQ42" s="90"/>
      <c r="JR42" s="90"/>
      <c r="JS42" s="90"/>
      <c r="JT42" s="90"/>
      <c r="JU42" s="90"/>
      <c r="JV42" s="90"/>
      <c r="JW42" s="90"/>
      <c r="JX42" s="90"/>
      <c r="JY42" s="90"/>
      <c r="JZ42" s="90"/>
      <c r="KA42" s="90"/>
      <c r="KB42" s="90"/>
      <c r="KC42" s="90"/>
      <c r="KD42" s="90"/>
      <c r="KE42" s="90"/>
      <c r="KF42" s="90"/>
      <c r="KG42" s="90"/>
      <c r="KH42" s="90"/>
      <c r="KI42" s="90"/>
      <c r="KJ42" s="90"/>
      <c r="KK42" s="90"/>
      <c r="KL42" s="90"/>
      <c r="KM42" s="90"/>
      <c r="KN42" s="90"/>
      <c r="KO42" s="90"/>
      <c r="KP42" s="90"/>
      <c r="KQ42" s="90"/>
      <c r="KR42" s="90"/>
      <c r="KS42" s="90"/>
      <c r="KT42" s="90"/>
      <c r="KU42" s="90"/>
      <c r="KV42" s="90"/>
      <c r="KW42" s="90"/>
      <c r="KX42" s="90"/>
      <c r="KY42" s="90"/>
      <c r="KZ42" s="90"/>
      <c r="LA42" s="90"/>
      <c r="LB42" s="90"/>
      <c r="LC42" s="90"/>
      <c r="LD42" s="90"/>
      <c r="LE42" s="90"/>
      <c r="LF42" s="90"/>
      <c r="LG42" s="90"/>
      <c r="LH42" s="90"/>
      <c r="LI42" s="90"/>
      <c r="LJ42" s="90"/>
      <c r="LK42" s="90"/>
      <c r="LL42" s="90"/>
      <c r="LM42" s="90"/>
      <c r="LN42" s="90"/>
      <c r="LO42" s="90"/>
      <c r="LP42" s="90"/>
      <c r="LQ42" s="90"/>
      <c r="LR42" s="90"/>
      <c r="LS42" s="90"/>
      <c r="LT42" s="90"/>
      <c r="LU42" s="90"/>
      <c r="LV42" s="90"/>
      <c r="LW42" s="90"/>
      <c r="LX42" s="90"/>
      <c r="LY42" s="90"/>
      <c r="LZ42" s="90"/>
      <c r="MA42" s="90"/>
      <c r="MB42" s="90"/>
      <c r="MC42" s="90"/>
      <c r="MD42" s="90"/>
      <c r="ME42" s="90"/>
      <c r="MF42" s="90"/>
      <c r="MG42" s="90"/>
      <c r="MH42" s="90"/>
      <c r="MI42" s="90"/>
      <c r="MJ42" s="90"/>
      <c r="MK42" s="90"/>
      <c r="ML42" s="90"/>
      <c r="MM42" s="90"/>
      <c r="MN42" s="90"/>
      <c r="MO42" s="90"/>
      <c r="MP42" s="90"/>
      <c r="MQ42" s="90"/>
      <c r="MR42" s="90"/>
      <c r="MS42" s="90"/>
      <c r="MT42" s="90"/>
      <c r="MU42" s="90"/>
      <c r="MV42" s="90"/>
      <c r="MW42" s="90"/>
      <c r="MX42" s="90"/>
      <c r="MY42" s="90"/>
      <c r="MZ42" s="90"/>
      <c r="NA42" s="90"/>
      <c r="NB42" s="90"/>
      <c r="NC42" s="90"/>
      <c r="ND42" s="90"/>
      <c r="NE42" s="90"/>
      <c r="NF42" s="90"/>
      <c r="NG42" s="90"/>
      <c r="NH42" s="90"/>
      <c r="NI42" s="90"/>
      <c r="NJ42" s="90"/>
      <c r="NK42" s="90"/>
      <c r="NL42" s="90"/>
      <c r="NM42" s="90"/>
      <c r="NN42" s="90"/>
      <c r="NO42" s="90"/>
      <c r="NP42" s="90"/>
      <c r="NQ42" s="90"/>
      <c r="NR42" s="90"/>
      <c r="NS42" s="90"/>
      <c r="NT42" s="90"/>
      <c r="NU42" s="90"/>
      <c r="NV42" s="90"/>
      <c r="NW42" s="90"/>
      <c r="NX42" s="90"/>
      <c r="NY42" s="90"/>
      <c r="NZ42" s="90"/>
      <c r="OA42" s="90"/>
      <c r="OB42" s="90"/>
      <c r="OC42" s="90"/>
      <c r="OD42" s="90"/>
      <c r="OE42" s="90"/>
      <c r="OF42" s="90"/>
      <c r="OG42" s="90"/>
      <c r="OH42" s="90"/>
      <c r="OI42" s="90"/>
      <c r="OJ42" s="90"/>
      <c r="OK42" s="90"/>
      <c r="OL42" s="90"/>
      <c r="OM42" s="90"/>
      <c r="ON42" s="90"/>
      <c r="OO42" s="90"/>
      <c r="OP42" s="90"/>
      <c r="OQ42" s="90"/>
      <c r="OR42" s="90"/>
      <c r="OS42" s="90"/>
      <c r="OT42" s="90"/>
      <c r="OU42" s="90"/>
      <c r="OV42" s="90"/>
      <c r="OW42" s="90"/>
      <c r="OX42" s="90"/>
      <c r="OY42" s="90"/>
      <c r="OZ42" s="90"/>
      <c r="PA42" s="90"/>
      <c r="PB42" s="90"/>
      <c r="PC42" s="90"/>
      <c r="PD42" s="90"/>
      <c r="PE42" s="90"/>
      <c r="PF42" s="90"/>
      <c r="PG42" s="90"/>
      <c r="PH42" s="90"/>
      <c r="PI42" s="90"/>
      <c r="PJ42" s="90"/>
      <c r="PK42" s="90"/>
      <c r="PL42" s="90"/>
      <c r="PM42" s="90"/>
      <c r="PN42" s="90"/>
      <c r="PO42" s="90"/>
      <c r="PP42" s="90"/>
      <c r="PQ42" s="90"/>
      <c r="PR42" s="90"/>
      <c r="PS42" s="90"/>
      <c r="PT42" s="90"/>
      <c r="PU42" s="90"/>
      <c r="PV42" s="90"/>
      <c r="PW42" s="90"/>
      <c r="PX42" s="90"/>
      <c r="PY42" s="90"/>
      <c r="PZ42" s="90"/>
      <c r="QA42" s="90"/>
      <c r="QB42" s="90"/>
      <c r="QC42" s="90"/>
      <c r="QD42" s="90"/>
      <c r="QE42" s="90"/>
      <c r="QF42" s="90"/>
      <c r="QG42" s="90"/>
      <c r="QH42" s="90"/>
      <c r="QI42" s="90"/>
      <c r="QJ42" s="90"/>
      <c r="QK42" s="90"/>
      <c r="QL42" s="90"/>
      <c r="QM42" s="90"/>
      <c r="QN42" s="90"/>
      <c r="QO42" s="90"/>
      <c r="QP42" s="90"/>
      <c r="QQ42" s="90"/>
      <c r="QR42" s="90"/>
      <c r="QS42" s="90"/>
      <c r="QT42" s="90"/>
      <c r="QU42" s="90"/>
      <c r="QV42" s="90"/>
      <c r="QW42" s="90"/>
      <c r="QX42" s="90"/>
      <c r="QY42" s="90"/>
      <c r="QZ42" s="90"/>
      <c r="RA42" s="90"/>
      <c r="RB42" s="90"/>
      <c r="RC42" s="90"/>
      <c r="RD42" s="90"/>
      <c r="RE42" s="90"/>
      <c r="RF42" s="90"/>
      <c r="RG42" s="90"/>
      <c r="RH42" s="90"/>
      <c r="RI42" s="90"/>
      <c r="RJ42" s="90"/>
      <c r="RK42" s="90"/>
      <c r="RL42" s="90"/>
      <c r="RM42" s="90"/>
      <c r="RN42" s="90"/>
      <c r="RO42" s="90"/>
      <c r="RP42" s="90"/>
      <c r="RQ42" s="90"/>
      <c r="RR42" s="90"/>
      <c r="RS42" s="90"/>
      <c r="RT42" s="90"/>
      <c r="RU42" s="90"/>
      <c r="RV42" s="90"/>
      <c r="RW42" s="90"/>
      <c r="RX42" s="90"/>
      <c r="RY42" s="90"/>
      <c r="RZ42" s="90"/>
      <c r="SA42" s="90"/>
      <c r="SB42" s="90"/>
      <c r="SC42" s="90"/>
      <c r="SD42" s="90"/>
      <c r="SE42" s="90"/>
      <c r="SF42" s="90"/>
      <c r="SG42" s="90"/>
      <c r="SH42" s="90"/>
      <c r="SI42" s="90"/>
      <c r="SJ42" s="90"/>
      <c r="SK42" s="90"/>
      <c r="SL42" s="90"/>
      <c r="SM42" s="90"/>
      <c r="SN42" s="90"/>
      <c r="SO42" s="90"/>
      <c r="SP42" s="90"/>
      <c r="SQ42" s="90"/>
      <c r="SR42" s="90"/>
      <c r="SS42" s="90"/>
      <c r="ST42" s="90"/>
      <c r="SU42" s="90"/>
      <c r="SV42" s="90"/>
      <c r="SW42" s="90"/>
      <c r="SX42" s="90"/>
      <c r="SY42" s="90"/>
      <c r="SZ42" s="90"/>
      <c r="TA42" s="90"/>
      <c r="TB42" s="90"/>
      <c r="TC42" s="90"/>
      <c r="TD42" s="90"/>
      <c r="TE42" s="90"/>
      <c r="TF42" s="90"/>
    </row>
    <row r="43" spans="1:526" ht="41.25" hidden="1" customHeight="1" x14ac:dyDescent="0.2">
      <c r="A43" s="90"/>
      <c r="B43" s="94" t="s">
        <v>105</v>
      </c>
      <c r="C43" s="94" t="s">
        <v>127</v>
      </c>
      <c r="D43" s="94" t="s">
        <v>128</v>
      </c>
      <c r="E43" s="94"/>
      <c r="F43" s="113"/>
      <c r="G43" s="113"/>
      <c r="H43" s="113"/>
      <c r="I43" s="113"/>
      <c r="J43" s="113"/>
      <c r="K43" s="113"/>
      <c r="L43" s="113"/>
      <c r="M43" s="113"/>
      <c r="N43" s="113"/>
      <c r="O43" s="113"/>
      <c r="P43" s="113"/>
      <c r="Q43" s="113"/>
      <c r="R43" s="113"/>
      <c r="S43" s="113"/>
      <c r="T43" s="90"/>
      <c r="U43" s="90"/>
      <c r="V43" s="90"/>
      <c r="W43" s="90"/>
      <c r="X43" s="90"/>
      <c r="Y43" s="90"/>
      <c r="Z43" s="90"/>
      <c r="AA43" s="90"/>
      <c r="AB43" s="90"/>
      <c r="AC43" s="90"/>
      <c r="AD43" s="90"/>
      <c r="AE43" s="90"/>
      <c r="AF43" s="90"/>
      <c r="AG43" s="90"/>
      <c r="AH43" s="90"/>
      <c r="AI43" s="90"/>
      <c r="AJ43" s="90"/>
      <c r="AK43" s="90"/>
      <c r="AL43" s="90"/>
      <c r="AM43" s="90"/>
      <c r="AN43" s="90"/>
      <c r="AO43" s="90"/>
      <c r="AP43" s="90"/>
      <c r="AQ43" s="90"/>
      <c r="AR43" s="90"/>
      <c r="AS43" s="90"/>
      <c r="AT43" s="90"/>
      <c r="AU43" s="90"/>
      <c r="AV43" s="90"/>
      <c r="AW43" s="90"/>
      <c r="AX43" s="90"/>
      <c r="AY43" s="90"/>
      <c r="AZ43" s="90"/>
      <c r="BA43" s="90"/>
      <c r="BB43" s="90"/>
      <c r="BC43" s="90"/>
      <c r="BD43" s="90"/>
      <c r="BE43" s="90"/>
      <c r="BF43" s="90"/>
      <c r="BG43" s="90"/>
      <c r="BH43" s="90"/>
      <c r="BI43" s="90"/>
      <c r="BJ43" s="90"/>
      <c r="BK43" s="90"/>
      <c r="BL43" s="90"/>
      <c r="BM43" s="90"/>
      <c r="BN43" s="90"/>
      <c r="BO43" s="90"/>
      <c r="BP43" s="90"/>
      <c r="BQ43" s="90"/>
      <c r="BR43" s="90"/>
      <c r="BS43" s="90"/>
      <c r="BT43" s="90"/>
      <c r="BU43" s="90"/>
      <c r="BV43" s="90"/>
      <c r="BW43" s="90"/>
      <c r="BX43" s="90"/>
      <c r="BY43" s="90"/>
      <c r="BZ43" s="90"/>
      <c r="CA43" s="90"/>
      <c r="CB43" s="90"/>
      <c r="CC43" s="90"/>
      <c r="CD43" s="90"/>
      <c r="CE43" s="90"/>
      <c r="CF43" s="90"/>
      <c r="CG43" s="90"/>
      <c r="CH43" s="90"/>
      <c r="CI43" s="90"/>
      <c r="CJ43" s="90"/>
      <c r="CK43" s="90"/>
      <c r="CL43" s="90"/>
      <c r="CM43" s="90"/>
      <c r="CN43" s="90"/>
      <c r="CO43" s="90"/>
      <c r="CP43" s="90"/>
      <c r="CQ43" s="90"/>
      <c r="CR43" s="90"/>
      <c r="CS43" s="90"/>
      <c r="CT43" s="90"/>
      <c r="CU43" s="90"/>
      <c r="CV43" s="90"/>
      <c r="CW43" s="90"/>
      <c r="CX43" s="90"/>
      <c r="CY43" s="90"/>
      <c r="CZ43" s="90"/>
      <c r="DA43" s="90"/>
      <c r="DB43" s="90"/>
      <c r="DC43" s="90"/>
      <c r="DD43" s="90"/>
      <c r="DE43" s="90"/>
      <c r="DF43" s="90"/>
      <c r="DG43" s="90"/>
      <c r="DH43" s="90"/>
      <c r="DI43" s="90"/>
      <c r="DJ43" s="90"/>
      <c r="DK43" s="90"/>
      <c r="DL43" s="90"/>
      <c r="DM43" s="90"/>
      <c r="DN43" s="90"/>
      <c r="DO43" s="90"/>
      <c r="DP43" s="90"/>
      <c r="DQ43" s="90"/>
      <c r="DR43" s="90"/>
      <c r="DS43" s="90"/>
      <c r="DT43" s="90"/>
      <c r="DU43" s="90"/>
      <c r="DV43" s="90"/>
      <c r="DW43" s="90"/>
      <c r="DX43" s="90"/>
      <c r="DY43" s="90"/>
      <c r="DZ43" s="90"/>
      <c r="EA43" s="90"/>
      <c r="EB43" s="90"/>
      <c r="EC43" s="90"/>
      <c r="ED43" s="90"/>
      <c r="EE43" s="90"/>
      <c r="EF43" s="90"/>
      <c r="EG43" s="90"/>
      <c r="EH43" s="90"/>
      <c r="EI43" s="90"/>
      <c r="EJ43" s="90"/>
      <c r="EK43" s="90"/>
      <c r="EL43" s="90"/>
      <c r="EM43" s="90"/>
      <c r="EN43" s="90"/>
      <c r="EO43" s="90"/>
      <c r="EP43" s="90"/>
      <c r="EQ43" s="90"/>
      <c r="ER43" s="90"/>
      <c r="ES43" s="90"/>
      <c r="ET43" s="90"/>
      <c r="EU43" s="90"/>
      <c r="EV43" s="90"/>
      <c r="EW43" s="90"/>
      <c r="EX43" s="90"/>
      <c r="EY43" s="90"/>
      <c r="EZ43" s="90"/>
      <c r="FA43" s="90"/>
      <c r="FB43" s="90"/>
      <c r="FC43" s="90"/>
      <c r="FD43" s="90"/>
      <c r="FE43" s="90"/>
      <c r="FF43" s="90"/>
      <c r="FG43" s="90"/>
      <c r="FH43" s="90"/>
      <c r="FI43" s="90"/>
      <c r="FJ43" s="90"/>
      <c r="FK43" s="90"/>
      <c r="FL43" s="90"/>
      <c r="FM43" s="90"/>
      <c r="FN43" s="90"/>
      <c r="FO43" s="90"/>
      <c r="FP43" s="90"/>
      <c r="FQ43" s="90"/>
      <c r="FR43" s="90"/>
      <c r="FS43" s="90"/>
      <c r="FT43" s="90"/>
      <c r="FU43" s="90"/>
      <c r="FV43" s="90"/>
      <c r="FW43" s="90"/>
      <c r="FX43" s="90"/>
      <c r="FY43" s="90"/>
      <c r="FZ43" s="90"/>
      <c r="GA43" s="90"/>
      <c r="GB43" s="90"/>
      <c r="GC43" s="90"/>
      <c r="GD43" s="90"/>
      <c r="GE43" s="90"/>
      <c r="GF43" s="90"/>
      <c r="GG43" s="90"/>
      <c r="GH43" s="90"/>
      <c r="GI43" s="90"/>
      <c r="GJ43" s="90"/>
      <c r="GK43" s="90"/>
      <c r="GL43" s="90"/>
      <c r="GM43" s="90"/>
      <c r="GN43" s="90"/>
      <c r="GO43" s="90"/>
      <c r="GP43" s="90"/>
      <c r="GQ43" s="90"/>
      <c r="GR43" s="90"/>
      <c r="GS43" s="90"/>
      <c r="GT43" s="90"/>
      <c r="GU43" s="90"/>
      <c r="GV43" s="90"/>
      <c r="GW43" s="90"/>
      <c r="GX43" s="90"/>
      <c r="GY43" s="90"/>
      <c r="GZ43" s="90"/>
      <c r="HA43" s="90"/>
      <c r="HB43" s="90"/>
      <c r="HC43" s="90"/>
      <c r="HD43" s="90"/>
      <c r="HE43" s="90"/>
      <c r="HF43" s="90"/>
      <c r="HG43" s="90"/>
      <c r="HH43" s="90"/>
      <c r="HI43" s="90"/>
      <c r="HJ43" s="90"/>
      <c r="HK43" s="90"/>
      <c r="HL43" s="90"/>
      <c r="HM43" s="90"/>
      <c r="HN43" s="90"/>
      <c r="HO43" s="90"/>
      <c r="HP43" s="90"/>
      <c r="HQ43" s="90"/>
      <c r="HR43" s="90"/>
      <c r="HS43" s="90"/>
      <c r="HT43" s="90"/>
      <c r="HU43" s="90"/>
      <c r="HV43" s="90"/>
      <c r="HW43" s="90"/>
      <c r="HX43" s="90"/>
      <c r="HY43" s="90"/>
      <c r="HZ43" s="90"/>
      <c r="IA43" s="90"/>
      <c r="IB43" s="90"/>
      <c r="IC43" s="90"/>
      <c r="ID43" s="90"/>
      <c r="IE43" s="90"/>
      <c r="IF43" s="90"/>
      <c r="IG43" s="90"/>
      <c r="IH43" s="90"/>
      <c r="II43" s="90"/>
      <c r="IJ43" s="90"/>
      <c r="IK43" s="90"/>
      <c r="IL43" s="90"/>
      <c r="IM43" s="90"/>
      <c r="IN43" s="90"/>
      <c r="IO43" s="90"/>
      <c r="IP43" s="90"/>
      <c r="IQ43" s="90"/>
      <c r="IR43" s="90"/>
      <c r="IS43" s="90"/>
      <c r="IT43" s="90"/>
      <c r="IU43" s="90"/>
      <c r="IV43" s="90"/>
      <c r="IW43" s="90"/>
      <c r="IX43" s="90"/>
      <c r="IY43" s="90"/>
      <c r="IZ43" s="90"/>
      <c r="JA43" s="90"/>
      <c r="JB43" s="90"/>
      <c r="JC43" s="90"/>
      <c r="JD43" s="90"/>
      <c r="JE43" s="90"/>
      <c r="JF43" s="90"/>
      <c r="JG43" s="90"/>
      <c r="JH43" s="90"/>
      <c r="JI43" s="90"/>
      <c r="JJ43" s="90"/>
      <c r="JK43" s="90"/>
      <c r="JL43" s="90"/>
      <c r="JM43" s="90"/>
      <c r="JN43" s="90"/>
      <c r="JO43" s="90"/>
      <c r="JP43" s="90"/>
      <c r="JQ43" s="90"/>
      <c r="JR43" s="90"/>
      <c r="JS43" s="90"/>
      <c r="JT43" s="90"/>
      <c r="JU43" s="90"/>
      <c r="JV43" s="90"/>
      <c r="JW43" s="90"/>
      <c r="JX43" s="90"/>
      <c r="JY43" s="90"/>
      <c r="JZ43" s="90"/>
      <c r="KA43" s="90"/>
      <c r="KB43" s="90"/>
      <c r="KC43" s="90"/>
      <c r="KD43" s="90"/>
      <c r="KE43" s="90"/>
      <c r="KF43" s="90"/>
      <c r="KG43" s="90"/>
      <c r="KH43" s="90"/>
      <c r="KI43" s="90"/>
      <c r="KJ43" s="90"/>
      <c r="KK43" s="90"/>
      <c r="KL43" s="90"/>
      <c r="KM43" s="90"/>
      <c r="KN43" s="90"/>
      <c r="KO43" s="90"/>
      <c r="KP43" s="90"/>
      <c r="KQ43" s="90"/>
      <c r="KR43" s="90"/>
      <c r="KS43" s="90"/>
      <c r="KT43" s="90"/>
      <c r="KU43" s="90"/>
      <c r="KV43" s="90"/>
      <c r="KW43" s="90"/>
      <c r="KX43" s="90"/>
      <c r="KY43" s="90"/>
      <c r="KZ43" s="90"/>
      <c r="LA43" s="90"/>
      <c r="LB43" s="90"/>
      <c r="LC43" s="90"/>
      <c r="LD43" s="90"/>
      <c r="LE43" s="90"/>
      <c r="LF43" s="90"/>
      <c r="LG43" s="90"/>
      <c r="LH43" s="90"/>
      <c r="LI43" s="90"/>
      <c r="LJ43" s="90"/>
      <c r="LK43" s="90"/>
      <c r="LL43" s="90"/>
      <c r="LM43" s="90"/>
      <c r="LN43" s="90"/>
      <c r="LO43" s="90"/>
      <c r="LP43" s="90"/>
      <c r="LQ43" s="90"/>
      <c r="LR43" s="90"/>
      <c r="LS43" s="90"/>
      <c r="LT43" s="90"/>
      <c r="LU43" s="90"/>
      <c r="LV43" s="90"/>
      <c r="LW43" s="90"/>
      <c r="LX43" s="90"/>
      <c r="LY43" s="90"/>
      <c r="LZ43" s="90"/>
      <c r="MA43" s="90"/>
      <c r="MB43" s="90"/>
      <c r="MC43" s="90"/>
      <c r="MD43" s="90"/>
      <c r="ME43" s="90"/>
      <c r="MF43" s="90"/>
      <c r="MG43" s="90"/>
      <c r="MH43" s="90"/>
      <c r="MI43" s="90"/>
      <c r="MJ43" s="90"/>
      <c r="MK43" s="90"/>
      <c r="ML43" s="90"/>
      <c r="MM43" s="90"/>
      <c r="MN43" s="90"/>
      <c r="MO43" s="90"/>
      <c r="MP43" s="90"/>
      <c r="MQ43" s="90"/>
      <c r="MR43" s="90"/>
      <c r="MS43" s="90"/>
      <c r="MT43" s="90"/>
      <c r="MU43" s="90"/>
      <c r="MV43" s="90"/>
      <c r="MW43" s="90"/>
      <c r="MX43" s="90"/>
      <c r="MY43" s="90"/>
      <c r="MZ43" s="90"/>
      <c r="NA43" s="90"/>
      <c r="NB43" s="90"/>
      <c r="NC43" s="90"/>
      <c r="ND43" s="90"/>
      <c r="NE43" s="90"/>
      <c r="NF43" s="90"/>
      <c r="NG43" s="90"/>
      <c r="NH43" s="90"/>
      <c r="NI43" s="90"/>
      <c r="NJ43" s="90"/>
      <c r="NK43" s="90"/>
      <c r="NL43" s="90"/>
      <c r="NM43" s="90"/>
      <c r="NN43" s="90"/>
      <c r="NO43" s="90"/>
      <c r="NP43" s="90"/>
      <c r="NQ43" s="90"/>
      <c r="NR43" s="90"/>
      <c r="NS43" s="90"/>
      <c r="NT43" s="90"/>
      <c r="NU43" s="90"/>
      <c r="NV43" s="90"/>
      <c r="NW43" s="90"/>
      <c r="NX43" s="90"/>
      <c r="NY43" s="90"/>
      <c r="NZ43" s="90"/>
      <c r="OA43" s="90"/>
      <c r="OB43" s="90"/>
      <c r="OC43" s="90"/>
      <c r="OD43" s="90"/>
      <c r="OE43" s="90"/>
      <c r="OF43" s="90"/>
      <c r="OG43" s="90"/>
      <c r="OH43" s="90"/>
      <c r="OI43" s="90"/>
      <c r="OJ43" s="90"/>
      <c r="OK43" s="90"/>
      <c r="OL43" s="90"/>
      <c r="OM43" s="90"/>
      <c r="ON43" s="90"/>
      <c r="OO43" s="90"/>
      <c r="OP43" s="90"/>
      <c r="OQ43" s="90"/>
      <c r="OR43" s="90"/>
      <c r="OS43" s="90"/>
      <c r="OT43" s="90"/>
      <c r="OU43" s="90"/>
      <c r="OV43" s="90"/>
      <c r="OW43" s="90"/>
      <c r="OX43" s="90"/>
      <c r="OY43" s="90"/>
      <c r="OZ43" s="90"/>
      <c r="PA43" s="90"/>
      <c r="PB43" s="90"/>
      <c r="PC43" s="90"/>
      <c r="PD43" s="90"/>
      <c r="PE43" s="90"/>
      <c r="PF43" s="90"/>
      <c r="PG43" s="90"/>
      <c r="PH43" s="90"/>
      <c r="PI43" s="90"/>
      <c r="PJ43" s="90"/>
      <c r="PK43" s="90"/>
      <c r="PL43" s="90"/>
      <c r="PM43" s="90"/>
      <c r="PN43" s="90"/>
      <c r="PO43" s="90"/>
      <c r="PP43" s="90"/>
      <c r="PQ43" s="90"/>
      <c r="PR43" s="90"/>
      <c r="PS43" s="90"/>
      <c r="PT43" s="90"/>
      <c r="PU43" s="90"/>
      <c r="PV43" s="90"/>
      <c r="PW43" s="90"/>
      <c r="PX43" s="90"/>
      <c r="PY43" s="90"/>
      <c r="PZ43" s="90"/>
      <c r="QA43" s="90"/>
      <c r="QB43" s="90"/>
      <c r="QC43" s="90"/>
      <c r="QD43" s="90"/>
      <c r="QE43" s="90"/>
      <c r="QF43" s="90"/>
      <c r="QG43" s="90"/>
      <c r="QH43" s="90"/>
      <c r="QI43" s="90"/>
      <c r="QJ43" s="90"/>
      <c r="QK43" s="90"/>
      <c r="QL43" s="90"/>
      <c r="QM43" s="90"/>
      <c r="QN43" s="90"/>
      <c r="QO43" s="90"/>
      <c r="QP43" s="90"/>
      <c r="QQ43" s="90"/>
      <c r="QR43" s="90"/>
      <c r="QS43" s="90"/>
      <c r="QT43" s="90"/>
      <c r="QU43" s="90"/>
      <c r="QV43" s="90"/>
      <c r="QW43" s="90"/>
      <c r="QX43" s="90"/>
      <c r="QY43" s="90"/>
      <c r="QZ43" s="90"/>
      <c r="RA43" s="90"/>
      <c r="RB43" s="90"/>
      <c r="RC43" s="90"/>
      <c r="RD43" s="90"/>
      <c r="RE43" s="90"/>
      <c r="RF43" s="90"/>
      <c r="RG43" s="90"/>
      <c r="RH43" s="90"/>
      <c r="RI43" s="90"/>
      <c r="RJ43" s="90"/>
      <c r="RK43" s="90"/>
      <c r="RL43" s="90"/>
      <c r="RM43" s="90"/>
      <c r="RN43" s="90"/>
      <c r="RO43" s="90"/>
      <c r="RP43" s="90"/>
      <c r="RQ43" s="90"/>
      <c r="RR43" s="90"/>
      <c r="RS43" s="90"/>
      <c r="RT43" s="90"/>
      <c r="RU43" s="90"/>
      <c r="RV43" s="90"/>
      <c r="RW43" s="90"/>
      <c r="RX43" s="90"/>
      <c r="RY43" s="90"/>
      <c r="RZ43" s="90"/>
      <c r="SA43" s="90"/>
      <c r="SB43" s="90"/>
      <c r="SC43" s="90"/>
      <c r="SD43" s="90"/>
      <c r="SE43" s="90"/>
      <c r="SF43" s="90"/>
      <c r="SG43" s="90"/>
      <c r="SH43" s="90"/>
      <c r="SI43" s="90"/>
      <c r="SJ43" s="90"/>
      <c r="SK43" s="90"/>
      <c r="SL43" s="90"/>
      <c r="SM43" s="90"/>
      <c r="SN43" s="90"/>
      <c r="SO43" s="90"/>
      <c r="SP43" s="90"/>
      <c r="SQ43" s="90"/>
      <c r="SR43" s="90"/>
      <c r="SS43" s="90"/>
      <c r="ST43" s="90"/>
      <c r="SU43" s="90"/>
      <c r="SV43" s="90"/>
      <c r="SW43" s="90"/>
      <c r="SX43" s="90"/>
      <c r="SY43" s="90"/>
      <c r="SZ43" s="90"/>
      <c r="TA43" s="90"/>
      <c r="TB43" s="90"/>
      <c r="TC43" s="90"/>
      <c r="TD43" s="90"/>
      <c r="TE43" s="90"/>
      <c r="TF43" s="90"/>
    </row>
    <row r="44" spans="1:526" ht="15" hidden="1" customHeight="1" x14ac:dyDescent="0.2">
      <c r="A44" s="90"/>
      <c r="B44" s="96">
        <v>1</v>
      </c>
      <c r="C44" s="114" t="str">
        <f>IFERROR((#REF!*8.3*1*(#REF!-#REF!))*$C9/(#REF!*3412),"")</f>
        <v/>
      </c>
      <c r="D44" s="115" t="str">
        <f>IFERROR((#REF!*8.3*1*(#REF!-#REF!))*$C9/(#REF!*#REF!*3412),"")</f>
        <v/>
      </c>
      <c r="E44" s="115"/>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c r="AX44" s="90"/>
      <c r="AY44" s="90"/>
      <c r="AZ44" s="90"/>
      <c r="BA44" s="90"/>
      <c r="BB44" s="90"/>
      <c r="BC44" s="90"/>
      <c r="BD44" s="90"/>
      <c r="BE44" s="90"/>
      <c r="BF44" s="90"/>
      <c r="BG44" s="90"/>
      <c r="BH44" s="90"/>
      <c r="BI44" s="90"/>
      <c r="BJ44" s="90"/>
      <c r="BK44" s="90"/>
      <c r="BL44" s="90"/>
      <c r="BM44" s="90"/>
      <c r="BN44" s="90"/>
      <c r="BO44" s="90"/>
      <c r="BP44" s="90"/>
      <c r="BQ44" s="90"/>
      <c r="BR44" s="90"/>
      <c r="BS44" s="90"/>
      <c r="BT44" s="90"/>
      <c r="BU44" s="90"/>
      <c r="BV44" s="90"/>
      <c r="BW44" s="90"/>
      <c r="BX44" s="90"/>
      <c r="BY44" s="90"/>
      <c r="BZ44" s="90"/>
      <c r="CA44" s="90"/>
      <c r="CB44" s="90"/>
      <c r="CC44" s="90"/>
      <c r="CD44" s="90"/>
      <c r="CE44" s="90"/>
      <c r="CF44" s="90"/>
      <c r="CG44" s="90"/>
      <c r="CH44" s="90"/>
      <c r="CI44" s="90"/>
      <c r="CJ44" s="90"/>
      <c r="CK44" s="90"/>
      <c r="CL44" s="90"/>
      <c r="CM44" s="90"/>
      <c r="CN44" s="90"/>
      <c r="CO44" s="90"/>
      <c r="CP44" s="90"/>
      <c r="CQ44" s="90"/>
      <c r="CR44" s="90"/>
      <c r="CS44" s="90"/>
      <c r="CT44" s="90"/>
      <c r="CU44" s="90"/>
      <c r="CV44" s="90"/>
      <c r="CW44" s="90"/>
      <c r="CX44" s="90"/>
      <c r="CY44" s="90"/>
      <c r="CZ44" s="90"/>
      <c r="DA44" s="90"/>
      <c r="DB44" s="90"/>
      <c r="DC44" s="90"/>
      <c r="DD44" s="90"/>
      <c r="DE44" s="90"/>
      <c r="DF44" s="90"/>
      <c r="DG44" s="90"/>
      <c r="DH44" s="90"/>
      <c r="DI44" s="90"/>
      <c r="DJ44" s="90"/>
      <c r="DK44" s="90"/>
      <c r="DL44" s="90"/>
      <c r="DM44" s="90"/>
      <c r="DN44" s="90"/>
      <c r="DO44" s="90"/>
      <c r="DP44" s="90"/>
      <c r="DQ44" s="90"/>
      <c r="DR44" s="90"/>
      <c r="DS44" s="90"/>
      <c r="DT44" s="90"/>
      <c r="DU44" s="90"/>
      <c r="DV44" s="90"/>
      <c r="DW44" s="90"/>
      <c r="DX44" s="90"/>
      <c r="DY44" s="90"/>
      <c r="DZ44" s="90"/>
      <c r="EA44" s="90"/>
      <c r="EB44" s="90"/>
      <c r="EC44" s="90"/>
      <c r="ED44" s="90"/>
      <c r="EE44" s="90"/>
      <c r="EF44" s="90"/>
      <c r="EG44" s="90"/>
      <c r="EH44" s="90"/>
      <c r="EI44" s="90"/>
      <c r="EJ44" s="90"/>
      <c r="EK44" s="90"/>
      <c r="EL44" s="90"/>
      <c r="EM44" s="90"/>
      <c r="EN44" s="90"/>
      <c r="EO44" s="90"/>
      <c r="EP44" s="90"/>
      <c r="EQ44" s="90"/>
      <c r="ER44" s="90"/>
      <c r="ES44" s="90"/>
      <c r="ET44" s="90"/>
      <c r="EU44" s="90"/>
      <c r="EV44" s="90"/>
      <c r="EW44" s="90"/>
      <c r="EX44" s="90"/>
      <c r="EY44" s="90"/>
      <c r="EZ44" s="90"/>
      <c r="FA44" s="90"/>
      <c r="FB44" s="90"/>
      <c r="FC44" s="90"/>
      <c r="FD44" s="90"/>
      <c r="FE44" s="90"/>
      <c r="FF44" s="90"/>
      <c r="FG44" s="90"/>
      <c r="FH44" s="90"/>
      <c r="FI44" s="90"/>
      <c r="FJ44" s="90"/>
      <c r="FK44" s="90"/>
      <c r="FL44" s="90"/>
      <c r="FM44" s="90"/>
      <c r="FN44" s="90"/>
      <c r="FO44" s="90"/>
      <c r="FP44" s="90"/>
      <c r="FQ44" s="90"/>
      <c r="FR44" s="90"/>
      <c r="FS44" s="90"/>
      <c r="FT44" s="90"/>
      <c r="FU44" s="90"/>
      <c r="FV44" s="90"/>
      <c r="FW44" s="90"/>
      <c r="FX44" s="90"/>
      <c r="FY44" s="90"/>
      <c r="FZ44" s="90"/>
      <c r="GA44" s="90"/>
      <c r="GB44" s="90"/>
      <c r="GC44" s="90"/>
      <c r="GD44" s="90"/>
      <c r="GE44" s="90"/>
      <c r="GF44" s="90"/>
      <c r="GG44" s="90"/>
      <c r="GH44" s="90"/>
      <c r="GI44" s="90"/>
      <c r="GJ44" s="90"/>
      <c r="GK44" s="90"/>
      <c r="GL44" s="90"/>
      <c r="GM44" s="90"/>
      <c r="GN44" s="90"/>
      <c r="GO44" s="90"/>
      <c r="GP44" s="90"/>
      <c r="GQ44" s="90"/>
      <c r="GR44" s="90"/>
      <c r="GS44" s="90"/>
      <c r="GT44" s="90"/>
      <c r="GU44" s="90"/>
      <c r="GV44" s="90"/>
      <c r="GW44" s="90"/>
      <c r="GX44" s="90"/>
      <c r="GY44" s="90"/>
      <c r="GZ44" s="90"/>
      <c r="HA44" s="90"/>
      <c r="HB44" s="90"/>
      <c r="HC44" s="90"/>
      <c r="HD44" s="90"/>
      <c r="HE44" s="90"/>
      <c r="HF44" s="90"/>
      <c r="HG44" s="90"/>
      <c r="HH44" s="90"/>
      <c r="HI44" s="90"/>
      <c r="HJ44" s="90"/>
      <c r="HK44" s="90"/>
      <c r="HL44" s="90"/>
      <c r="HM44" s="90"/>
      <c r="HN44" s="90"/>
      <c r="HO44" s="90"/>
      <c r="HP44" s="90"/>
      <c r="HQ44" s="90"/>
      <c r="HR44" s="90"/>
      <c r="HS44" s="90"/>
      <c r="HT44" s="90"/>
      <c r="HU44" s="90"/>
      <c r="HV44" s="90"/>
      <c r="HW44" s="90"/>
      <c r="HX44" s="90"/>
      <c r="HY44" s="90"/>
      <c r="HZ44" s="90"/>
      <c r="IA44" s="90"/>
      <c r="IB44" s="90"/>
      <c r="IC44" s="90"/>
      <c r="ID44" s="90"/>
      <c r="IE44" s="90"/>
      <c r="IF44" s="90"/>
      <c r="IG44" s="90"/>
      <c r="IH44" s="90"/>
      <c r="II44" s="90"/>
      <c r="IJ44" s="90"/>
      <c r="IK44" s="90"/>
      <c r="IL44" s="90"/>
      <c r="IM44" s="90"/>
      <c r="IN44" s="90"/>
      <c r="IO44" s="90"/>
      <c r="IP44" s="90"/>
      <c r="IQ44" s="90"/>
      <c r="IR44" s="90"/>
      <c r="IS44" s="90"/>
      <c r="IT44" s="90"/>
      <c r="IU44" s="90"/>
      <c r="IV44" s="90"/>
      <c r="IW44" s="90"/>
      <c r="IX44" s="90"/>
      <c r="IY44" s="90"/>
      <c r="IZ44" s="90"/>
      <c r="JA44" s="90"/>
      <c r="JB44" s="90"/>
      <c r="JC44" s="90"/>
      <c r="JD44" s="90"/>
      <c r="JE44" s="90"/>
      <c r="JF44" s="90"/>
      <c r="JG44" s="90"/>
      <c r="JH44" s="90"/>
      <c r="JI44" s="90"/>
      <c r="JJ44" s="90"/>
      <c r="JK44" s="90"/>
      <c r="JL44" s="90"/>
      <c r="JM44" s="90"/>
      <c r="JN44" s="90"/>
      <c r="JO44" s="90"/>
      <c r="JP44" s="90"/>
      <c r="JQ44" s="90"/>
      <c r="JR44" s="90"/>
      <c r="JS44" s="90"/>
      <c r="JT44" s="90"/>
      <c r="JU44" s="90"/>
      <c r="JV44" s="90"/>
      <c r="JW44" s="90"/>
      <c r="JX44" s="90"/>
      <c r="JY44" s="90"/>
      <c r="JZ44" s="90"/>
      <c r="KA44" s="90"/>
      <c r="KB44" s="90"/>
      <c r="KC44" s="90"/>
      <c r="KD44" s="90"/>
      <c r="KE44" s="90"/>
      <c r="KF44" s="90"/>
      <c r="KG44" s="90"/>
      <c r="KH44" s="90"/>
      <c r="KI44" s="90"/>
      <c r="KJ44" s="90"/>
      <c r="KK44" s="90"/>
      <c r="KL44" s="90"/>
      <c r="KM44" s="90"/>
      <c r="KN44" s="90"/>
      <c r="KO44" s="90"/>
      <c r="KP44" s="90"/>
      <c r="KQ44" s="90"/>
      <c r="KR44" s="90"/>
      <c r="KS44" s="90"/>
      <c r="KT44" s="90"/>
      <c r="KU44" s="90"/>
      <c r="KV44" s="90"/>
      <c r="KW44" s="90"/>
      <c r="KX44" s="90"/>
      <c r="KY44" s="90"/>
      <c r="KZ44" s="90"/>
      <c r="LA44" s="90"/>
      <c r="LB44" s="90"/>
      <c r="LC44" s="90"/>
      <c r="LD44" s="90"/>
      <c r="LE44" s="90"/>
      <c r="LF44" s="90"/>
      <c r="LG44" s="90"/>
      <c r="LH44" s="90"/>
      <c r="LI44" s="90"/>
      <c r="LJ44" s="90"/>
      <c r="LK44" s="90"/>
      <c r="LL44" s="90"/>
      <c r="LM44" s="90"/>
      <c r="LN44" s="90"/>
      <c r="LO44" s="90"/>
      <c r="LP44" s="90"/>
      <c r="LQ44" s="90"/>
      <c r="LR44" s="90"/>
      <c r="LS44" s="90"/>
      <c r="LT44" s="90"/>
      <c r="LU44" s="90"/>
      <c r="LV44" s="90"/>
      <c r="LW44" s="90"/>
      <c r="LX44" s="90"/>
      <c r="LY44" s="90"/>
      <c r="LZ44" s="90"/>
      <c r="MA44" s="90"/>
      <c r="MB44" s="90"/>
      <c r="MC44" s="90"/>
      <c r="MD44" s="90"/>
      <c r="ME44" s="90"/>
      <c r="MF44" s="90"/>
      <c r="MG44" s="90"/>
      <c r="MH44" s="90"/>
      <c r="MI44" s="90"/>
      <c r="MJ44" s="90"/>
      <c r="MK44" s="90"/>
      <c r="ML44" s="90"/>
      <c r="MM44" s="90"/>
      <c r="MN44" s="90"/>
      <c r="MO44" s="90"/>
      <c r="MP44" s="90"/>
      <c r="MQ44" s="90"/>
      <c r="MR44" s="90"/>
      <c r="MS44" s="90"/>
      <c r="MT44" s="90"/>
      <c r="MU44" s="90"/>
      <c r="MV44" s="90"/>
      <c r="MW44" s="90"/>
      <c r="MX44" s="90"/>
      <c r="MY44" s="90"/>
      <c r="MZ44" s="90"/>
      <c r="NA44" s="90"/>
      <c r="NB44" s="90"/>
      <c r="NC44" s="90"/>
      <c r="ND44" s="90"/>
      <c r="NE44" s="90"/>
      <c r="NF44" s="90"/>
      <c r="NG44" s="90"/>
      <c r="NH44" s="90"/>
      <c r="NI44" s="90"/>
      <c r="NJ44" s="90"/>
      <c r="NK44" s="90"/>
      <c r="NL44" s="90"/>
      <c r="NM44" s="90"/>
      <c r="NN44" s="90"/>
      <c r="NO44" s="90"/>
      <c r="NP44" s="90"/>
      <c r="NQ44" s="90"/>
      <c r="NR44" s="90"/>
      <c r="NS44" s="90"/>
      <c r="NT44" s="90"/>
      <c r="NU44" s="90"/>
      <c r="NV44" s="90"/>
      <c r="NW44" s="90"/>
      <c r="NX44" s="90"/>
      <c r="NY44" s="90"/>
      <c r="NZ44" s="90"/>
      <c r="OA44" s="90"/>
      <c r="OB44" s="90"/>
      <c r="OC44" s="90"/>
      <c r="OD44" s="90"/>
      <c r="OE44" s="90"/>
      <c r="OF44" s="90"/>
      <c r="OG44" s="90"/>
      <c r="OH44" s="90"/>
      <c r="OI44" s="90"/>
      <c r="OJ44" s="90"/>
      <c r="OK44" s="90"/>
      <c r="OL44" s="90"/>
      <c r="OM44" s="90"/>
      <c r="ON44" s="90"/>
      <c r="OO44" s="90"/>
      <c r="OP44" s="90"/>
      <c r="OQ44" s="90"/>
      <c r="OR44" s="90"/>
      <c r="OS44" s="90"/>
      <c r="OT44" s="90"/>
      <c r="OU44" s="90"/>
      <c r="OV44" s="90"/>
      <c r="OW44" s="90"/>
      <c r="OX44" s="90"/>
      <c r="OY44" s="90"/>
      <c r="OZ44" s="90"/>
      <c r="PA44" s="90"/>
      <c r="PB44" s="90"/>
      <c r="PC44" s="90"/>
      <c r="PD44" s="90"/>
      <c r="PE44" s="90"/>
      <c r="PF44" s="90"/>
      <c r="PG44" s="90"/>
      <c r="PH44" s="90"/>
      <c r="PI44" s="90"/>
      <c r="PJ44" s="90"/>
      <c r="PK44" s="90"/>
      <c r="PL44" s="90"/>
      <c r="PM44" s="90"/>
      <c r="PN44" s="90"/>
      <c r="PO44" s="90"/>
      <c r="PP44" s="90"/>
      <c r="PQ44" s="90"/>
      <c r="PR44" s="90"/>
      <c r="PS44" s="90"/>
      <c r="PT44" s="90"/>
      <c r="PU44" s="90"/>
      <c r="PV44" s="90"/>
      <c r="PW44" s="90"/>
      <c r="PX44" s="90"/>
      <c r="PY44" s="90"/>
      <c r="PZ44" s="90"/>
      <c r="QA44" s="90"/>
      <c r="QB44" s="90"/>
      <c r="QC44" s="90"/>
      <c r="QD44" s="90"/>
      <c r="QE44" s="90"/>
      <c r="QF44" s="90"/>
      <c r="QG44" s="90"/>
      <c r="QH44" s="90"/>
      <c r="QI44" s="90"/>
      <c r="QJ44" s="90"/>
      <c r="QK44" s="90"/>
      <c r="QL44" s="90"/>
      <c r="QM44" s="90"/>
      <c r="QN44" s="90"/>
      <c r="QO44" s="90"/>
      <c r="QP44" s="90"/>
      <c r="QQ44" s="90"/>
      <c r="QR44" s="90"/>
      <c r="QS44" s="90"/>
      <c r="QT44" s="90"/>
      <c r="QU44" s="90"/>
      <c r="QV44" s="90"/>
      <c r="QW44" s="90"/>
      <c r="QX44" s="90"/>
      <c r="QY44" s="90"/>
      <c r="QZ44" s="90"/>
      <c r="RA44" s="90"/>
      <c r="RB44" s="90"/>
      <c r="RC44" s="90"/>
      <c r="RD44" s="90"/>
      <c r="RE44" s="90"/>
      <c r="RF44" s="90"/>
      <c r="RG44" s="90"/>
      <c r="RH44" s="90"/>
      <c r="RI44" s="90"/>
      <c r="RJ44" s="90"/>
      <c r="RK44" s="90"/>
      <c r="RL44" s="90"/>
      <c r="RM44" s="90"/>
      <c r="RN44" s="90"/>
      <c r="RO44" s="90"/>
      <c r="RP44" s="90"/>
      <c r="RQ44" s="90"/>
      <c r="RR44" s="90"/>
      <c r="RS44" s="90"/>
      <c r="RT44" s="90"/>
      <c r="RU44" s="90"/>
      <c r="RV44" s="90"/>
      <c r="RW44" s="90"/>
      <c r="RX44" s="90"/>
      <c r="RY44" s="90"/>
      <c r="RZ44" s="90"/>
      <c r="SA44" s="90"/>
      <c r="SB44" s="90"/>
      <c r="SC44" s="90"/>
      <c r="SD44" s="90"/>
      <c r="SE44" s="90"/>
      <c r="SF44" s="90"/>
      <c r="SG44" s="90"/>
      <c r="SH44" s="90"/>
      <c r="SI44" s="90"/>
      <c r="SJ44" s="90"/>
      <c r="SK44" s="90"/>
      <c r="SL44" s="90"/>
      <c r="SM44" s="90"/>
      <c r="SN44" s="90"/>
      <c r="SO44" s="90"/>
      <c r="SP44" s="90"/>
      <c r="SQ44" s="90"/>
      <c r="SR44" s="90"/>
      <c r="SS44" s="90"/>
      <c r="ST44" s="90"/>
      <c r="SU44" s="90"/>
      <c r="SV44" s="90"/>
      <c r="SW44" s="90"/>
      <c r="SX44" s="90"/>
      <c r="SY44" s="90"/>
      <c r="SZ44" s="90"/>
      <c r="TA44" s="90"/>
      <c r="TB44" s="90"/>
      <c r="TC44" s="90"/>
      <c r="TD44" s="90"/>
      <c r="TE44" s="90"/>
      <c r="TF44" s="90"/>
    </row>
    <row r="45" spans="1:526" ht="15" hidden="1" customHeight="1" x14ac:dyDescent="0.2">
      <c r="A45" s="90"/>
      <c r="B45" s="100">
        <v>2</v>
      </c>
      <c r="C45" s="116" t="str">
        <f>IFERROR((#REF!*8.3*1*(#REF!-#REF!))*$C10/(#REF!*3412),"")</f>
        <v/>
      </c>
      <c r="D45" s="117" t="str">
        <f>IFERROR((#REF!*8.3*1*(#REF!-#REF!))*$C10/(#REF!*#REF!*3412),"")</f>
        <v/>
      </c>
      <c r="E45" s="117"/>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90"/>
      <c r="AR45" s="90"/>
      <c r="AS45" s="90"/>
      <c r="AT45" s="90"/>
      <c r="AU45" s="90"/>
      <c r="AV45" s="90"/>
      <c r="AW45" s="90"/>
      <c r="AX45" s="90"/>
      <c r="AY45" s="90"/>
      <c r="AZ45" s="90"/>
      <c r="BA45" s="90"/>
      <c r="BB45" s="90"/>
      <c r="BC45" s="90"/>
      <c r="BD45" s="90"/>
      <c r="BE45" s="90"/>
      <c r="BF45" s="90"/>
      <c r="BG45" s="90"/>
      <c r="BH45" s="90"/>
      <c r="BI45" s="90"/>
      <c r="BJ45" s="90"/>
      <c r="BK45" s="90"/>
      <c r="BL45" s="90"/>
      <c r="BM45" s="90"/>
      <c r="BN45" s="90"/>
      <c r="BO45" s="90"/>
      <c r="BP45" s="90"/>
      <c r="BQ45" s="90"/>
      <c r="BR45" s="90"/>
      <c r="BS45" s="90"/>
      <c r="BT45" s="90"/>
      <c r="BU45" s="90"/>
      <c r="BV45" s="90"/>
      <c r="BW45" s="90"/>
      <c r="BX45" s="90"/>
      <c r="BY45" s="90"/>
      <c r="BZ45" s="90"/>
      <c r="CA45" s="90"/>
      <c r="CB45" s="90"/>
      <c r="CC45" s="90"/>
      <c r="CD45" s="90"/>
      <c r="CE45" s="90"/>
      <c r="CF45" s="90"/>
      <c r="CG45" s="90"/>
      <c r="CH45" s="90"/>
      <c r="CI45" s="90"/>
      <c r="CJ45" s="90"/>
      <c r="CK45" s="90"/>
      <c r="CL45" s="90"/>
      <c r="CM45" s="90"/>
      <c r="CN45" s="90"/>
      <c r="CO45" s="90"/>
      <c r="CP45" s="90"/>
      <c r="CQ45" s="90"/>
      <c r="CR45" s="90"/>
      <c r="CS45" s="90"/>
      <c r="CT45" s="90"/>
      <c r="CU45" s="90"/>
      <c r="CV45" s="90"/>
      <c r="CW45" s="90"/>
      <c r="CX45" s="90"/>
      <c r="CY45" s="90"/>
      <c r="CZ45" s="90"/>
      <c r="DA45" s="90"/>
      <c r="DB45" s="90"/>
      <c r="DC45" s="90"/>
      <c r="DD45" s="90"/>
      <c r="DE45" s="90"/>
      <c r="DF45" s="90"/>
      <c r="DG45" s="90"/>
      <c r="DH45" s="90"/>
      <c r="DI45" s="90"/>
      <c r="DJ45" s="90"/>
      <c r="DK45" s="90"/>
      <c r="DL45" s="90"/>
      <c r="DM45" s="90"/>
      <c r="DN45" s="90"/>
      <c r="DO45" s="90"/>
      <c r="DP45" s="90"/>
      <c r="DQ45" s="90"/>
      <c r="DR45" s="90"/>
      <c r="DS45" s="90"/>
      <c r="DT45" s="90"/>
      <c r="DU45" s="90"/>
      <c r="DV45" s="90"/>
      <c r="DW45" s="90"/>
      <c r="DX45" s="90"/>
      <c r="DY45" s="90"/>
      <c r="DZ45" s="90"/>
      <c r="EA45" s="90"/>
      <c r="EB45" s="90"/>
      <c r="EC45" s="90"/>
      <c r="ED45" s="90"/>
      <c r="EE45" s="90"/>
      <c r="EF45" s="90"/>
      <c r="EG45" s="90"/>
      <c r="EH45" s="90"/>
      <c r="EI45" s="90"/>
      <c r="EJ45" s="90"/>
      <c r="EK45" s="90"/>
      <c r="EL45" s="90"/>
      <c r="EM45" s="90"/>
      <c r="EN45" s="90"/>
      <c r="EO45" s="90"/>
      <c r="EP45" s="90"/>
      <c r="EQ45" s="90"/>
      <c r="ER45" s="90"/>
      <c r="ES45" s="90"/>
      <c r="ET45" s="90"/>
      <c r="EU45" s="90"/>
      <c r="EV45" s="90"/>
      <c r="EW45" s="90"/>
      <c r="EX45" s="90"/>
      <c r="EY45" s="90"/>
      <c r="EZ45" s="90"/>
      <c r="FA45" s="90"/>
      <c r="FB45" s="90"/>
      <c r="FC45" s="90"/>
      <c r="FD45" s="90"/>
      <c r="FE45" s="90"/>
      <c r="FF45" s="90"/>
      <c r="FG45" s="90"/>
      <c r="FH45" s="90"/>
      <c r="FI45" s="90"/>
      <c r="FJ45" s="90"/>
      <c r="FK45" s="90"/>
      <c r="FL45" s="90"/>
      <c r="FM45" s="90"/>
      <c r="FN45" s="90"/>
      <c r="FO45" s="90"/>
      <c r="FP45" s="90"/>
      <c r="FQ45" s="90"/>
      <c r="FR45" s="90"/>
      <c r="FS45" s="90"/>
      <c r="FT45" s="90"/>
      <c r="FU45" s="90"/>
      <c r="FV45" s="90"/>
      <c r="FW45" s="90"/>
      <c r="FX45" s="90"/>
      <c r="FY45" s="90"/>
      <c r="FZ45" s="90"/>
      <c r="GA45" s="90"/>
      <c r="GB45" s="90"/>
      <c r="GC45" s="90"/>
      <c r="GD45" s="90"/>
      <c r="GE45" s="90"/>
      <c r="GF45" s="90"/>
      <c r="GG45" s="90"/>
      <c r="GH45" s="90"/>
      <c r="GI45" s="90"/>
      <c r="GJ45" s="90"/>
      <c r="GK45" s="90"/>
      <c r="GL45" s="90"/>
      <c r="GM45" s="90"/>
      <c r="GN45" s="90"/>
      <c r="GO45" s="90"/>
      <c r="GP45" s="90"/>
      <c r="GQ45" s="90"/>
      <c r="GR45" s="90"/>
      <c r="GS45" s="90"/>
      <c r="GT45" s="90"/>
      <c r="GU45" s="90"/>
      <c r="GV45" s="90"/>
      <c r="GW45" s="90"/>
      <c r="GX45" s="90"/>
      <c r="GY45" s="90"/>
      <c r="GZ45" s="90"/>
      <c r="HA45" s="90"/>
      <c r="HB45" s="90"/>
      <c r="HC45" s="90"/>
      <c r="HD45" s="90"/>
      <c r="HE45" s="90"/>
      <c r="HF45" s="90"/>
      <c r="HG45" s="90"/>
      <c r="HH45" s="90"/>
      <c r="HI45" s="90"/>
      <c r="HJ45" s="90"/>
      <c r="HK45" s="90"/>
      <c r="HL45" s="90"/>
      <c r="HM45" s="90"/>
      <c r="HN45" s="90"/>
      <c r="HO45" s="90"/>
      <c r="HP45" s="90"/>
      <c r="HQ45" s="90"/>
      <c r="HR45" s="90"/>
      <c r="HS45" s="90"/>
      <c r="HT45" s="90"/>
      <c r="HU45" s="90"/>
      <c r="HV45" s="90"/>
      <c r="HW45" s="90"/>
      <c r="HX45" s="90"/>
      <c r="HY45" s="90"/>
      <c r="HZ45" s="90"/>
      <c r="IA45" s="90"/>
      <c r="IB45" s="90"/>
      <c r="IC45" s="90"/>
      <c r="ID45" s="90"/>
      <c r="IE45" s="90"/>
      <c r="IF45" s="90"/>
      <c r="IG45" s="90"/>
      <c r="IH45" s="90"/>
      <c r="II45" s="90"/>
      <c r="IJ45" s="90"/>
      <c r="IK45" s="90"/>
      <c r="IL45" s="90"/>
      <c r="IM45" s="90"/>
      <c r="IN45" s="90"/>
      <c r="IO45" s="90"/>
      <c r="IP45" s="90"/>
      <c r="IQ45" s="90"/>
      <c r="IR45" s="90"/>
      <c r="IS45" s="90"/>
      <c r="IT45" s="90"/>
      <c r="IU45" s="90"/>
      <c r="IV45" s="90"/>
      <c r="IW45" s="90"/>
      <c r="IX45" s="90"/>
      <c r="IY45" s="90"/>
      <c r="IZ45" s="90"/>
      <c r="JA45" s="90"/>
      <c r="JB45" s="90"/>
      <c r="JC45" s="90"/>
      <c r="JD45" s="90"/>
      <c r="JE45" s="90"/>
      <c r="JF45" s="90"/>
      <c r="JG45" s="90"/>
      <c r="JH45" s="90"/>
      <c r="JI45" s="90"/>
      <c r="JJ45" s="90"/>
      <c r="JK45" s="90"/>
      <c r="JL45" s="90"/>
      <c r="JM45" s="90"/>
      <c r="JN45" s="90"/>
      <c r="JO45" s="90"/>
      <c r="JP45" s="90"/>
      <c r="JQ45" s="90"/>
      <c r="JR45" s="90"/>
      <c r="JS45" s="90"/>
      <c r="JT45" s="90"/>
      <c r="JU45" s="90"/>
      <c r="JV45" s="90"/>
      <c r="JW45" s="90"/>
      <c r="JX45" s="90"/>
      <c r="JY45" s="90"/>
      <c r="JZ45" s="90"/>
      <c r="KA45" s="90"/>
      <c r="KB45" s="90"/>
      <c r="KC45" s="90"/>
      <c r="KD45" s="90"/>
      <c r="KE45" s="90"/>
      <c r="KF45" s="90"/>
      <c r="KG45" s="90"/>
      <c r="KH45" s="90"/>
      <c r="KI45" s="90"/>
      <c r="KJ45" s="90"/>
      <c r="KK45" s="90"/>
      <c r="KL45" s="90"/>
      <c r="KM45" s="90"/>
      <c r="KN45" s="90"/>
      <c r="KO45" s="90"/>
      <c r="KP45" s="90"/>
      <c r="KQ45" s="90"/>
      <c r="KR45" s="90"/>
      <c r="KS45" s="90"/>
      <c r="KT45" s="90"/>
      <c r="KU45" s="90"/>
      <c r="KV45" s="90"/>
      <c r="KW45" s="90"/>
      <c r="KX45" s="90"/>
      <c r="KY45" s="90"/>
      <c r="KZ45" s="90"/>
      <c r="LA45" s="90"/>
      <c r="LB45" s="90"/>
      <c r="LC45" s="90"/>
      <c r="LD45" s="90"/>
      <c r="LE45" s="90"/>
      <c r="LF45" s="90"/>
      <c r="LG45" s="90"/>
      <c r="LH45" s="90"/>
      <c r="LI45" s="90"/>
      <c r="LJ45" s="90"/>
      <c r="LK45" s="90"/>
      <c r="LL45" s="90"/>
      <c r="LM45" s="90"/>
      <c r="LN45" s="90"/>
      <c r="LO45" s="90"/>
      <c r="LP45" s="90"/>
      <c r="LQ45" s="90"/>
      <c r="LR45" s="90"/>
      <c r="LS45" s="90"/>
      <c r="LT45" s="90"/>
      <c r="LU45" s="90"/>
      <c r="LV45" s="90"/>
      <c r="LW45" s="90"/>
      <c r="LX45" s="90"/>
      <c r="LY45" s="90"/>
      <c r="LZ45" s="90"/>
      <c r="MA45" s="90"/>
      <c r="MB45" s="90"/>
      <c r="MC45" s="90"/>
      <c r="MD45" s="90"/>
      <c r="ME45" s="90"/>
      <c r="MF45" s="90"/>
      <c r="MG45" s="90"/>
      <c r="MH45" s="90"/>
      <c r="MI45" s="90"/>
      <c r="MJ45" s="90"/>
      <c r="MK45" s="90"/>
      <c r="ML45" s="90"/>
      <c r="MM45" s="90"/>
      <c r="MN45" s="90"/>
      <c r="MO45" s="90"/>
      <c r="MP45" s="90"/>
      <c r="MQ45" s="90"/>
      <c r="MR45" s="90"/>
      <c r="MS45" s="90"/>
      <c r="MT45" s="90"/>
      <c r="MU45" s="90"/>
      <c r="MV45" s="90"/>
      <c r="MW45" s="90"/>
      <c r="MX45" s="90"/>
      <c r="MY45" s="90"/>
      <c r="MZ45" s="90"/>
      <c r="NA45" s="90"/>
      <c r="NB45" s="90"/>
      <c r="NC45" s="90"/>
      <c r="ND45" s="90"/>
      <c r="NE45" s="90"/>
      <c r="NF45" s="90"/>
      <c r="NG45" s="90"/>
      <c r="NH45" s="90"/>
      <c r="NI45" s="90"/>
      <c r="NJ45" s="90"/>
      <c r="NK45" s="90"/>
      <c r="NL45" s="90"/>
      <c r="NM45" s="90"/>
      <c r="NN45" s="90"/>
      <c r="NO45" s="90"/>
      <c r="NP45" s="90"/>
      <c r="NQ45" s="90"/>
      <c r="NR45" s="90"/>
      <c r="NS45" s="90"/>
      <c r="NT45" s="90"/>
      <c r="NU45" s="90"/>
      <c r="NV45" s="90"/>
      <c r="NW45" s="90"/>
      <c r="NX45" s="90"/>
      <c r="NY45" s="90"/>
      <c r="NZ45" s="90"/>
      <c r="OA45" s="90"/>
      <c r="OB45" s="90"/>
      <c r="OC45" s="90"/>
      <c r="OD45" s="90"/>
      <c r="OE45" s="90"/>
      <c r="OF45" s="90"/>
      <c r="OG45" s="90"/>
      <c r="OH45" s="90"/>
      <c r="OI45" s="90"/>
      <c r="OJ45" s="90"/>
      <c r="OK45" s="90"/>
      <c r="OL45" s="90"/>
      <c r="OM45" s="90"/>
      <c r="ON45" s="90"/>
      <c r="OO45" s="90"/>
      <c r="OP45" s="90"/>
      <c r="OQ45" s="90"/>
      <c r="OR45" s="90"/>
      <c r="OS45" s="90"/>
      <c r="OT45" s="90"/>
      <c r="OU45" s="90"/>
      <c r="OV45" s="90"/>
      <c r="OW45" s="90"/>
      <c r="OX45" s="90"/>
      <c r="OY45" s="90"/>
      <c r="OZ45" s="90"/>
      <c r="PA45" s="90"/>
      <c r="PB45" s="90"/>
      <c r="PC45" s="90"/>
      <c r="PD45" s="90"/>
      <c r="PE45" s="90"/>
      <c r="PF45" s="90"/>
      <c r="PG45" s="90"/>
      <c r="PH45" s="90"/>
      <c r="PI45" s="90"/>
      <c r="PJ45" s="90"/>
      <c r="PK45" s="90"/>
      <c r="PL45" s="90"/>
      <c r="PM45" s="90"/>
      <c r="PN45" s="90"/>
      <c r="PO45" s="90"/>
      <c r="PP45" s="90"/>
      <c r="PQ45" s="90"/>
      <c r="PR45" s="90"/>
      <c r="PS45" s="90"/>
      <c r="PT45" s="90"/>
      <c r="PU45" s="90"/>
      <c r="PV45" s="90"/>
      <c r="PW45" s="90"/>
      <c r="PX45" s="90"/>
      <c r="PY45" s="90"/>
      <c r="PZ45" s="90"/>
      <c r="QA45" s="90"/>
      <c r="QB45" s="90"/>
      <c r="QC45" s="90"/>
      <c r="QD45" s="90"/>
      <c r="QE45" s="90"/>
      <c r="QF45" s="90"/>
      <c r="QG45" s="90"/>
      <c r="QH45" s="90"/>
      <c r="QI45" s="90"/>
      <c r="QJ45" s="90"/>
      <c r="QK45" s="90"/>
      <c r="QL45" s="90"/>
      <c r="QM45" s="90"/>
      <c r="QN45" s="90"/>
      <c r="QO45" s="90"/>
      <c r="QP45" s="90"/>
      <c r="QQ45" s="90"/>
      <c r="QR45" s="90"/>
      <c r="QS45" s="90"/>
      <c r="QT45" s="90"/>
      <c r="QU45" s="90"/>
      <c r="QV45" s="90"/>
      <c r="QW45" s="90"/>
      <c r="QX45" s="90"/>
      <c r="QY45" s="90"/>
      <c r="QZ45" s="90"/>
      <c r="RA45" s="90"/>
      <c r="RB45" s="90"/>
      <c r="RC45" s="90"/>
      <c r="RD45" s="90"/>
      <c r="RE45" s="90"/>
      <c r="RF45" s="90"/>
      <c r="RG45" s="90"/>
      <c r="RH45" s="90"/>
      <c r="RI45" s="90"/>
      <c r="RJ45" s="90"/>
      <c r="RK45" s="90"/>
      <c r="RL45" s="90"/>
      <c r="RM45" s="90"/>
      <c r="RN45" s="90"/>
      <c r="RO45" s="90"/>
      <c r="RP45" s="90"/>
      <c r="RQ45" s="90"/>
      <c r="RR45" s="90"/>
      <c r="RS45" s="90"/>
      <c r="RT45" s="90"/>
      <c r="RU45" s="90"/>
      <c r="RV45" s="90"/>
      <c r="RW45" s="90"/>
      <c r="RX45" s="90"/>
      <c r="RY45" s="90"/>
      <c r="RZ45" s="90"/>
      <c r="SA45" s="90"/>
      <c r="SB45" s="90"/>
      <c r="SC45" s="90"/>
      <c r="SD45" s="90"/>
      <c r="SE45" s="90"/>
      <c r="SF45" s="90"/>
      <c r="SG45" s="90"/>
      <c r="SH45" s="90"/>
      <c r="SI45" s="90"/>
      <c r="SJ45" s="90"/>
      <c r="SK45" s="90"/>
      <c r="SL45" s="90"/>
      <c r="SM45" s="90"/>
      <c r="SN45" s="90"/>
      <c r="SO45" s="90"/>
      <c r="SP45" s="90"/>
      <c r="SQ45" s="90"/>
      <c r="SR45" s="90"/>
      <c r="SS45" s="90"/>
      <c r="ST45" s="90"/>
      <c r="SU45" s="90"/>
      <c r="SV45" s="90"/>
      <c r="SW45" s="90"/>
      <c r="SX45" s="90"/>
      <c r="SY45" s="90"/>
      <c r="SZ45" s="90"/>
      <c r="TA45" s="90"/>
      <c r="TB45" s="90"/>
      <c r="TC45" s="90"/>
      <c r="TD45" s="90"/>
      <c r="TE45" s="90"/>
      <c r="TF45" s="90"/>
    </row>
    <row r="46" spans="1:526" ht="15" hidden="1" customHeight="1" x14ac:dyDescent="0.2">
      <c r="A46" s="90"/>
      <c r="B46" s="100">
        <v>3</v>
      </c>
      <c r="C46" s="116" t="str">
        <f>IFERROR((#REF!*8.3*1*(#REF!-#REF!))*$C11/(#REF!*3412),"")</f>
        <v/>
      </c>
      <c r="D46" s="117" t="str">
        <f>IFERROR((#REF!*8.3*1*(#REF!-#REF!))*$C11/(#REF!*#REF!*3412),"")</f>
        <v/>
      </c>
      <c r="E46" s="117"/>
      <c r="F46" s="90"/>
      <c r="G46" s="90"/>
      <c r="H46" s="90"/>
      <c r="I46" s="90"/>
      <c r="J46" s="90"/>
      <c r="K46" s="90"/>
      <c r="L46" s="90"/>
      <c r="M46" s="90"/>
      <c r="N46" s="90"/>
      <c r="O46" s="90"/>
      <c r="P46" s="90"/>
      <c r="Q46" s="90"/>
      <c r="R46" s="90"/>
      <c r="S46" s="90"/>
      <c r="T46" s="90"/>
      <c r="U46" s="90"/>
      <c r="V46" s="90"/>
      <c r="W46" s="90"/>
      <c r="X46" s="90"/>
      <c r="Y46" s="90"/>
      <c r="Z46" s="90"/>
      <c r="AA46" s="90"/>
      <c r="AB46" s="90"/>
      <c r="AC46" s="90"/>
      <c r="AD46" s="90"/>
      <c r="AE46" s="90"/>
      <c r="AF46" s="90"/>
      <c r="AG46" s="90"/>
      <c r="AH46" s="90"/>
      <c r="AI46" s="90"/>
      <c r="AJ46" s="90"/>
      <c r="AK46" s="90"/>
      <c r="AL46" s="90"/>
      <c r="AM46" s="90"/>
      <c r="AN46" s="90"/>
      <c r="AO46" s="90"/>
      <c r="AP46" s="90"/>
      <c r="AQ46" s="90"/>
      <c r="AR46" s="90"/>
      <c r="AS46" s="90"/>
      <c r="AT46" s="90"/>
      <c r="AU46" s="90"/>
      <c r="AV46" s="90"/>
      <c r="AW46" s="90"/>
      <c r="AX46" s="90"/>
      <c r="AY46" s="90"/>
      <c r="AZ46" s="90"/>
      <c r="BA46" s="90"/>
      <c r="BB46" s="90"/>
      <c r="BC46" s="90"/>
      <c r="BD46" s="90"/>
      <c r="BE46" s="90"/>
      <c r="BF46" s="90"/>
      <c r="BG46" s="90"/>
      <c r="BH46" s="90"/>
      <c r="BI46" s="90"/>
      <c r="BJ46" s="90"/>
      <c r="BK46" s="90"/>
      <c r="BL46" s="90"/>
      <c r="BM46" s="90"/>
      <c r="BN46" s="90"/>
      <c r="BO46" s="90"/>
      <c r="BP46" s="90"/>
      <c r="BQ46" s="90"/>
      <c r="BR46" s="90"/>
      <c r="BS46" s="90"/>
      <c r="BT46" s="90"/>
      <c r="BU46" s="90"/>
      <c r="BV46" s="90"/>
      <c r="BW46" s="90"/>
      <c r="BX46" s="90"/>
      <c r="BY46" s="90"/>
      <c r="BZ46" s="90"/>
      <c r="CA46" s="90"/>
      <c r="CB46" s="90"/>
      <c r="CC46" s="90"/>
      <c r="CD46" s="90"/>
      <c r="CE46" s="90"/>
      <c r="CF46" s="90"/>
      <c r="CG46" s="90"/>
      <c r="CH46" s="90"/>
      <c r="CI46" s="90"/>
      <c r="CJ46" s="90"/>
      <c r="CK46" s="90"/>
      <c r="CL46" s="90"/>
      <c r="CM46" s="90"/>
      <c r="CN46" s="90"/>
      <c r="CO46" s="90"/>
      <c r="CP46" s="90"/>
      <c r="CQ46" s="90"/>
      <c r="CR46" s="90"/>
      <c r="CS46" s="90"/>
      <c r="CT46" s="90"/>
      <c r="CU46" s="90"/>
      <c r="CV46" s="90"/>
      <c r="CW46" s="90"/>
      <c r="CX46" s="90"/>
      <c r="CY46" s="90"/>
      <c r="CZ46" s="90"/>
      <c r="DA46" s="90"/>
      <c r="DB46" s="90"/>
      <c r="DC46" s="90"/>
      <c r="DD46" s="90"/>
      <c r="DE46" s="90"/>
      <c r="DF46" s="90"/>
      <c r="DG46" s="90"/>
      <c r="DH46" s="90"/>
      <c r="DI46" s="90"/>
      <c r="DJ46" s="90"/>
      <c r="DK46" s="90"/>
      <c r="DL46" s="90"/>
      <c r="DM46" s="90"/>
      <c r="DN46" s="90"/>
      <c r="DO46" s="90"/>
      <c r="DP46" s="90"/>
      <c r="DQ46" s="90"/>
      <c r="DR46" s="90"/>
      <c r="DS46" s="90"/>
      <c r="DT46" s="90"/>
      <c r="DU46" s="90"/>
      <c r="DV46" s="90"/>
      <c r="DW46" s="90"/>
      <c r="DX46" s="90"/>
      <c r="DY46" s="90"/>
      <c r="DZ46" s="90"/>
      <c r="EA46" s="90"/>
      <c r="EB46" s="90"/>
      <c r="EC46" s="90"/>
      <c r="ED46" s="90"/>
      <c r="EE46" s="90"/>
      <c r="EF46" s="90"/>
      <c r="EG46" s="90"/>
      <c r="EH46" s="90"/>
      <c r="EI46" s="90"/>
      <c r="EJ46" s="90"/>
      <c r="EK46" s="90"/>
      <c r="EL46" s="90"/>
      <c r="EM46" s="90"/>
      <c r="EN46" s="90"/>
      <c r="EO46" s="90"/>
      <c r="EP46" s="90"/>
      <c r="EQ46" s="90"/>
      <c r="ER46" s="90"/>
      <c r="ES46" s="90"/>
      <c r="ET46" s="90"/>
      <c r="EU46" s="90"/>
      <c r="EV46" s="90"/>
      <c r="EW46" s="90"/>
      <c r="EX46" s="90"/>
      <c r="EY46" s="90"/>
      <c r="EZ46" s="90"/>
      <c r="FA46" s="90"/>
      <c r="FB46" s="90"/>
      <c r="FC46" s="90"/>
      <c r="FD46" s="90"/>
      <c r="FE46" s="90"/>
      <c r="FF46" s="90"/>
      <c r="FG46" s="90"/>
      <c r="FH46" s="90"/>
      <c r="FI46" s="90"/>
      <c r="FJ46" s="90"/>
      <c r="FK46" s="90"/>
      <c r="FL46" s="90"/>
      <c r="FM46" s="90"/>
      <c r="FN46" s="90"/>
      <c r="FO46" s="90"/>
      <c r="FP46" s="90"/>
      <c r="FQ46" s="90"/>
      <c r="FR46" s="90"/>
      <c r="FS46" s="90"/>
      <c r="FT46" s="90"/>
      <c r="FU46" s="90"/>
      <c r="FV46" s="90"/>
      <c r="FW46" s="90"/>
      <c r="FX46" s="90"/>
      <c r="FY46" s="90"/>
      <c r="FZ46" s="90"/>
      <c r="GA46" s="90"/>
      <c r="GB46" s="90"/>
      <c r="GC46" s="90"/>
      <c r="GD46" s="90"/>
      <c r="GE46" s="90"/>
      <c r="GF46" s="90"/>
      <c r="GG46" s="90"/>
      <c r="GH46" s="90"/>
      <c r="GI46" s="90"/>
      <c r="GJ46" s="90"/>
      <c r="GK46" s="90"/>
      <c r="GL46" s="90"/>
      <c r="GM46" s="90"/>
      <c r="GN46" s="90"/>
      <c r="GO46" s="90"/>
      <c r="GP46" s="90"/>
      <c r="GQ46" s="90"/>
      <c r="GR46" s="90"/>
      <c r="GS46" s="90"/>
      <c r="GT46" s="90"/>
      <c r="GU46" s="90"/>
      <c r="GV46" s="90"/>
      <c r="GW46" s="90"/>
      <c r="GX46" s="90"/>
      <c r="GY46" s="90"/>
      <c r="GZ46" s="90"/>
      <c r="HA46" s="90"/>
      <c r="HB46" s="90"/>
      <c r="HC46" s="90"/>
      <c r="HD46" s="90"/>
      <c r="HE46" s="90"/>
      <c r="HF46" s="90"/>
      <c r="HG46" s="90"/>
      <c r="HH46" s="90"/>
      <c r="HI46" s="90"/>
      <c r="HJ46" s="90"/>
      <c r="HK46" s="90"/>
      <c r="HL46" s="90"/>
      <c r="HM46" s="90"/>
      <c r="HN46" s="90"/>
      <c r="HO46" s="90"/>
      <c r="HP46" s="90"/>
      <c r="HQ46" s="90"/>
      <c r="HR46" s="90"/>
      <c r="HS46" s="90"/>
      <c r="HT46" s="90"/>
      <c r="HU46" s="90"/>
      <c r="HV46" s="90"/>
      <c r="HW46" s="90"/>
      <c r="HX46" s="90"/>
      <c r="HY46" s="90"/>
      <c r="HZ46" s="90"/>
      <c r="IA46" s="90"/>
      <c r="IB46" s="90"/>
      <c r="IC46" s="90"/>
      <c r="ID46" s="90"/>
      <c r="IE46" s="90"/>
      <c r="IF46" s="90"/>
      <c r="IG46" s="90"/>
      <c r="IH46" s="90"/>
      <c r="II46" s="90"/>
      <c r="IJ46" s="90"/>
      <c r="IK46" s="90"/>
      <c r="IL46" s="90"/>
      <c r="IM46" s="90"/>
      <c r="IN46" s="90"/>
      <c r="IO46" s="90"/>
      <c r="IP46" s="90"/>
      <c r="IQ46" s="90"/>
      <c r="IR46" s="90"/>
      <c r="IS46" s="90"/>
      <c r="IT46" s="90"/>
      <c r="IU46" s="90"/>
      <c r="IV46" s="90"/>
      <c r="IW46" s="90"/>
      <c r="IX46" s="90"/>
      <c r="IY46" s="90"/>
      <c r="IZ46" s="90"/>
      <c r="JA46" s="90"/>
      <c r="JB46" s="90"/>
      <c r="JC46" s="90"/>
      <c r="JD46" s="90"/>
      <c r="JE46" s="90"/>
      <c r="JF46" s="90"/>
      <c r="JG46" s="90"/>
      <c r="JH46" s="90"/>
      <c r="JI46" s="90"/>
      <c r="JJ46" s="90"/>
      <c r="JK46" s="90"/>
      <c r="JL46" s="90"/>
      <c r="JM46" s="90"/>
      <c r="JN46" s="90"/>
      <c r="JO46" s="90"/>
      <c r="JP46" s="90"/>
      <c r="JQ46" s="90"/>
      <c r="JR46" s="90"/>
      <c r="JS46" s="90"/>
      <c r="JT46" s="90"/>
      <c r="JU46" s="90"/>
      <c r="JV46" s="90"/>
      <c r="JW46" s="90"/>
      <c r="JX46" s="90"/>
      <c r="JY46" s="90"/>
      <c r="JZ46" s="90"/>
      <c r="KA46" s="90"/>
      <c r="KB46" s="90"/>
      <c r="KC46" s="90"/>
      <c r="KD46" s="90"/>
      <c r="KE46" s="90"/>
      <c r="KF46" s="90"/>
      <c r="KG46" s="90"/>
      <c r="KH46" s="90"/>
      <c r="KI46" s="90"/>
      <c r="KJ46" s="90"/>
      <c r="KK46" s="90"/>
      <c r="KL46" s="90"/>
      <c r="KM46" s="90"/>
      <c r="KN46" s="90"/>
      <c r="KO46" s="90"/>
      <c r="KP46" s="90"/>
      <c r="KQ46" s="90"/>
      <c r="KR46" s="90"/>
      <c r="KS46" s="90"/>
      <c r="KT46" s="90"/>
      <c r="KU46" s="90"/>
      <c r="KV46" s="90"/>
      <c r="KW46" s="90"/>
      <c r="KX46" s="90"/>
      <c r="KY46" s="90"/>
      <c r="KZ46" s="90"/>
      <c r="LA46" s="90"/>
      <c r="LB46" s="90"/>
      <c r="LC46" s="90"/>
      <c r="LD46" s="90"/>
      <c r="LE46" s="90"/>
      <c r="LF46" s="90"/>
      <c r="LG46" s="90"/>
      <c r="LH46" s="90"/>
      <c r="LI46" s="90"/>
      <c r="LJ46" s="90"/>
      <c r="LK46" s="90"/>
      <c r="LL46" s="90"/>
      <c r="LM46" s="90"/>
      <c r="LN46" s="90"/>
      <c r="LO46" s="90"/>
      <c r="LP46" s="90"/>
      <c r="LQ46" s="90"/>
      <c r="LR46" s="90"/>
      <c r="LS46" s="90"/>
      <c r="LT46" s="90"/>
      <c r="LU46" s="90"/>
      <c r="LV46" s="90"/>
      <c r="LW46" s="90"/>
      <c r="LX46" s="90"/>
      <c r="LY46" s="90"/>
      <c r="LZ46" s="90"/>
      <c r="MA46" s="90"/>
      <c r="MB46" s="90"/>
      <c r="MC46" s="90"/>
      <c r="MD46" s="90"/>
      <c r="ME46" s="90"/>
      <c r="MF46" s="90"/>
      <c r="MG46" s="90"/>
      <c r="MH46" s="90"/>
      <c r="MI46" s="90"/>
      <c r="MJ46" s="90"/>
      <c r="MK46" s="90"/>
      <c r="ML46" s="90"/>
      <c r="MM46" s="90"/>
      <c r="MN46" s="90"/>
      <c r="MO46" s="90"/>
      <c r="MP46" s="90"/>
      <c r="MQ46" s="90"/>
      <c r="MR46" s="90"/>
      <c r="MS46" s="90"/>
      <c r="MT46" s="90"/>
      <c r="MU46" s="90"/>
      <c r="MV46" s="90"/>
      <c r="MW46" s="90"/>
      <c r="MX46" s="90"/>
      <c r="MY46" s="90"/>
      <c r="MZ46" s="90"/>
      <c r="NA46" s="90"/>
      <c r="NB46" s="90"/>
      <c r="NC46" s="90"/>
      <c r="ND46" s="90"/>
      <c r="NE46" s="90"/>
      <c r="NF46" s="90"/>
      <c r="NG46" s="90"/>
      <c r="NH46" s="90"/>
      <c r="NI46" s="90"/>
      <c r="NJ46" s="90"/>
      <c r="NK46" s="90"/>
      <c r="NL46" s="90"/>
      <c r="NM46" s="90"/>
      <c r="NN46" s="90"/>
      <c r="NO46" s="90"/>
      <c r="NP46" s="90"/>
      <c r="NQ46" s="90"/>
      <c r="NR46" s="90"/>
      <c r="NS46" s="90"/>
      <c r="NT46" s="90"/>
      <c r="NU46" s="90"/>
      <c r="NV46" s="90"/>
      <c r="NW46" s="90"/>
      <c r="NX46" s="90"/>
      <c r="NY46" s="90"/>
      <c r="NZ46" s="90"/>
      <c r="OA46" s="90"/>
      <c r="OB46" s="90"/>
      <c r="OC46" s="90"/>
      <c r="OD46" s="90"/>
      <c r="OE46" s="90"/>
      <c r="OF46" s="90"/>
      <c r="OG46" s="90"/>
      <c r="OH46" s="90"/>
      <c r="OI46" s="90"/>
      <c r="OJ46" s="90"/>
      <c r="OK46" s="90"/>
      <c r="OL46" s="90"/>
      <c r="OM46" s="90"/>
      <c r="ON46" s="90"/>
      <c r="OO46" s="90"/>
      <c r="OP46" s="90"/>
      <c r="OQ46" s="90"/>
      <c r="OR46" s="90"/>
      <c r="OS46" s="90"/>
      <c r="OT46" s="90"/>
      <c r="OU46" s="90"/>
      <c r="OV46" s="90"/>
      <c r="OW46" s="90"/>
      <c r="OX46" s="90"/>
      <c r="OY46" s="90"/>
      <c r="OZ46" s="90"/>
      <c r="PA46" s="90"/>
      <c r="PB46" s="90"/>
      <c r="PC46" s="90"/>
      <c r="PD46" s="90"/>
      <c r="PE46" s="90"/>
      <c r="PF46" s="90"/>
      <c r="PG46" s="90"/>
      <c r="PH46" s="90"/>
      <c r="PI46" s="90"/>
      <c r="PJ46" s="90"/>
      <c r="PK46" s="90"/>
      <c r="PL46" s="90"/>
      <c r="PM46" s="90"/>
      <c r="PN46" s="90"/>
      <c r="PO46" s="90"/>
      <c r="PP46" s="90"/>
      <c r="PQ46" s="90"/>
      <c r="PR46" s="90"/>
      <c r="PS46" s="90"/>
      <c r="PT46" s="90"/>
      <c r="PU46" s="90"/>
      <c r="PV46" s="90"/>
      <c r="PW46" s="90"/>
      <c r="PX46" s="90"/>
      <c r="PY46" s="90"/>
      <c r="PZ46" s="90"/>
      <c r="QA46" s="90"/>
      <c r="QB46" s="90"/>
      <c r="QC46" s="90"/>
      <c r="QD46" s="90"/>
      <c r="QE46" s="90"/>
      <c r="QF46" s="90"/>
      <c r="QG46" s="90"/>
      <c r="QH46" s="90"/>
      <c r="QI46" s="90"/>
      <c r="QJ46" s="90"/>
      <c r="QK46" s="90"/>
      <c r="QL46" s="90"/>
      <c r="QM46" s="90"/>
      <c r="QN46" s="90"/>
      <c r="QO46" s="90"/>
      <c r="QP46" s="90"/>
      <c r="QQ46" s="90"/>
      <c r="QR46" s="90"/>
      <c r="QS46" s="90"/>
      <c r="QT46" s="90"/>
      <c r="QU46" s="90"/>
      <c r="QV46" s="90"/>
      <c r="QW46" s="90"/>
      <c r="QX46" s="90"/>
      <c r="QY46" s="90"/>
      <c r="QZ46" s="90"/>
      <c r="RA46" s="90"/>
      <c r="RB46" s="90"/>
      <c r="RC46" s="90"/>
      <c r="RD46" s="90"/>
      <c r="RE46" s="90"/>
      <c r="RF46" s="90"/>
      <c r="RG46" s="90"/>
      <c r="RH46" s="90"/>
      <c r="RI46" s="90"/>
      <c r="RJ46" s="90"/>
      <c r="RK46" s="90"/>
      <c r="RL46" s="90"/>
      <c r="RM46" s="90"/>
      <c r="RN46" s="90"/>
      <c r="RO46" s="90"/>
      <c r="RP46" s="90"/>
      <c r="RQ46" s="90"/>
      <c r="RR46" s="90"/>
      <c r="RS46" s="90"/>
      <c r="RT46" s="90"/>
      <c r="RU46" s="90"/>
      <c r="RV46" s="90"/>
      <c r="RW46" s="90"/>
      <c r="RX46" s="90"/>
      <c r="RY46" s="90"/>
      <c r="RZ46" s="90"/>
      <c r="SA46" s="90"/>
      <c r="SB46" s="90"/>
      <c r="SC46" s="90"/>
      <c r="SD46" s="90"/>
      <c r="SE46" s="90"/>
      <c r="SF46" s="90"/>
      <c r="SG46" s="90"/>
      <c r="SH46" s="90"/>
      <c r="SI46" s="90"/>
      <c r="SJ46" s="90"/>
      <c r="SK46" s="90"/>
      <c r="SL46" s="90"/>
      <c r="SM46" s="90"/>
      <c r="SN46" s="90"/>
      <c r="SO46" s="90"/>
      <c r="SP46" s="90"/>
      <c r="SQ46" s="90"/>
      <c r="SR46" s="90"/>
      <c r="SS46" s="90"/>
      <c r="ST46" s="90"/>
      <c r="SU46" s="90"/>
      <c r="SV46" s="90"/>
      <c r="SW46" s="90"/>
      <c r="SX46" s="90"/>
      <c r="SY46" s="90"/>
      <c r="SZ46" s="90"/>
      <c r="TA46" s="90"/>
      <c r="TB46" s="90"/>
      <c r="TC46" s="90"/>
      <c r="TD46" s="90"/>
      <c r="TE46" s="90"/>
      <c r="TF46" s="90"/>
    </row>
    <row r="47" spans="1:526" ht="15" hidden="1" customHeight="1" x14ac:dyDescent="0.2">
      <c r="A47" s="90"/>
      <c r="B47" s="100">
        <v>4</v>
      </c>
      <c r="C47" s="116" t="str">
        <f>IFERROR((#REF!*8.3*1*(#REF!-#REF!))*$C12/(#REF!*3412),"")</f>
        <v/>
      </c>
      <c r="D47" s="117" t="str">
        <f>IFERROR((#REF!*8.3*1*(#REF!-#REF!))*$C12/(#REF!*#REF!*3412),"")</f>
        <v/>
      </c>
      <c r="E47" s="117"/>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c r="AS47" s="90"/>
      <c r="AT47" s="90"/>
      <c r="AU47" s="90"/>
      <c r="AV47" s="90"/>
      <c r="AW47" s="90"/>
      <c r="AX47" s="90"/>
      <c r="AY47" s="90"/>
      <c r="AZ47" s="90"/>
      <c r="BA47" s="90"/>
      <c r="BB47" s="90"/>
      <c r="BC47" s="90"/>
      <c r="BD47" s="90"/>
      <c r="BE47" s="90"/>
      <c r="BF47" s="90"/>
      <c r="BG47" s="90"/>
      <c r="BH47" s="90"/>
      <c r="BI47" s="90"/>
      <c r="BJ47" s="90"/>
      <c r="BK47" s="90"/>
      <c r="BL47" s="90"/>
      <c r="BM47" s="90"/>
      <c r="BN47" s="90"/>
      <c r="BO47" s="90"/>
      <c r="BP47" s="90"/>
      <c r="BQ47" s="90"/>
      <c r="BR47" s="90"/>
      <c r="BS47" s="90"/>
      <c r="BT47" s="90"/>
      <c r="BU47" s="90"/>
      <c r="BV47" s="90"/>
      <c r="BW47" s="90"/>
      <c r="BX47" s="90"/>
      <c r="BY47" s="90"/>
      <c r="BZ47" s="90"/>
      <c r="CA47" s="90"/>
      <c r="CB47" s="90"/>
      <c r="CC47" s="90"/>
      <c r="CD47" s="90"/>
      <c r="CE47" s="90"/>
      <c r="CF47" s="90"/>
      <c r="CG47" s="90"/>
      <c r="CH47" s="90"/>
      <c r="CI47" s="90"/>
      <c r="CJ47" s="90"/>
      <c r="CK47" s="90"/>
      <c r="CL47" s="90"/>
      <c r="CM47" s="90"/>
      <c r="CN47" s="90"/>
      <c r="CO47" s="90"/>
      <c r="CP47" s="90"/>
      <c r="CQ47" s="90"/>
      <c r="CR47" s="90"/>
      <c r="CS47" s="90"/>
      <c r="CT47" s="90"/>
      <c r="CU47" s="90"/>
      <c r="CV47" s="90"/>
      <c r="CW47" s="90"/>
      <c r="CX47" s="90"/>
      <c r="CY47" s="90"/>
      <c r="CZ47" s="90"/>
      <c r="DA47" s="90"/>
      <c r="DB47" s="90"/>
      <c r="DC47" s="90"/>
      <c r="DD47" s="90"/>
      <c r="DE47" s="90"/>
      <c r="DF47" s="90"/>
      <c r="DG47" s="90"/>
      <c r="DH47" s="90"/>
      <c r="DI47" s="90"/>
      <c r="DJ47" s="90"/>
      <c r="DK47" s="90"/>
      <c r="DL47" s="90"/>
      <c r="DM47" s="90"/>
      <c r="DN47" s="90"/>
      <c r="DO47" s="90"/>
      <c r="DP47" s="90"/>
      <c r="DQ47" s="90"/>
      <c r="DR47" s="90"/>
      <c r="DS47" s="90"/>
      <c r="DT47" s="90"/>
      <c r="DU47" s="90"/>
      <c r="DV47" s="90"/>
      <c r="DW47" s="90"/>
      <c r="DX47" s="90"/>
      <c r="DY47" s="90"/>
      <c r="DZ47" s="90"/>
      <c r="EA47" s="90"/>
      <c r="EB47" s="90"/>
      <c r="EC47" s="90"/>
      <c r="ED47" s="90"/>
      <c r="EE47" s="90"/>
      <c r="EF47" s="90"/>
      <c r="EG47" s="90"/>
      <c r="EH47" s="90"/>
      <c r="EI47" s="90"/>
      <c r="EJ47" s="90"/>
      <c r="EK47" s="90"/>
      <c r="EL47" s="90"/>
      <c r="EM47" s="90"/>
      <c r="EN47" s="90"/>
      <c r="EO47" s="90"/>
      <c r="EP47" s="90"/>
      <c r="EQ47" s="90"/>
      <c r="ER47" s="90"/>
      <c r="ES47" s="90"/>
      <c r="ET47" s="90"/>
      <c r="EU47" s="90"/>
      <c r="EV47" s="90"/>
      <c r="EW47" s="90"/>
      <c r="EX47" s="90"/>
      <c r="EY47" s="90"/>
      <c r="EZ47" s="90"/>
      <c r="FA47" s="90"/>
      <c r="FB47" s="90"/>
      <c r="FC47" s="90"/>
      <c r="FD47" s="90"/>
      <c r="FE47" s="90"/>
      <c r="FF47" s="90"/>
      <c r="FG47" s="90"/>
      <c r="FH47" s="90"/>
      <c r="FI47" s="90"/>
      <c r="FJ47" s="90"/>
      <c r="FK47" s="90"/>
      <c r="FL47" s="90"/>
      <c r="FM47" s="90"/>
      <c r="FN47" s="90"/>
      <c r="FO47" s="90"/>
      <c r="FP47" s="90"/>
      <c r="FQ47" s="90"/>
      <c r="FR47" s="90"/>
      <c r="FS47" s="90"/>
      <c r="FT47" s="90"/>
      <c r="FU47" s="90"/>
      <c r="FV47" s="90"/>
      <c r="FW47" s="90"/>
      <c r="FX47" s="90"/>
      <c r="FY47" s="90"/>
      <c r="FZ47" s="90"/>
      <c r="GA47" s="90"/>
      <c r="GB47" s="90"/>
      <c r="GC47" s="90"/>
      <c r="GD47" s="90"/>
      <c r="GE47" s="90"/>
      <c r="GF47" s="90"/>
      <c r="GG47" s="90"/>
      <c r="GH47" s="90"/>
      <c r="GI47" s="90"/>
      <c r="GJ47" s="90"/>
      <c r="GK47" s="90"/>
      <c r="GL47" s="90"/>
      <c r="GM47" s="90"/>
      <c r="GN47" s="90"/>
      <c r="GO47" s="90"/>
      <c r="GP47" s="90"/>
      <c r="GQ47" s="90"/>
      <c r="GR47" s="90"/>
      <c r="GS47" s="90"/>
      <c r="GT47" s="90"/>
      <c r="GU47" s="90"/>
      <c r="GV47" s="90"/>
      <c r="GW47" s="90"/>
      <c r="GX47" s="90"/>
      <c r="GY47" s="90"/>
      <c r="GZ47" s="90"/>
      <c r="HA47" s="90"/>
      <c r="HB47" s="90"/>
      <c r="HC47" s="90"/>
      <c r="HD47" s="90"/>
      <c r="HE47" s="90"/>
      <c r="HF47" s="90"/>
      <c r="HG47" s="90"/>
      <c r="HH47" s="90"/>
      <c r="HI47" s="90"/>
      <c r="HJ47" s="90"/>
      <c r="HK47" s="90"/>
      <c r="HL47" s="90"/>
      <c r="HM47" s="90"/>
      <c r="HN47" s="90"/>
      <c r="HO47" s="90"/>
      <c r="HP47" s="90"/>
      <c r="HQ47" s="90"/>
      <c r="HR47" s="90"/>
      <c r="HS47" s="90"/>
      <c r="HT47" s="90"/>
      <c r="HU47" s="90"/>
      <c r="HV47" s="90"/>
      <c r="HW47" s="90"/>
      <c r="HX47" s="90"/>
      <c r="HY47" s="90"/>
      <c r="HZ47" s="90"/>
      <c r="IA47" s="90"/>
      <c r="IB47" s="90"/>
      <c r="IC47" s="90"/>
      <c r="ID47" s="90"/>
      <c r="IE47" s="90"/>
      <c r="IF47" s="90"/>
      <c r="IG47" s="90"/>
      <c r="IH47" s="90"/>
      <c r="II47" s="90"/>
      <c r="IJ47" s="90"/>
      <c r="IK47" s="90"/>
      <c r="IL47" s="90"/>
      <c r="IM47" s="90"/>
      <c r="IN47" s="90"/>
      <c r="IO47" s="90"/>
      <c r="IP47" s="90"/>
      <c r="IQ47" s="90"/>
      <c r="IR47" s="90"/>
      <c r="IS47" s="90"/>
      <c r="IT47" s="90"/>
      <c r="IU47" s="90"/>
      <c r="IV47" s="90"/>
      <c r="IW47" s="90"/>
      <c r="IX47" s="90"/>
      <c r="IY47" s="90"/>
      <c r="IZ47" s="90"/>
      <c r="JA47" s="90"/>
      <c r="JB47" s="90"/>
      <c r="JC47" s="90"/>
      <c r="JD47" s="90"/>
      <c r="JE47" s="90"/>
      <c r="JF47" s="90"/>
      <c r="JG47" s="90"/>
      <c r="JH47" s="90"/>
      <c r="JI47" s="90"/>
      <c r="JJ47" s="90"/>
      <c r="JK47" s="90"/>
      <c r="JL47" s="90"/>
      <c r="JM47" s="90"/>
      <c r="JN47" s="90"/>
      <c r="JO47" s="90"/>
      <c r="JP47" s="90"/>
      <c r="JQ47" s="90"/>
      <c r="JR47" s="90"/>
      <c r="JS47" s="90"/>
      <c r="JT47" s="90"/>
      <c r="JU47" s="90"/>
      <c r="JV47" s="90"/>
      <c r="JW47" s="90"/>
      <c r="JX47" s="90"/>
      <c r="JY47" s="90"/>
      <c r="JZ47" s="90"/>
      <c r="KA47" s="90"/>
      <c r="KB47" s="90"/>
      <c r="KC47" s="90"/>
      <c r="KD47" s="90"/>
      <c r="KE47" s="90"/>
      <c r="KF47" s="90"/>
      <c r="KG47" s="90"/>
      <c r="KH47" s="90"/>
      <c r="KI47" s="90"/>
      <c r="KJ47" s="90"/>
      <c r="KK47" s="90"/>
      <c r="KL47" s="90"/>
      <c r="KM47" s="90"/>
      <c r="KN47" s="90"/>
      <c r="KO47" s="90"/>
      <c r="KP47" s="90"/>
      <c r="KQ47" s="90"/>
      <c r="KR47" s="90"/>
      <c r="KS47" s="90"/>
      <c r="KT47" s="90"/>
      <c r="KU47" s="90"/>
      <c r="KV47" s="90"/>
      <c r="KW47" s="90"/>
      <c r="KX47" s="90"/>
      <c r="KY47" s="90"/>
      <c r="KZ47" s="90"/>
      <c r="LA47" s="90"/>
      <c r="LB47" s="90"/>
      <c r="LC47" s="90"/>
      <c r="LD47" s="90"/>
      <c r="LE47" s="90"/>
      <c r="LF47" s="90"/>
      <c r="LG47" s="90"/>
      <c r="LH47" s="90"/>
      <c r="LI47" s="90"/>
      <c r="LJ47" s="90"/>
      <c r="LK47" s="90"/>
      <c r="LL47" s="90"/>
      <c r="LM47" s="90"/>
      <c r="LN47" s="90"/>
      <c r="LO47" s="90"/>
      <c r="LP47" s="90"/>
      <c r="LQ47" s="90"/>
      <c r="LR47" s="90"/>
      <c r="LS47" s="90"/>
      <c r="LT47" s="90"/>
      <c r="LU47" s="90"/>
      <c r="LV47" s="90"/>
      <c r="LW47" s="90"/>
      <c r="LX47" s="90"/>
      <c r="LY47" s="90"/>
      <c r="LZ47" s="90"/>
      <c r="MA47" s="90"/>
      <c r="MB47" s="90"/>
      <c r="MC47" s="90"/>
      <c r="MD47" s="90"/>
      <c r="ME47" s="90"/>
      <c r="MF47" s="90"/>
      <c r="MG47" s="90"/>
      <c r="MH47" s="90"/>
      <c r="MI47" s="90"/>
      <c r="MJ47" s="90"/>
      <c r="MK47" s="90"/>
      <c r="ML47" s="90"/>
      <c r="MM47" s="90"/>
      <c r="MN47" s="90"/>
      <c r="MO47" s="90"/>
      <c r="MP47" s="90"/>
      <c r="MQ47" s="90"/>
      <c r="MR47" s="90"/>
      <c r="MS47" s="90"/>
      <c r="MT47" s="90"/>
      <c r="MU47" s="90"/>
      <c r="MV47" s="90"/>
      <c r="MW47" s="90"/>
      <c r="MX47" s="90"/>
      <c r="MY47" s="90"/>
      <c r="MZ47" s="90"/>
      <c r="NA47" s="90"/>
      <c r="NB47" s="90"/>
      <c r="NC47" s="90"/>
      <c r="ND47" s="90"/>
      <c r="NE47" s="90"/>
      <c r="NF47" s="90"/>
      <c r="NG47" s="90"/>
      <c r="NH47" s="90"/>
      <c r="NI47" s="90"/>
      <c r="NJ47" s="90"/>
      <c r="NK47" s="90"/>
      <c r="NL47" s="90"/>
      <c r="NM47" s="90"/>
      <c r="NN47" s="90"/>
      <c r="NO47" s="90"/>
      <c r="NP47" s="90"/>
      <c r="NQ47" s="90"/>
      <c r="NR47" s="90"/>
      <c r="NS47" s="90"/>
      <c r="NT47" s="90"/>
      <c r="NU47" s="90"/>
      <c r="NV47" s="90"/>
      <c r="NW47" s="90"/>
      <c r="NX47" s="90"/>
      <c r="NY47" s="90"/>
      <c r="NZ47" s="90"/>
      <c r="OA47" s="90"/>
      <c r="OB47" s="90"/>
      <c r="OC47" s="90"/>
      <c r="OD47" s="90"/>
      <c r="OE47" s="90"/>
      <c r="OF47" s="90"/>
      <c r="OG47" s="90"/>
      <c r="OH47" s="90"/>
      <c r="OI47" s="90"/>
      <c r="OJ47" s="90"/>
      <c r="OK47" s="90"/>
      <c r="OL47" s="90"/>
      <c r="OM47" s="90"/>
      <c r="ON47" s="90"/>
      <c r="OO47" s="90"/>
      <c r="OP47" s="90"/>
      <c r="OQ47" s="90"/>
      <c r="OR47" s="90"/>
      <c r="OS47" s="90"/>
      <c r="OT47" s="90"/>
      <c r="OU47" s="90"/>
      <c r="OV47" s="90"/>
      <c r="OW47" s="90"/>
      <c r="OX47" s="90"/>
      <c r="OY47" s="90"/>
      <c r="OZ47" s="90"/>
      <c r="PA47" s="90"/>
      <c r="PB47" s="90"/>
      <c r="PC47" s="90"/>
      <c r="PD47" s="90"/>
      <c r="PE47" s="90"/>
      <c r="PF47" s="90"/>
      <c r="PG47" s="90"/>
      <c r="PH47" s="90"/>
      <c r="PI47" s="90"/>
      <c r="PJ47" s="90"/>
      <c r="PK47" s="90"/>
      <c r="PL47" s="90"/>
      <c r="PM47" s="90"/>
      <c r="PN47" s="90"/>
      <c r="PO47" s="90"/>
      <c r="PP47" s="90"/>
      <c r="PQ47" s="90"/>
      <c r="PR47" s="90"/>
      <c r="PS47" s="90"/>
      <c r="PT47" s="90"/>
      <c r="PU47" s="90"/>
      <c r="PV47" s="90"/>
      <c r="PW47" s="90"/>
      <c r="PX47" s="90"/>
      <c r="PY47" s="90"/>
      <c r="PZ47" s="90"/>
      <c r="QA47" s="90"/>
      <c r="QB47" s="90"/>
      <c r="QC47" s="90"/>
      <c r="QD47" s="90"/>
      <c r="QE47" s="90"/>
      <c r="QF47" s="90"/>
      <c r="QG47" s="90"/>
      <c r="QH47" s="90"/>
      <c r="QI47" s="90"/>
      <c r="QJ47" s="90"/>
      <c r="QK47" s="90"/>
      <c r="QL47" s="90"/>
      <c r="QM47" s="90"/>
      <c r="QN47" s="90"/>
      <c r="QO47" s="90"/>
      <c r="QP47" s="90"/>
      <c r="QQ47" s="90"/>
      <c r="QR47" s="90"/>
      <c r="QS47" s="90"/>
      <c r="QT47" s="90"/>
      <c r="QU47" s="90"/>
      <c r="QV47" s="90"/>
      <c r="QW47" s="90"/>
      <c r="QX47" s="90"/>
      <c r="QY47" s="90"/>
      <c r="QZ47" s="90"/>
      <c r="RA47" s="90"/>
      <c r="RB47" s="90"/>
      <c r="RC47" s="90"/>
      <c r="RD47" s="90"/>
      <c r="RE47" s="90"/>
      <c r="RF47" s="90"/>
      <c r="RG47" s="90"/>
      <c r="RH47" s="90"/>
      <c r="RI47" s="90"/>
      <c r="RJ47" s="90"/>
      <c r="RK47" s="90"/>
      <c r="RL47" s="90"/>
      <c r="RM47" s="90"/>
      <c r="RN47" s="90"/>
      <c r="RO47" s="90"/>
      <c r="RP47" s="90"/>
      <c r="RQ47" s="90"/>
      <c r="RR47" s="90"/>
      <c r="RS47" s="90"/>
      <c r="RT47" s="90"/>
      <c r="RU47" s="90"/>
      <c r="RV47" s="90"/>
      <c r="RW47" s="90"/>
      <c r="RX47" s="90"/>
      <c r="RY47" s="90"/>
      <c r="RZ47" s="90"/>
      <c r="SA47" s="90"/>
      <c r="SB47" s="90"/>
      <c r="SC47" s="90"/>
      <c r="SD47" s="90"/>
      <c r="SE47" s="90"/>
      <c r="SF47" s="90"/>
      <c r="SG47" s="90"/>
      <c r="SH47" s="90"/>
      <c r="SI47" s="90"/>
      <c r="SJ47" s="90"/>
      <c r="SK47" s="90"/>
      <c r="SL47" s="90"/>
      <c r="SM47" s="90"/>
      <c r="SN47" s="90"/>
      <c r="SO47" s="90"/>
      <c r="SP47" s="90"/>
      <c r="SQ47" s="90"/>
      <c r="SR47" s="90"/>
      <c r="SS47" s="90"/>
      <c r="ST47" s="90"/>
      <c r="SU47" s="90"/>
      <c r="SV47" s="90"/>
      <c r="SW47" s="90"/>
      <c r="SX47" s="90"/>
      <c r="SY47" s="90"/>
      <c r="SZ47" s="90"/>
      <c r="TA47" s="90"/>
      <c r="TB47" s="90"/>
      <c r="TC47" s="90"/>
      <c r="TD47" s="90"/>
      <c r="TE47" s="90"/>
      <c r="TF47" s="90"/>
    </row>
    <row r="48" spans="1:526" ht="15" hidden="1" customHeight="1" x14ac:dyDescent="0.2">
      <c r="A48" s="90"/>
      <c r="B48" s="100">
        <v>5</v>
      </c>
      <c r="C48" s="116" t="str">
        <f>IFERROR((#REF!*8.3*1*(#REF!-#REF!))*$C13/(#REF!*3412),"")</f>
        <v/>
      </c>
      <c r="D48" s="117" t="str">
        <f>IFERROR((#REF!*8.3*1*(#REF!-#REF!))*$C13/(#REF!*#REF!*3412),"")</f>
        <v/>
      </c>
      <c r="E48" s="117"/>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90"/>
      <c r="AL48" s="90"/>
      <c r="AM48" s="90"/>
      <c r="AN48" s="90"/>
      <c r="AO48" s="90"/>
      <c r="AP48" s="90"/>
      <c r="AQ48" s="90"/>
      <c r="AR48" s="90"/>
      <c r="AS48" s="90"/>
      <c r="AT48" s="90"/>
      <c r="AU48" s="90"/>
      <c r="AV48" s="90"/>
      <c r="AW48" s="90"/>
      <c r="AX48" s="90"/>
      <c r="AY48" s="90"/>
      <c r="AZ48" s="90"/>
      <c r="BA48" s="90"/>
      <c r="BB48" s="90"/>
      <c r="BC48" s="90"/>
      <c r="BD48" s="90"/>
      <c r="BE48" s="90"/>
      <c r="BF48" s="90"/>
      <c r="BG48" s="90"/>
      <c r="BH48" s="90"/>
      <c r="BI48" s="90"/>
      <c r="BJ48" s="90"/>
      <c r="BK48" s="90"/>
      <c r="BL48" s="90"/>
      <c r="BM48" s="90"/>
      <c r="BN48" s="90"/>
      <c r="BO48" s="90"/>
      <c r="BP48" s="90"/>
      <c r="BQ48" s="90"/>
      <c r="BR48" s="90"/>
      <c r="BS48" s="90"/>
      <c r="BT48" s="90"/>
      <c r="BU48" s="90"/>
      <c r="BV48" s="90"/>
      <c r="BW48" s="90"/>
      <c r="BX48" s="90"/>
      <c r="BY48" s="90"/>
      <c r="BZ48" s="90"/>
      <c r="CA48" s="90"/>
      <c r="CB48" s="90"/>
      <c r="CC48" s="90"/>
      <c r="CD48" s="90"/>
      <c r="CE48" s="90"/>
      <c r="CF48" s="90"/>
      <c r="CG48" s="90"/>
      <c r="CH48" s="90"/>
      <c r="CI48" s="90"/>
      <c r="CJ48" s="90"/>
      <c r="CK48" s="90"/>
      <c r="CL48" s="90"/>
      <c r="CM48" s="90"/>
      <c r="CN48" s="90"/>
      <c r="CO48" s="90"/>
      <c r="CP48" s="90"/>
      <c r="CQ48" s="90"/>
      <c r="CR48" s="90"/>
      <c r="CS48" s="90"/>
      <c r="CT48" s="90"/>
      <c r="CU48" s="90"/>
      <c r="CV48" s="90"/>
      <c r="CW48" s="90"/>
      <c r="CX48" s="90"/>
      <c r="CY48" s="90"/>
      <c r="CZ48" s="90"/>
      <c r="DA48" s="90"/>
      <c r="DB48" s="90"/>
      <c r="DC48" s="90"/>
      <c r="DD48" s="90"/>
      <c r="DE48" s="90"/>
      <c r="DF48" s="90"/>
      <c r="DG48" s="90"/>
      <c r="DH48" s="90"/>
      <c r="DI48" s="90"/>
      <c r="DJ48" s="90"/>
      <c r="DK48" s="90"/>
      <c r="DL48" s="90"/>
      <c r="DM48" s="90"/>
      <c r="DN48" s="90"/>
      <c r="DO48" s="90"/>
      <c r="DP48" s="90"/>
      <c r="DQ48" s="90"/>
      <c r="DR48" s="90"/>
      <c r="DS48" s="90"/>
      <c r="DT48" s="90"/>
      <c r="DU48" s="90"/>
      <c r="DV48" s="90"/>
      <c r="DW48" s="90"/>
      <c r="DX48" s="90"/>
      <c r="DY48" s="90"/>
      <c r="DZ48" s="90"/>
      <c r="EA48" s="90"/>
      <c r="EB48" s="90"/>
      <c r="EC48" s="90"/>
      <c r="ED48" s="90"/>
      <c r="EE48" s="90"/>
      <c r="EF48" s="90"/>
      <c r="EG48" s="90"/>
      <c r="EH48" s="90"/>
      <c r="EI48" s="90"/>
      <c r="EJ48" s="90"/>
      <c r="EK48" s="90"/>
      <c r="EL48" s="90"/>
      <c r="EM48" s="90"/>
      <c r="EN48" s="90"/>
      <c r="EO48" s="90"/>
      <c r="EP48" s="90"/>
      <c r="EQ48" s="90"/>
      <c r="ER48" s="90"/>
      <c r="ES48" s="90"/>
      <c r="ET48" s="90"/>
      <c r="EU48" s="90"/>
      <c r="EV48" s="90"/>
      <c r="EW48" s="90"/>
      <c r="EX48" s="90"/>
      <c r="EY48" s="90"/>
      <c r="EZ48" s="90"/>
      <c r="FA48" s="90"/>
      <c r="FB48" s="90"/>
      <c r="FC48" s="90"/>
      <c r="FD48" s="90"/>
      <c r="FE48" s="90"/>
      <c r="FF48" s="90"/>
      <c r="FG48" s="90"/>
      <c r="FH48" s="90"/>
      <c r="FI48" s="90"/>
      <c r="FJ48" s="90"/>
      <c r="FK48" s="90"/>
      <c r="FL48" s="90"/>
      <c r="FM48" s="90"/>
      <c r="FN48" s="90"/>
      <c r="FO48" s="90"/>
      <c r="FP48" s="90"/>
      <c r="FQ48" s="90"/>
      <c r="FR48" s="90"/>
      <c r="FS48" s="90"/>
      <c r="FT48" s="90"/>
      <c r="FU48" s="90"/>
      <c r="FV48" s="90"/>
      <c r="FW48" s="90"/>
      <c r="FX48" s="90"/>
      <c r="FY48" s="90"/>
      <c r="FZ48" s="90"/>
      <c r="GA48" s="90"/>
      <c r="GB48" s="90"/>
      <c r="GC48" s="90"/>
      <c r="GD48" s="90"/>
      <c r="GE48" s="90"/>
      <c r="GF48" s="90"/>
      <c r="GG48" s="90"/>
      <c r="GH48" s="90"/>
      <c r="GI48" s="90"/>
      <c r="GJ48" s="90"/>
      <c r="GK48" s="90"/>
      <c r="GL48" s="90"/>
      <c r="GM48" s="90"/>
      <c r="GN48" s="90"/>
      <c r="GO48" s="90"/>
      <c r="GP48" s="90"/>
      <c r="GQ48" s="90"/>
      <c r="GR48" s="90"/>
      <c r="GS48" s="90"/>
      <c r="GT48" s="90"/>
      <c r="GU48" s="90"/>
      <c r="GV48" s="90"/>
      <c r="GW48" s="90"/>
      <c r="GX48" s="90"/>
      <c r="GY48" s="90"/>
      <c r="GZ48" s="90"/>
      <c r="HA48" s="90"/>
      <c r="HB48" s="90"/>
      <c r="HC48" s="90"/>
      <c r="HD48" s="90"/>
      <c r="HE48" s="90"/>
      <c r="HF48" s="90"/>
      <c r="HG48" s="90"/>
      <c r="HH48" s="90"/>
      <c r="HI48" s="90"/>
      <c r="HJ48" s="90"/>
      <c r="HK48" s="90"/>
      <c r="HL48" s="90"/>
      <c r="HM48" s="90"/>
      <c r="HN48" s="90"/>
      <c r="HO48" s="90"/>
      <c r="HP48" s="90"/>
      <c r="HQ48" s="90"/>
      <c r="HR48" s="90"/>
      <c r="HS48" s="90"/>
      <c r="HT48" s="90"/>
      <c r="HU48" s="90"/>
      <c r="HV48" s="90"/>
      <c r="HW48" s="90"/>
      <c r="HX48" s="90"/>
      <c r="HY48" s="90"/>
      <c r="HZ48" s="90"/>
      <c r="IA48" s="90"/>
      <c r="IB48" s="90"/>
      <c r="IC48" s="90"/>
      <c r="ID48" s="90"/>
      <c r="IE48" s="90"/>
      <c r="IF48" s="90"/>
      <c r="IG48" s="90"/>
      <c r="IH48" s="90"/>
      <c r="II48" s="90"/>
      <c r="IJ48" s="90"/>
      <c r="IK48" s="90"/>
      <c r="IL48" s="90"/>
      <c r="IM48" s="90"/>
      <c r="IN48" s="90"/>
      <c r="IO48" s="90"/>
      <c r="IP48" s="90"/>
      <c r="IQ48" s="90"/>
      <c r="IR48" s="90"/>
      <c r="IS48" s="90"/>
      <c r="IT48" s="90"/>
      <c r="IU48" s="90"/>
      <c r="IV48" s="90"/>
      <c r="IW48" s="90"/>
      <c r="IX48" s="90"/>
      <c r="IY48" s="90"/>
      <c r="IZ48" s="90"/>
      <c r="JA48" s="90"/>
      <c r="JB48" s="90"/>
      <c r="JC48" s="90"/>
      <c r="JD48" s="90"/>
      <c r="JE48" s="90"/>
      <c r="JF48" s="90"/>
      <c r="JG48" s="90"/>
      <c r="JH48" s="90"/>
      <c r="JI48" s="90"/>
      <c r="JJ48" s="90"/>
      <c r="JK48" s="90"/>
      <c r="JL48" s="90"/>
      <c r="JM48" s="90"/>
      <c r="JN48" s="90"/>
      <c r="JO48" s="90"/>
      <c r="JP48" s="90"/>
      <c r="JQ48" s="90"/>
      <c r="JR48" s="90"/>
      <c r="JS48" s="90"/>
      <c r="JT48" s="90"/>
      <c r="JU48" s="90"/>
      <c r="JV48" s="90"/>
      <c r="JW48" s="90"/>
      <c r="JX48" s="90"/>
      <c r="JY48" s="90"/>
      <c r="JZ48" s="90"/>
      <c r="KA48" s="90"/>
      <c r="KB48" s="90"/>
      <c r="KC48" s="90"/>
      <c r="KD48" s="90"/>
      <c r="KE48" s="90"/>
      <c r="KF48" s="90"/>
      <c r="KG48" s="90"/>
      <c r="KH48" s="90"/>
      <c r="KI48" s="90"/>
      <c r="KJ48" s="90"/>
      <c r="KK48" s="90"/>
      <c r="KL48" s="90"/>
      <c r="KM48" s="90"/>
      <c r="KN48" s="90"/>
      <c r="KO48" s="90"/>
      <c r="KP48" s="90"/>
      <c r="KQ48" s="90"/>
      <c r="KR48" s="90"/>
      <c r="KS48" s="90"/>
      <c r="KT48" s="90"/>
      <c r="KU48" s="90"/>
      <c r="KV48" s="90"/>
      <c r="KW48" s="90"/>
      <c r="KX48" s="90"/>
      <c r="KY48" s="90"/>
      <c r="KZ48" s="90"/>
      <c r="LA48" s="90"/>
      <c r="LB48" s="90"/>
      <c r="LC48" s="90"/>
      <c r="LD48" s="90"/>
      <c r="LE48" s="90"/>
      <c r="LF48" s="90"/>
      <c r="LG48" s="90"/>
      <c r="LH48" s="90"/>
      <c r="LI48" s="90"/>
      <c r="LJ48" s="90"/>
      <c r="LK48" s="90"/>
      <c r="LL48" s="90"/>
      <c r="LM48" s="90"/>
      <c r="LN48" s="90"/>
      <c r="LO48" s="90"/>
      <c r="LP48" s="90"/>
      <c r="LQ48" s="90"/>
      <c r="LR48" s="90"/>
      <c r="LS48" s="90"/>
      <c r="LT48" s="90"/>
      <c r="LU48" s="90"/>
      <c r="LV48" s="90"/>
      <c r="LW48" s="90"/>
      <c r="LX48" s="90"/>
      <c r="LY48" s="90"/>
      <c r="LZ48" s="90"/>
      <c r="MA48" s="90"/>
      <c r="MB48" s="90"/>
      <c r="MC48" s="90"/>
      <c r="MD48" s="90"/>
      <c r="ME48" s="90"/>
      <c r="MF48" s="90"/>
      <c r="MG48" s="90"/>
      <c r="MH48" s="90"/>
      <c r="MI48" s="90"/>
      <c r="MJ48" s="90"/>
      <c r="MK48" s="90"/>
      <c r="ML48" s="90"/>
      <c r="MM48" s="90"/>
      <c r="MN48" s="90"/>
      <c r="MO48" s="90"/>
      <c r="MP48" s="90"/>
      <c r="MQ48" s="90"/>
      <c r="MR48" s="90"/>
      <c r="MS48" s="90"/>
      <c r="MT48" s="90"/>
      <c r="MU48" s="90"/>
      <c r="MV48" s="90"/>
      <c r="MW48" s="90"/>
      <c r="MX48" s="90"/>
      <c r="MY48" s="90"/>
      <c r="MZ48" s="90"/>
      <c r="NA48" s="90"/>
      <c r="NB48" s="90"/>
      <c r="NC48" s="90"/>
      <c r="ND48" s="90"/>
      <c r="NE48" s="90"/>
      <c r="NF48" s="90"/>
      <c r="NG48" s="90"/>
      <c r="NH48" s="90"/>
      <c r="NI48" s="90"/>
      <c r="NJ48" s="90"/>
      <c r="NK48" s="90"/>
      <c r="NL48" s="90"/>
      <c r="NM48" s="90"/>
      <c r="NN48" s="90"/>
      <c r="NO48" s="90"/>
      <c r="NP48" s="90"/>
      <c r="NQ48" s="90"/>
      <c r="NR48" s="90"/>
      <c r="NS48" s="90"/>
      <c r="NT48" s="90"/>
      <c r="NU48" s="90"/>
      <c r="NV48" s="90"/>
      <c r="NW48" s="90"/>
      <c r="NX48" s="90"/>
      <c r="NY48" s="90"/>
      <c r="NZ48" s="90"/>
      <c r="OA48" s="90"/>
      <c r="OB48" s="90"/>
      <c r="OC48" s="90"/>
      <c r="OD48" s="90"/>
      <c r="OE48" s="90"/>
      <c r="OF48" s="90"/>
      <c r="OG48" s="90"/>
      <c r="OH48" s="90"/>
      <c r="OI48" s="90"/>
      <c r="OJ48" s="90"/>
      <c r="OK48" s="90"/>
      <c r="OL48" s="90"/>
      <c r="OM48" s="90"/>
      <c r="ON48" s="90"/>
      <c r="OO48" s="90"/>
      <c r="OP48" s="90"/>
      <c r="OQ48" s="90"/>
      <c r="OR48" s="90"/>
      <c r="OS48" s="90"/>
      <c r="OT48" s="90"/>
      <c r="OU48" s="90"/>
      <c r="OV48" s="90"/>
      <c r="OW48" s="90"/>
      <c r="OX48" s="90"/>
      <c r="OY48" s="90"/>
      <c r="OZ48" s="90"/>
      <c r="PA48" s="90"/>
      <c r="PB48" s="90"/>
      <c r="PC48" s="90"/>
      <c r="PD48" s="90"/>
      <c r="PE48" s="90"/>
      <c r="PF48" s="90"/>
      <c r="PG48" s="90"/>
      <c r="PH48" s="90"/>
      <c r="PI48" s="90"/>
      <c r="PJ48" s="90"/>
      <c r="PK48" s="90"/>
      <c r="PL48" s="90"/>
      <c r="PM48" s="90"/>
      <c r="PN48" s="90"/>
      <c r="PO48" s="90"/>
      <c r="PP48" s="90"/>
      <c r="PQ48" s="90"/>
      <c r="PR48" s="90"/>
      <c r="PS48" s="90"/>
      <c r="PT48" s="90"/>
      <c r="PU48" s="90"/>
      <c r="PV48" s="90"/>
      <c r="PW48" s="90"/>
      <c r="PX48" s="90"/>
      <c r="PY48" s="90"/>
      <c r="PZ48" s="90"/>
      <c r="QA48" s="90"/>
      <c r="QB48" s="90"/>
      <c r="QC48" s="90"/>
      <c r="QD48" s="90"/>
      <c r="QE48" s="90"/>
      <c r="QF48" s="90"/>
      <c r="QG48" s="90"/>
      <c r="QH48" s="90"/>
      <c r="QI48" s="90"/>
      <c r="QJ48" s="90"/>
      <c r="QK48" s="90"/>
      <c r="QL48" s="90"/>
      <c r="QM48" s="90"/>
      <c r="QN48" s="90"/>
      <c r="QO48" s="90"/>
      <c r="QP48" s="90"/>
      <c r="QQ48" s="90"/>
      <c r="QR48" s="90"/>
      <c r="QS48" s="90"/>
      <c r="QT48" s="90"/>
      <c r="QU48" s="90"/>
      <c r="QV48" s="90"/>
      <c r="QW48" s="90"/>
      <c r="QX48" s="90"/>
      <c r="QY48" s="90"/>
      <c r="QZ48" s="90"/>
      <c r="RA48" s="90"/>
      <c r="RB48" s="90"/>
      <c r="RC48" s="90"/>
      <c r="RD48" s="90"/>
      <c r="RE48" s="90"/>
      <c r="RF48" s="90"/>
      <c r="RG48" s="90"/>
      <c r="RH48" s="90"/>
      <c r="RI48" s="90"/>
      <c r="RJ48" s="90"/>
      <c r="RK48" s="90"/>
      <c r="RL48" s="90"/>
      <c r="RM48" s="90"/>
      <c r="RN48" s="90"/>
      <c r="RO48" s="90"/>
      <c r="RP48" s="90"/>
      <c r="RQ48" s="90"/>
      <c r="RR48" s="90"/>
      <c r="RS48" s="90"/>
      <c r="RT48" s="90"/>
      <c r="RU48" s="90"/>
      <c r="RV48" s="90"/>
      <c r="RW48" s="90"/>
      <c r="RX48" s="90"/>
      <c r="RY48" s="90"/>
      <c r="RZ48" s="90"/>
      <c r="SA48" s="90"/>
      <c r="SB48" s="90"/>
      <c r="SC48" s="90"/>
      <c r="SD48" s="90"/>
      <c r="SE48" s="90"/>
      <c r="SF48" s="90"/>
      <c r="SG48" s="90"/>
      <c r="SH48" s="90"/>
      <c r="SI48" s="90"/>
      <c r="SJ48" s="90"/>
      <c r="SK48" s="90"/>
      <c r="SL48" s="90"/>
      <c r="SM48" s="90"/>
      <c r="SN48" s="90"/>
      <c r="SO48" s="90"/>
      <c r="SP48" s="90"/>
      <c r="SQ48" s="90"/>
      <c r="SR48" s="90"/>
      <c r="SS48" s="90"/>
      <c r="ST48" s="90"/>
      <c r="SU48" s="90"/>
      <c r="SV48" s="90"/>
      <c r="SW48" s="90"/>
      <c r="SX48" s="90"/>
      <c r="SY48" s="90"/>
      <c r="SZ48" s="90"/>
      <c r="TA48" s="90"/>
      <c r="TB48" s="90"/>
      <c r="TC48" s="90"/>
      <c r="TD48" s="90"/>
      <c r="TE48" s="90"/>
      <c r="TF48" s="90"/>
    </row>
    <row r="49" spans="1:526" ht="15" hidden="1" customHeight="1" x14ac:dyDescent="0.2">
      <c r="A49" s="90"/>
      <c r="B49" s="100">
        <v>6</v>
      </c>
      <c r="C49" s="116" t="str">
        <f>IFERROR((#REF!*8.3*1*(#REF!-#REF!))*$C14/(#REF!*3412),"")</f>
        <v/>
      </c>
      <c r="D49" s="117" t="str">
        <f>IFERROR((#REF!*8.3*1*(#REF!-#REF!))*$C14/(#REF!*#REF!*3412),"")</f>
        <v/>
      </c>
      <c r="E49" s="117"/>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c r="DA49" s="90"/>
      <c r="DB49" s="90"/>
      <c r="DC49" s="90"/>
      <c r="DD49" s="90"/>
      <c r="DE49" s="90"/>
      <c r="DF49" s="90"/>
      <c r="DG49" s="90"/>
      <c r="DH49" s="90"/>
      <c r="DI49" s="90"/>
      <c r="DJ49" s="90"/>
      <c r="DK49" s="90"/>
      <c r="DL49" s="90"/>
      <c r="DM49" s="90"/>
      <c r="DN49" s="90"/>
      <c r="DO49" s="90"/>
      <c r="DP49" s="90"/>
      <c r="DQ49" s="90"/>
      <c r="DR49" s="90"/>
      <c r="DS49" s="90"/>
      <c r="DT49" s="90"/>
      <c r="DU49" s="90"/>
      <c r="DV49" s="90"/>
      <c r="DW49" s="90"/>
      <c r="DX49" s="90"/>
      <c r="DY49" s="90"/>
      <c r="DZ49" s="90"/>
      <c r="EA49" s="90"/>
      <c r="EB49" s="90"/>
      <c r="EC49" s="90"/>
      <c r="ED49" s="90"/>
      <c r="EE49" s="90"/>
      <c r="EF49" s="90"/>
      <c r="EG49" s="90"/>
      <c r="EH49" s="90"/>
      <c r="EI49" s="90"/>
      <c r="EJ49" s="90"/>
      <c r="EK49" s="90"/>
      <c r="EL49" s="90"/>
      <c r="EM49" s="90"/>
      <c r="EN49" s="90"/>
      <c r="EO49" s="90"/>
      <c r="EP49" s="90"/>
      <c r="EQ49" s="90"/>
      <c r="ER49" s="90"/>
      <c r="ES49" s="90"/>
      <c r="ET49" s="90"/>
      <c r="EU49" s="90"/>
      <c r="EV49" s="90"/>
      <c r="EW49" s="90"/>
      <c r="EX49" s="90"/>
      <c r="EY49" s="90"/>
      <c r="EZ49" s="90"/>
      <c r="FA49" s="90"/>
      <c r="FB49" s="90"/>
      <c r="FC49" s="90"/>
      <c r="FD49" s="90"/>
      <c r="FE49" s="90"/>
      <c r="FF49" s="90"/>
      <c r="FG49" s="90"/>
      <c r="FH49" s="90"/>
      <c r="FI49" s="90"/>
      <c r="FJ49" s="90"/>
      <c r="FK49" s="90"/>
      <c r="FL49" s="90"/>
      <c r="FM49" s="90"/>
      <c r="FN49" s="90"/>
      <c r="FO49" s="90"/>
      <c r="FP49" s="90"/>
      <c r="FQ49" s="90"/>
      <c r="FR49" s="90"/>
      <c r="FS49" s="90"/>
      <c r="FT49" s="90"/>
      <c r="FU49" s="90"/>
      <c r="FV49" s="90"/>
      <c r="FW49" s="90"/>
      <c r="FX49" s="90"/>
      <c r="FY49" s="90"/>
      <c r="FZ49" s="90"/>
      <c r="GA49" s="90"/>
      <c r="GB49" s="90"/>
      <c r="GC49" s="90"/>
      <c r="GD49" s="90"/>
      <c r="GE49" s="90"/>
      <c r="GF49" s="90"/>
      <c r="GG49" s="90"/>
      <c r="GH49" s="90"/>
      <c r="GI49" s="90"/>
      <c r="GJ49" s="90"/>
      <c r="GK49" s="90"/>
      <c r="GL49" s="90"/>
      <c r="GM49" s="90"/>
      <c r="GN49" s="90"/>
      <c r="GO49" s="90"/>
      <c r="GP49" s="90"/>
      <c r="GQ49" s="90"/>
      <c r="GR49" s="90"/>
      <c r="GS49" s="90"/>
      <c r="GT49" s="90"/>
      <c r="GU49" s="90"/>
      <c r="GV49" s="90"/>
      <c r="GW49" s="90"/>
      <c r="GX49" s="90"/>
      <c r="GY49" s="90"/>
      <c r="GZ49" s="90"/>
      <c r="HA49" s="90"/>
      <c r="HB49" s="90"/>
      <c r="HC49" s="90"/>
      <c r="HD49" s="90"/>
      <c r="HE49" s="90"/>
      <c r="HF49" s="90"/>
      <c r="HG49" s="90"/>
      <c r="HH49" s="90"/>
      <c r="HI49" s="90"/>
      <c r="HJ49" s="90"/>
      <c r="HK49" s="90"/>
      <c r="HL49" s="90"/>
      <c r="HM49" s="90"/>
      <c r="HN49" s="90"/>
      <c r="HO49" s="90"/>
      <c r="HP49" s="90"/>
      <c r="HQ49" s="90"/>
      <c r="HR49" s="90"/>
      <c r="HS49" s="90"/>
      <c r="HT49" s="90"/>
      <c r="HU49" s="90"/>
      <c r="HV49" s="90"/>
      <c r="HW49" s="90"/>
      <c r="HX49" s="90"/>
      <c r="HY49" s="90"/>
      <c r="HZ49" s="90"/>
      <c r="IA49" s="90"/>
      <c r="IB49" s="90"/>
      <c r="IC49" s="90"/>
      <c r="ID49" s="90"/>
      <c r="IE49" s="90"/>
      <c r="IF49" s="90"/>
      <c r="IG49" s="90"/>
      <c r="IH49" s="90"/>
      <c r="II49" s="90"/>
      <c r="IJ49" s="90"/>
      <c r="IK49" s="90"/>
      <c r="IL49" s="90"/>
      <c r="IM49" s="90"/>
      <c r="IN49" s="90"/>
      <c r="IO49" s="90"/>
      <c r="IP49" s="90"/>
      <c r="IQ49" s="90"/>
      <c r="IR49" s="90"/>
      <c r="IS49" s="90"/>
      <c r="IT49" s="90"/>
      <c r="IU49" s="90"/>
      <c r="IV49" s="90"/>
      <c r="IW49" s="90"/>
      <c r="IX49" s="90"/>
      <c r="IY49" s="90"/>
      <c r="IZ49" s="90"/>
      <c r="JA49" s="90"/>
      <c r="JB49" s="90"/>
      <c r="JC49" s="90"/>
      <c r="JD49" s="90"/>
      <c r="JE49" s="90"/>
      <c r="JF49" s="90"/>
      <c r="JG49" s="90"/>
      <c r="JH49" s="90"/>
      <c r="JI49" s="90"/>
      <c r="JJ49" s="90"/>
      <c r="JK49" s="90"/>
      <c r="JL49" s="90"/>
      <c r="JM49" s="90"/>
      <c r="JN49" s="90"/>
      <c r="JO49" s="90"/>
      <c r="JP49" s="90"/>
      <c r="JQ49" s="90"/>
      <c r="JR49" s="90"/>
      <c r="JS49" s="90"/>
      <c r="JT49" s="90"/>
      <c r="JU49" s="90"/>
      <c r="JV49" s="90"/>
      <c r="JW49" s="90"/>
      <c r="JX49" s="90"/>
      <c r="JY49" s="90"/>
      <c r="JZ49" s="90"/>
      <c r="KA49" s="90"/>
      <c r="KB49" s="90"/>
      <c r="KC49" s="90"/>
      <c r="KD49" s="90"/>
      <c r="KE49" s="90"/>
      <c r="KF49" s="90"/>
      <c r="KG49" s="90"/>
      <c r="KH49" s="90"/>
      <c r="KI49" s="90"/>
      <c r="KJ49" s="90"/>
      <c r="KK49" s="90"/>
      <c r="KL49" s="90"/>
      <c r="KM49" s="90"/>
      <c r="KN49" s="90"/>
      <c r="KO49" s="90"/>
      <c r="KP49" s="90"/>
      <c r="KQ49" s="90"/>
      <c r="KR49" s="90"/>
      <c r="KS49" s="90"/>
      <c r="KT49" s="90"/>
      <c r="KU49" s="90"/>
      <c r="KV49" s="90"/>
      <c r="KW49" s="90"/>
      <c r="KX49" s="90"/>
      <c r="KY49" s="90"/>
      <c r="KZ49" s="90"/>
      <c r="LA49" s="90"/>
      <c r="LB49" s="90"/>
      <c r="LC49" s="90"/>
      <c r="LD49" s="90"/>
      <c r="LE49" s="90"/>
      <c r="LF49" s="90"/>
      <c r="LG49" s="90"/>
      <c r="LH49" s="90"/>
      <c r="LI49" s="90"/>
      <c r="LJ49" s="90"/>
      <c r="LK49" s="90"/>
      <c r="LL49" s="90"/>
      <c r="LM49" s="90"/>
      <c r="LN49" s="90"/>
      <c r="LO49" s="90"/>
      <c r="LP49" s="90"/>
      <c r="LQ49" s="90"/>
      <c r="LR49" s="90"/>
      <c r="LS49" s="90"/>
      <c r="LT49" s="90"/>
      <c r="LU49" s="90"/>
      <c r="LV49" s="90"/>
      <c r="LW49" s="90"/>
      <c r="LX49" s="90"/>
      <c r="LY49" s="90"/>
      <c r="LZ49" s="90"/>
      <c r="MA49" s="90"/>
      <c r="MB49" s="90"/>
      <c r="MC49" s="90"/>
      <c r="MD49" s="90"/>
      <c r="ME49" s="90"/>
      <c r="MF49" s="90"/>
      <c r="MG49" s="90"/>
      <c r="MH49" s="90"/>
      <c r="MI49" s="90"/>
      <c r="MJ49" s="90"/>
      <c r="MK49" s="90"/>
      <c r="ML49" s="90"/>
      <c r="MM49" s="90"/>
      <c r="MN49" s="90"/>
      <c r="MO49" s="90"/>
      <c r="MP49" s="90"/>
      <c r="MQ49" s="90"/>
      <c r="MR49" s="90"/>
      <c r="MS49" s="90"/>
      <c r="MT49" s="90"/>
      <c r="MU49" s="90"/>
      <c r="MV49" s="90"/>
      <c r="MW49" s="90"/>
      <c r="MX49" s="90"/>
      <c r="MY49" s="90"/>
      <c r="MZ49" s="90"/>
      <c r="NA49" s="90"/>
      <c r="NB49" s="90"/>
      <c r="NC49" s="90"/>
      <c r="ND49" s="90"/>
      <c r="NE49" s="90"/>
      <c r="NF49" s="90"/>
      <c r="NG49" s="90"/>
      <c r="NH49" s="90"/>
      <c r="NI49" s="90"/>
      <c r="NJ49" s="90"/>
      <c r="NK49" s="90"/>
      <c r="NL49" s="90"/>
      <c r="NM49" s="90"/>
      <c r="NN49" s="90"/>
      <c r="NO49" s="90"/>
      <c r="NP49" s="90"/>
      <c r="NQ49" s="90"/>
      <c r="NR49" s="90"/>
      <c r="NS49" s="90"/>
      <c r="NT49" s="90"/>
      <c r="NU49" s="90"/>
      <c r="NV49" s="90"/>
      <c r="NW49" s="90"/>
      <c r="NX49" s="90"/>
      <c r="NY49" s="90"/>
      <c r="NZ49" s="90"/>
      <c r="OA49" s="90"/>
      <c r="OB49" s="90"/>
      <c r="OC49" s="90"/>
      <c r="OD49" s="90"/>
      <c r="OE49" s="90"/>
      <c r="OF49" s="90"/>
      <c r="OG49" s="90"/>
      <c r="OH49" s="90"/>
      <c r="OI49" s="90"/>
      <c r="OJ49" s="90"/>
      <c r="OK49" s="90"/>
      <c r="OL49" s="90"/>
      <c r="OM49" s="90"/>
      <c r="ON49" s="90"/>
      <c r="OO49" s="90"/>
      <c r="OP49" s="90"/>
      <c r="OQ49" s="90"/>
      <c r="OR49" s="90"/>
      <c r="OS49" s="90"/>
      <c r="OT49" s="90"/>
      <c r="OU49" s="90"/>
      <c r="OV49" s="90"/>
      <c r="OW49" s="90"/>
      <c r="OX49" s="90"/>
      <c r="OY49" s="90"/>
      <c r="OZ49" s="90"/>
      <c r="PA49" s="90"/>
      <c r="PB49" s="90"/>
      <c r="PC49" s="90"/>
      <c r="PD49" s="90"/>
      <c r="PE49" s="90"/>
      <c r="PF49" s="90"/>
      <c r="PG49" s="90"/>
      <c r="PH49" s="90"/>
      <c r="PI49" s="90"/>
      <c r="PJ49" s="90"/>
      <c r="PK49" s="90"/>
      <c r="PL49" s="90"/>
      <c r="PM49" s="90"/>
      <c r="PN49" s="90"/>
      <c r="PO49" s="90"/>
      <c r="PP49" s="90"/>
      <c r="PQ49" s="90"/>
      <c r="PR49" s="90"/>
      <c r="PS49" s="90"/>
      <c r="PT49" s="90"/>
      <c r="PU49" s="90"/>
      <c r="PV49" s="90"/>
      <c r="PW49" s="90"/>
      <c r="PX49" s="90"/>
      <c r="PY49" s="90"/>
      <c r="PZ49" s="90"/>
      <c r="QA49" s="90"/>
      <c r="QB49" s="90"/>
      <c r="QC49" s="90"/>
      <c r="QD49" s="90"/>
      <c r="QE49" s="90"/>
      <c r="QF49" s="90"/>
      <c r="QG49" s="90"/>
      <c r="QH49" s="90"/>
      <c r="QI49" s="90"/>
      <c r="QJ49" s="90"/>
      <c r="QK49" s="90"/>
      <c r="QL49" s="90"/>
      <c r="QM49" s="90"/>
      <c r="QN49" s="90"/>
      <c r="QO49" s="90"/>
      <c r="QP49" s="90"/>
      <c r="QQ49" s="90"/>
      <c r="QR49" s="90"/>
      <c r="QS49" s="90"/>
      <c r="QT49" s="90"/>
      <c r="QU49" s="90"/>
      <c r="QV49" s="90"/>
      <c r="QW49" s="90"/>
      <c r="QX49" s="90"/>
      <c r="QY49" s="90"/>
      <c r="QZ49" s="90"/>
      <c r="RA49" s="90"/>
      <c r="RB49" s="90"/>
      <c r="RC49" s="90"/>
      <c r="RD49" s="90"/>
      <c r="RE49" s="90"/>
      <c r="RF49" s="90"/>
      <c r="RG49" s="90"/>
      <c r="RH49" s="90"/>
      <c r="RI49" s="90"/>
      <c r="RJ49" s="90"/>
      <c r="RK49" s="90"/>
      <c r="RL49" s="90"/>
      <c r="RM49" s="90"/>
      <c r="RN49" s="90"/>
      <c r="RO49" s="90"/>
      <c r="RP49" s="90"/>
      <c r="RQ49" s="90"/>
      <c r="RR49" s="90"/>
      <c r="RS49" s="90"/>
      <c r="RT49" s="90"/>
      <c r="RU49" s="90"/>
      <c r="RV49" s="90"/>
      <c r="RW49" s="90"/>
      <c r="RX49" s="90"/>
      <c r="RY49" s="90"/>
      <c r="RZ49" s="90"/>
      <c r="SA49" s="90"/>
      <c r="SB49" s="90"/>
      <c r="SC49" s="90"/>
      <c r="SD49" s="90"/>
      <c r="SE49" s="90"/>
      <c r="SF49" s="90"/>
      <c r="SG49" s="90"/>
      <c r="SH49" s="90"/>
      <c r="SI49" s="90"/>
      <c r="SJ49" s="90"/>
      <c r="SK49" s="90"/>
      <c r="SL49" s="90"/>
      <c r="SM49" s="90"/>
      <c r="SN49" s="90"/>
      <c r="SO49" s="90"/>
      <c r="SP49" s="90"/>
      <c r="SQ49" s="90"/>
      <c r="SR49" s="90"/>
      <c r="SS49" s="90"/>
      <c r="ST49" s="90"/>
      <c r="SU49" s="90"/>
      <c r="SV49" s="90"/>
      <c r="SW49" s="90"/>
      <c r="SX49" s="90"/>
      <c r="SY49" s="90"/>
      <c r="SZ49" s="90"/>
      <c r="TA49" s="90"/>
      <c r="TB49" s="90"/>
      <c r="TC49" s="90"/>
      <c r="TD49" s="90"/>
      <c r="TE49" s="90"/>
      <c r="TF49" s="90"/>
    </row>
    <row r="50" spans="1:526" ht="15" hidden="1" customHeight="1" x14ac:dyDescent="0.2">
      <c r="A50" s="90"/>
      <c r="B50" s="100">
        <v>7</v>
      </c>
      <c r="C50" s="116" t="str">
        <f>IFERROR((#REF!*8.3*1*(#REF!-#REF!))*$C15/(#REF!*3412),"")</f>
        <v/>
      </c>
      <c r="D50" s="117" t="str">
        <f>IFERROR((#REF!*8.3*1*(#REF!-#REF!))*$C15/(#REF!*#REF!*3412),"")</f>
        <v/>
      </c>
      <c r="E50" s="117"/>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0"/>
      <c r="AL50" s="90"/>
      <c r="AM50" s="90"/>
      <c r="AN50" s="90"/>
      <c r="AO50" s="90"/>
      <c r="AP50" s="90"/>
      <c r="AQ50" s="90"/>
      <c r="AR50" s="90"/>
      <c r="AS50" s="90"/>
      <c r="AT50" s="90"/>
      <c r="AU50" s="90"/>
      <c r="AV50" s="90"/>
      <c r="AW50" s="90"/>
      <c r="AX50" s="90"/>
      <c r="AY50" s="90"/>
      <c r="AZ50" s="90"/>
      <c r="BA50" s="90"/>
      <c r="BB50" s="90"/>
      <c r="BC50" s="90"/>
      <c r="BD50" s="90"/>
      <c r="BE50" s="90"/>
      <c r="BF50" s="90"/>
      <c r="BG50" s="90"/>
      <c r="BH50" s="90"/>
      <c r="BI50" s="90"/>
      <c r="BJ50" s="90"/>
      <c r="BK50" s="90"/>
      <c r="BL50" s="90"/>
      <c r="BM50" s="90"/>
      <c r="BN50" s="90"/>
      <c r="BO50" s="90"/>
      <c r="BP50" s="90"/>
      <c r="BQ50" s="90"/>
      <c r="BR50" s="90"/>
      <c r="BS50" s="90"/>
      <c r="BT50" s="90"/>
      <c r="BU50" s="90"/>
      <c r="BV50" s="90"/>
      <c r="BW50" s="90"/>
      <c r="BX50" s="90"/>
      <c r="BY50" s="90"/>
      <c r="BZ50" s="90"/>
      <c r="CA50" s="90"/>
      <c r="CB50" s="90"/>
      <c r="CC50" s="90"/>
      <c r="CD50" s="90"/>
      <c r="CE50" s="90"/>
      <c r="CF50" s="90"/>
      <c r="CG50" s="90"/>
      <c r="CH50" s="90"/>
      <c r="CI50" s="90"/>
      <c r="CJ50" s="90"/>
      <c r="CK50" s="90"/>
      <c r="CL50" s="90"/>
      <c r="CM50" s="90"/>
      <c r="CN50" s="90"/>
      <c r="CO50" s="90"/>
      <c r="CP50" s="90"/>
      <c r="CQ50" s="90"/>
      <c r="CR50" s="90"/>
      <c r="CS50" s="90"/>
      <c r="CT50" s="90"/>
      <c r="CU50" s="90"/>
      <c r="CV50" s="90"/>
      <c r="CW50" s="90"/>
      <c r="CX50" s="90"/>
      <c r="CY50" s="90"/>
      <c r="CZ50" s="90"/>
      <c r="DA50" s="90"/>
      <c r="DB50" s="90"/>
      <c r="DC50" s="90"/>
      <c r="DD50" s="90"/>
      <c r="DE50" s="90"/>
      <c r="DF50" s="90"/>
      <c r="DG50" s="90"/>
      <c r="DH50" s="90"/>
      <c r="DI50" s="90"/>
      <c r="DJ50" s="90"/>
      <c r="DK50" s="90"/>
      <c r="DL50" s="90"/>
      <c r="DM50" s="90"/>
      <c r="DN50" s="90"/>
      <c r="DO50" s="90"/>
      <c r="DP50" s="90"/>
      <c r="DQ50" s="90"/>
      <c r="DR50" s="90"/>
      <c r="DS50" s="90"/>
      <c r="DT50" s="90"/>
      <c r="DU50" s="90"/>
      <c r="DV50" s="90"/>
      <c r="DW50" s="90"/>
      <c r="DX50" s="90"/>
      <c r="DY50" s="90"/>
      <c r="DZ50" s="90"/>
      <c r="EA50" s="90"/>
      <c r="EB50" s="90"/>
      <c r="EC50" s="90"/>
      <c r="ED50" s="90"/>
      <c r="EE50" s="90"/>
      <c r="EF50" s="90"/>
      <c r="EG50" s="90"/>
      <c r="EH50" s="90"/>
      <c r="EI50" s="90"/>
      <c r="EJ50" s="90"/>
      <c r="EK50" s="90"/>
      <c r="EL50" s="90"/>
      <c r="EM50" s="90"/>
      <c r="EN50" s="90"/>
      <c r="EO50" s="90"/>
      <c r="EP50" s="90"/>
      <c r="EQ50" s="90"/>
      <c r="ER50" s="90"/>
      <c r="ES50" s="90"/>
      <c r="ET50" s="90"/>
      <c r="EU50" s="90"/>
      <c r="EV50" s="90"/>
      <c r="EW50" s="90"/>
      <c r="EX50" s="90"/>
      <c r="EY50" s="90"/>
      <c r="EZ50" s="90"/>
      <c r="FA50" s="90"/>
      <c r="FB50" s="90"/>
      <c r="FC50" s="90"/>
      <c r="FD50" s="90"/>
      <c r="FE50" s="90"/>
      <c r="FF50" s="90"/>
      <c r="FG50" s="90"/>
      <c r="FH50" s="90"/>
      <c r="FI50" s="90"/>
      <c r="FJ50" s="90"/>
      <c r="FK50" s="90"/>
      <c r="FL50" s="90"/>
      <c r="FM50" s="90"/>
      <c r="FN50" s="90"/>
      <c r="FO50" s="90"/>
      <c r="FP50" s="90"/>
      <c r="FQ50" s="90"/>
      <c r="FR50" s="90"/>
      <c r="FS50" s="90"/>
      <c r="FT50" s="90"/>
      <c r="FU50" s="90"/>
      <c r="FV50" s="90"/>
      <c r="FW50" s="90"/>
      <c r="FX50" s="90"/>
      <c r="FY50" s="90"/>
      <c r="FZ50" s="90"/>
      <c r="GA50" s="90"/>
      <c r="GB50" s="90"/>
      <c r="GC50" s="90"/>
      <c r="GD50" s="90"/>
      <c r="GE50" s="90"/>
      <c r="GF50" s="90"/>
      <c r="GG50" s="90"/>
      <c r="GH50" s="90"/>
      <c r="GI50" s="90"/>
      <c r="GJ50" s="90"/>
      <c r="GK50" s="90"/>
      <c r="GL50" s="90"/>
      <c r="GM50" s="90"/>
      <c r="GN50" s="90"/>
      <c r="GO50" s="90"/>
      <c r="GP50" s="90"/>
      <c r="GQ50" s="90"/>
      <c r="GR50" s="90"/>
      <c r="GS50" s="90"/>
      <c r="GT50" s="90"/>
      <c r="GU50" s="90"/>
      <c r="GV50" s="90"/>
      <c r="GW50" s="90"/>
      <c r="GX50" s="90"/>
      <c r="GY50" s="90"/>
      <c r="GZ50" s="90"/>
      <c r="HA50" s="90"/>
      <c r="HB50" s="90"/>
      <c r="HC50" s="90"/>
      <c r="HD50" s="90"/>
      <c r="HE50" s="90"/>
      <c r="HF50" s="90"/>
      <c r="HG50" s="90"/>
      <c r="HH50" s="90"/>
      <c r="HI50" s="90"/>
      <c r="HJ50" s="90"/>
      <c r="HK50" s="90"/>
      <c r="HL50" s="90"/>
      <c r="HM50" s="90"/>
      <c r="HN50" s="90"/>
      <c r="HO50" s="90"/>
      <c r="HP50" s="90"/>
      <c r="HQ50" s="90"/>
      <c r="HR50" s="90"/>
      <c r="HS50" s="90"/>
      <c r="HT50" s="90"/>
      <c r="HU50" s="90"/>
      <c r="HV50" s="90"/>
      <c r="HW50" s="90"/>
      <c r="HX50" s="90"/>
      <c r="HY50" s="90"/>
      <c r="HZ50" s="90"/>
      <c r="IA50" s="90"/>
      <c r="IB50" s="90"/>
      <c r="IC50" s="90"/>
      <c r="ID50" s="90"/>
      <c r="IE50" s="90"/>
      <c r="IF50" s="90"/>
      <c r="IG50" s="90"/>
      <c r="IH50" s="90"/>
      <c r="II50" s="90"/>
      <c r="IJ50" s="90"/>
      <c r="IK50" s="90"/>
      <c r="IL50" s="90"/>
      <c r="IM50" s="90"/>
      <c r="IN50" s="90"/>
      <c r="IO50" s="90"/>
      <c r="IP50" s="90"/>
      <c r="IQ50" s="90"/>
      <c r="IR50" s="90"/>
      <c r="IS50" s="90"/>
      <c r="IT50" s="90"/>
      <c r="IU50" s="90"/>
      <c r="IV50" s="90"/>
      <c r="IW50" s="90"/>
      <c r="IX50" s="90"/>
      <c r="IY50" s="90"/>
      <c r="IZ50" s="90"/>
      <c r="JA50" s="90"/>
      <c r="JB50" s="90"/>
      <c r="JC50" s="90"/>
      <c r="JD50" s="90"/>
      <c r="JE50" s="90"/>
      <c r="JF50" s="90"/>
      <c r="JG50" s="90"/>
      <c r="JH50" s="90"/>
      <c r="JI50" s="90"/>
      <c r="JJ50" s="90"/>
      <c r="JK50" s="90"/>
      <c r="JL50" s="90"/>
      <c r="JM50" s="90"/>
      <c r="JN50" s="90"/>
      <c r="JO50" s="90"/>
      <c r="JP50" s="90"/>
      <c r="JQ50" s="90"/>
      <c r="JR50" s="90"/>
      <c r="JS50" s="90"/>
      <c r="JT50" s="90"/>
      <c r="JU50" s="90"/>
      <c r="JV50" s="90"/>
      <c r="JW50" s="90"/>
      <c r="JX50" s="90"/>
      <c r="JY50" s="90"/>
      <c r="JZ50" s="90"/>
      <c r="KA50" s="90"/>
      <c r="KB50" s="90"/>
      <c r="KC50" s="90"/>
      <c r="KD50" s="90"/>
      <c r="KE50" s="90"/>
      <c r="KF50" s="90"/>
      <c r="KG50" s="90"/>
      <c r="KH50" s="90"/>
      <c r="KI50" s="90"/>
      <c r="KJ50" s="90"/>
      <c r="KK50" s="90"/>
      <c r="KL50" s="90"/>
      <c r="KM50" s="90"/>
      <c r="KN50" s="90"/>
      <c r="KO50" s="90"/>
      <c r="KP50" s="90"/>
      <c r="KQ50" s="90"/>
      <c r="KR50" s="90"/>
      <c r="KS50" s="90"/>
      <c r="KT50" s="90"/>
      <c r="KU50" s="90"/>
      <c r="KV50" s="90"/>
      <c r="KW50" s="90"/>
      <c r="KX50" s="90"/>
      <c r="KY50" s="90"/>
      <c r="KZ50" s="90"/>
      <c r="LA50" s="90"/>
      <c r="LB50" s="90"/>
      <c r="LC50" s="90"/>
      <c r="LD50" s="90"/>
      <c r="LE50" s="90"/>
      <c r="LF50" s="90"/>
      <c r="LG50" s="90"/>
      <c r="LH50" s="90"/>
      <c r="LI50" s="90"/>
      <c r="LJ50" s="90"/>
      <c r="LK50" s="90"/>
      <c r="LL50" s="90"/>
      <c r="LM50" s="90"/>
      <c r="LN50" s="90"/>
      <c r="LO50" s="90"/>
      <c r="LP50" s="90"/>
      <c r="LQ50" s="90"/>
      <c r="LR50" s="90"/>
      <c r="LS50" s="90"/>
      <c r="LT50" s="90"/>
      <c r="LU50" s="90"/>
      <c r="LV50" s="90"/>
      <c r="LW50" s="90"/>
      <c r="LX50" s="90"/>
      <c r="LY50" s="90"/>
      <c r="LZ50" s="90"/>
      <c r="MA50" s="90"/>
      <c r="MB50" s="90"/>
      <c r="MC50" s="90"/>
      <c r="MD50" s="90"/>
      <c r="ME50" s="90"/>
      <c r="MF50" s="90"/>
      <c r="MG50" s="90"/>
      <c r="MH50" s="90"/>
      <c r="MI50" s="90"/>
      <c r="MJ50" s="90"/>
      <c r="MK50" s="90"/>
      <c r="ML50" s="90"/>
      <c r="MM50" s="90"/>
      <c r="MN50" s="90"/>
      <c r="MO50" s="90"/>
      <c r="MP50" s="90"/>
      <c r="MQ50" s="90"/>
      <c r="MR50" s="90"/>
      <c r="MS50" s="90"/>
      <c r="MT50" s="90"/>
      <c r="MU50" s="90"/>
      <c r="MV50" s="90"/>
      <c r="MW50" s="90"/>
      <c r="MX50" s="90"/>
      <c r="MY50" s="90"/>
      <c r="MZ50" s="90"/>
      <c r="NA50" s="90"/>
      <c r="NB50" s="90"/>
      <c r="NC50" s="90"/>
      <c r="ND50" s="90"/>
      <c r="NE50" s="90"/>
      <c r="NF50" s="90"/>
      <c r="NG50" s="90"/>
      <c r="NH50" s="90"/>
      <c r="NI50" s="90"/>
      <c r="NJ50" s="90"/>
      <c r="NK50" s="90"/>
      <c r="NL50" s="90"/>
      <c r="NM50" s="90"/>
      <c r="NN50" s="90"/>
      <c r="NO50" s="90"/>
      <c r="NP50" s="90"/>
      <c r="NQ50" s="90"/>
      <c r="NR50" s="90"/>
      <c r="NS50" s="90"/>
      <c r="NT50" s="90"/>
      <c r="NU50" s="90"/>
      <c r="NV50" s="90"/>
      <c r="NW50" s="90"/>
      <c r="NX50" s="90"/>
      <c r="NY50" s="90"/>
      <c r="NZ50" s="90"/>
      <c r="OA50" s="90"/>
      <c r="OB50" s="90"/>
      <c r="OC50" s="90"/>
      <c r="OD50" s="90"/>
      <c r="OE50" s="90"/>
      <c r="OF50" s="90"/>
      <c r="OG50" s="90"/>
      <c r="OH50" s="90"/>
      <c r="OI50" s="90"/>
      <c r="OJ50" s="90"/>
      <c r="OK50" s="90"/>
      <c r="OL50" s="90"/>
      <c r="OM50" s="90"/>
      <c r="ON50" s="90"/>
      <c r="OO50" s="90"/>
      <c r="OP50" s="90"/>
      <c r="OQ50" s="90"/>
      <c r="OR50" s="90"/>
      <c r="OS50" s="90"/>
      <c r="OT50" s="90"/>
      <c r="OU50" s="90"/>
      <c r="OV50" s="90"/>
      <c r="OW50" s="90"/>
      <c r="OX50" s="90"/>
      <c r="OY50" s="90"/>
      <c r="OZ50" s="90"/>
      <c r="PA50" s="90"/>
      <c r="PB50" s="90"/>
      <c r="PC50" s="90"/>
      <c r="PD50" s="90"/>
      <c r="PE50" s="90"/>
      <c r="PF50" s="90"/>
      <c r="PG50" s="90"/>
      <c r="PH50" s="90"/>
      <c r="PI50" s="90"/>
      <c r="PJ50" s="90"/>
      <c r="PK50" s="90"/>
      <c r="PL50" s="90"/>
      <c r="PM50" s="90"/>
      <c r="PN50" s="90"/>
      <c r="PO50" s="90"/>
      <c r="PP50" s="90"/>
      <c r="PQ50" s="90"/>
      <c r="PR50" s="90"/>
      <c r="PS50" s="90"/>
      <c r="PT50" s="90"/>
      <c r="PU50" s="90"/>
      <c r="PV50" s="90"/>
      <c r="PW50" s="90"/>
      <c r="PX50" s="90"/>
      <c r="PY50" s="90"/>
      <c r="PZ50" s="90"/>
      <c r="QA50" s="90"/>
      <c r="QB50" s="90"/>
      <c r="QC50" s="90"/>
      <c r="QD50" s="90"/>
      <c r="QE50" s="90"/>
      <c r="QF50" s="90"/>
      <c r="QG50" s="90"/>
      <c r="QH50" s="90"/>
      <c r="QI50" s="90"/>
      <c r="QJ50" s="90"/>
      <c r="QK50" s="90"/>
      <c r="QL50" s="90"/>
      <c r="QM50" s="90"/>
      <c r="QN50" s="90"/>
      <c r="QO50" s="90"/>
      <c r="QP50" s="90"/>
      <c r="QQ50" s="90"/>
      <c r="QR50" s="90"/>
      <c r="QS50" s="90"/>
      <c r="QT50" s="90"/>
      <c r="QU50" s="90"/>
      <c r="QV50" s="90"/>
      <c r="QW50" s="90"/>
      <c r="QX50" s="90"/>
      <c r="QY50" s="90"/>
      <c r="QZ50" s="90"/>
      <c r="RA50" s="90"/>
      <c r="RB50" s="90"/>
      <c r="RC50" s="90"/>
      <c r="RD50" s="90"/>
      <c r="RE50" s="90"/>
      <c r="RF50" s="90"/>
      <c r="RG50" s="90"/>
      <c r="RH50" s="90"/>
      <c r="RI50" s="90"/>
      <c r="RJ50" s="90"/>
      <c r="RK50" s="90"/>
      <c r="RL50" s="90"/>
      <c r="RM50" s="90"/>
      <c r="RN50" s="90"/>
      <c r="RO50" s="90"/>
      <c r="RP50" s="90"/>
      <c r="RQ50" s="90"/>
      <c r="RR50" s="90"/>
      <c r="RS50" s="90"/>
      <c r="RT50" s="90"/>
      <c r="RU50" s="90"/>
      <c r="RV50" s="90"/>
      <c r="RW50" s="90"/>
      <c r="RX50" s="90"/>
      <c r="RY50" s="90"/>
      <c r="RZ50" s="90"/>
      <c r="SA50" s="90"/>
      <c r="SB50" s="90"/>
      <c r="SC50" s="90"/>
      <c r="SD50" s="90"/>
      <c r="SE50" s="90"/>
      <c r="SF50" s="90"/>
      <c r="SG50" s="90"/>
      <c r="SH50" s="90"/>
      <c r="SI50" s="90"/>
      <c r="SJ50" s="90"/>
      <c r="SK50" s="90"/>
      <c r="SL50" s="90"/>
      <c r="SM50" s="90"/>
      <c r="SN50" s="90"/>
      <c r="SO50" s="90"/>
      <c r="SP50" s="90"/>
      <c r="SQ50" s="90"/>
      <c r="SR50" s="90"/>
      <c r="SS50" s="90"/>
      <c r="ST50" s="90"/>
      <c r="SU50" s="90"/>
      <c r="SV50" s="90"/>
      <c r="SW50" s="90"/>
      <c r="SX50" s="90"/>
      <c r="SY50" s="90"/>
      <c r="SZ50" s="90"/>
      <c r="TA50" s="90"/>
      <c r="TB50" s="90"/>
      <c r="TC50" s="90"/>
      <c r="TD50" s="90"/>
      <c r="TE50" s="90"/>
      <c r="TF50" s="90"/>
    </row>
    <row r="51" spans="1:526" ht="15" hidden="1" customHeight="1" x14ac:dyDescent="0.2">
      <c r="A51" s="90"/>
      <c r="B51" s="100">
        <v>8</v>
      </c>
      <c r="C51" s="116" t="str">
        <f>IFERROR((#REF!*8.3*1*(#REF!-#REF!))*$C16/(#REF!*3412),"")</f>
        <v/>
      </c>
      <c r="D51" s="117" t="str">
        <f>IFERROR((#REF!*8.3*1*(#REF!-#REF!))*$C16/(#REF!*#REF!*3412),"")</f>
        <v/>
      </c>
      <c r="E51" s="117"/>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0"/>
      <c r="AL51" s="90"/>
      <c r="AM51" s="90"/>
      <c r="AN51" s="90"/>
      <c r="AO51" s="90"/>
      <c r="AP51" s="90"/>
      <c r="AQ51" s="90"/>
      <c r="AR51" s="90"/>
      <c r="AS51" s="90"/>
      <c r="AT51" s="90"/>
      <c r="AU51" s="90"/>
      <c r="AV51" s="90"/>
      <c r="AW51" s="90"/>
      <c r="AX51" s="90"/>
      <c r="AY51" s="90"/>
      <c r="AZ51" s="90"/>
      <c r="BA51" s="90"/>
      <c r="BB51" s="90"/>
      <c r="BC51" s="90"/>
      <c r="BD51" s="90"/>
      <c r="BE51" s="90"/>
      <c r="BF51" s="90"/>
      <c r="BG51" s="90"/>
      <c r="BH51" s="90"/>
      <c r="BI51" s="90"/>
      <c r="BJ51" s="90"/>
      <c r="BK51" s="90"/>
      <c r="BL51" s="90"/>
      <c r="BM51" s="90"/>
      <c r="BN51" s="90"/>
      <c r="BO51" s="90"/>
      <c r="BP51" s="90"/>
      <c r="BQ51" s="90"/>
      <c r="BR51" s="90"/>
      <c r="BS51" s="90"/>
      <c r="BT51" s="90"/>
      <c r="BU51" s="90"/>
      <c r="BV51" s="90"/>
      <c r="BW51" s="90"/>
      <c r="BX51" s="90"/>
      <c r="BY51" s="90"/>
      <c r="BZ51" s="90"/>
      <c r="CA51" s="90"/>
      <c r="CB51" s="90"/>
      <c r="CC51" s="90"/>
      <c r="CD51" s="90"/>
      <c r="CE51" s="90"/>
      <c r="CF51" s="90"/>
      <c r="CG51" s="90"/>
      <c r="CH51" s="90"/>
      <c r="CI51" s="90"/>
      <c r="CJ51" s="90"/>
      <c r="CK51" s="90"/>
      <c r="CL51" s="90"/>
      <c r="CM51" s="90"/>
      <c r="CN51" s="90"/>
      <c r="CO51" s="90"/>
      <c r="CP51" s="90"/>
      <c r="CQ51" s="90"/>
      <c r="CR51" s="90"/>
      <c r="CS51" s="90"/>
      <c r="CT51" s="90"/>
      <c r="CU51" s="90"/>
      <c r="CV51" s="90"/>
      <c r="CW51" s="90"/>
      <c r="CX51" s="90"/>
      <c r="CY51" s="90"/>
      <c r="CZ51" s="90"/>
      <c r="DA51" s="90"/>
      <c r="DB51" s="90"/>
      <c r="DC51" s="90"/>
      <c r="DD51" s="90"/>
      <c r="DE51" s="90"/>
      <c r="DF51" s="90"/>
      <c r="DG51" s="90"/>
      <c r="DH51" s="90"/>
      <c r="DI51" s="90"/>
      <c r="DJ51" s="90"/>
      <c r="DK51" s="90"/>
      <c r="DL51" s="90"/>
      <c r="DM51" s="90"/>
      <c r="DN51" s="90"/>
      <c r="DO51" s="90"/>
      <c r="DP51" s="90"/>
      <c r="DQ51" s="90"/>
      <c r="DR51" s="90"/>
      <c r="DS51" s="90"/>
      <c r="DT51" s="90"/>
      <c r="DU51" s="90"/>
      <c r="DV51" s="90"/>
      <c r="DW51" s="90"/>
      <c r="DX51" s="90"/>
      <c r="DY51" s="90"/>
      <c r="DZ51" s="90"/>
      <c r="EA51" s="90"/>
      <c r="EB51" s="90"/>
      <c r="EC51" s="90"/>
      <c r="ED51" s="90"/>
      <c r="EE51" s="90"/>
      <c r="EF51" s="90"/>
      <c r="EG51" s="90"/>
      <c r="EH51" s="90"/>
      <c r="EI51" s="90"/>
      <c r="EJ51" s="90"/>
      <c r="EK51" s="90"/>
      <c r="EL51" s="90"/>
      <c r="EM51" s="90"/>
      <c r="EN51" s="90"/>
      <c r="EO51" s="90"/>
      <c r="EP51" s="90"/>
      <c r="EQ51" s="90"/>
      <c r="ER51" s="90"/>
      <c r="ES51" s="90"/>
      <c r="ET51" s="90"/>
      <c r="EU51" s="90"/>
      <c r="EV51" s="90"/>
      <c r="EW51" s="90"/>
      <c r="EX51" s="90"/>
      <c r="EY51" s="90"/>
      <c r="EZ51" s="90"/>
      <c r="FA51" s="90"/>
      <c r="FB51" s="90"/>
      <c r="FC51" s="90"/>
      <c r="FD51" s="90"/>
      <c r="FE51" s="90"/>
      <c r="FF51" s="90"/>
      <c r="FG51" s="90"/>
      <c r="FH51" s="90"/>
      <c r="FI51" s="90"/>
      <c r="FJ51" s="90"/>
      <c r="FK51" s="90"/>
      <c r="FL51" s="90"/>
      <c r="FM51" s="90"/>
      <c r="FN51" s="90"/>
      <c r="FO51" s="90"/>
      <c r="FP51" s="90"/>
      <c r="FQ51" s="90"/>
      <c r="FR51" s="90"/>
      <c r="FS51" s="90"/>
      <c r="FT51" s="90"/>
      <c r="FU51" s="90"/>
      <c r="FV51" s="90"/>
      <c r="FW51" s="90"/>
      <c r="FX51" s="90"/>
      <c r="FY51" s="90"/>
      <c r="FZ51" s="90"/>
      <c r="GA51" s="90"/>
      <c r="GB51" s="90"/>
      <c r="GC51" s="90"/>
      <c r="GD51" s="90"/>
      <c r="GE51" s="90"/>
      <c r="GF51" s="90"/>
      <c r="GG51" s="90"/>
      <c r="GH51" s="90"/>
      <c r="GI51" s="90"/>
      <c r="GJ51" s="90"/>
      <c r="GK51" s="90"/>
      <c r="GL51" s="90"/>
      <c r="GM51" s="90"/>
      <c r="GN51" s="90"/>
      <c r="GO51" s="90"/>
      <c r="GP51" s="90"/>
      <c r="GQ51" s="90"/>
      <c r="GR51" s="90"/>
      <c r="GS51" s="90"/>
      <c r="GT51" s="90"/>
      <c r="GU51" s="90"/>
      <c r="GV51" s="90"/>
      <c r="GW51" s="90"/>
      <c r="GX51" s="90"/>
      <c r="GY51" s="90"/>
      <c r="GZ51" s="90"/>
      <c r="HA51" s="90"/>
      <c r="HB51" s="90"/>
      <c r="HC51" s="90"/>
      <c r="HD51" s="90"/>
      <c r="HE51" s="90"/>
      <c r="HF51" s="90"/>
      <c r="HG51" s="90"/>
      <c r="HH51" s="90"/>
      <c r="HI51" s="90"/>
      <c r="HJ51" s="90"/>
      <c r="HK51" s="90"/>
      <c r="HL51" s="90"/>
      <c r="HM51" s="90"/>
      <c r="HN51" s="90"/>
      <c r="HO51" s="90"/>
      <c r="HP51" s="90"/>
      <c r="HQ51" s="90"/>
      <c r="HR51" s="90"/>
      <c r="HS51" s="90"/>
      <c r="HT51" s="90"/>
      <c r="HU51" s="90"/>
      <c r="HV51" s="90"/>
      <c r="HW51" s="90"/>
      <c r="HX51" s="90"/>
      <c r="HY51" s="90"/>
      <c r="HZ51" s="90"/>
      <c r="IA51" s="90"/>
      <c r="IB51" s="90"/>
      <c r="IC51" s="90"/>
      <c r="ID51" s="90"/>
      <c r="IE51" s="90"/>
      <c r="IF51" s="90"/>
      <c r="IG51" s="90"/>
      <c r="IH51" s="90"/>
      <c r="II51" s="90"/>
      <c r="IJ51" s="90"/>
      <c r="IK51" s="90"/>
      <c r="IL51" s="90"/>
      <c r="IM51" s="90"/>
      <c r="IN51" s="90"/>
      <c r="IO51" s="90"/>
      <c r="IP51" s="90"/>
      <c r="IQ51" s="90"/>
      <c r="IR51" s="90"/>
      <c r="IS51" s="90"/>
      <c r="IT51" s="90"/>
      <c r="IU51" s="90"/>
      <c r="IV51" s="90"/>
      <c r="IW51" s="90"/>
      <c r="IX51" s="90"/>
      <c r="IY51" s="90"/>
      <c r="IZ51" s="90"/>
      <c r="JA51" s="90"/>
      <c r="JB51" s="90"/>
      <c r="JC51" s="90"/>
      <c r="JD51" s="90"/>
      <c r="JE51" s="90"/>
      <c r="JF51" s="90"/>
      <c r="JG51" s="90"/>
      <c r="JH51" s="90"/>
      <c r="JI51" s="90"/>
      <c r="JJ51" s="90"/>
      <c r="JK51" s="90"/>
      <c r="JL51" s="90"/>
      <c r="JM51" s="90"/>
      <c r="JN51" s="90"/>
      <c r="JO51" s="90"/>
      <c r="JP51" s="90"/>
      <c r="JQ51" s="90"/>
      <c r="JR51" s="90"/>
      <c r="JS51" s="90"/>
      <c r="JT51" s="90"/>
      <c r="JU51" s="90"/>
      <c r="JV51" s="90"/>
      <c r="JW51" s="90"/>
      <c r="JX51" s="90"/>
      <c r="JY51" s="90"/>
      <c r="JZ51" s="90"/>
      <c r="KA51" s="90"/>
      <c r="KB51" s="90"/>
      <c r="KC51" s="90"/>
      <c r="KD51" s="90"/>
      <c r="KE51" s="90"/>
      <c r="KF51" s="90"/>
      <c r="KG51" s="90"/>
      <c r="KH51" s="90"/>
      <c r="KI51" s="90"/>
      <c r="KJ51" s="90"/>
      <c r="KK51" s="90"/>
      <c r="KL51" s="90"/>
      <c r="KM51" s="90"/>
      <c r="KN51" s="90"/>
      <c r="KO51" s="90"/>
      <c r="KP51" s="90"/>
      <c r="KQ51" s="90"/>
      <c r="KR51" s="90"/>
      <c r="KS51" s="90"/>
      <c r="KT51" s="90"/>
      <c r="KU51" s="90"/>
      <c r="KV51" s="90"/>
      <c r="KW51" s="90"/>
      <c r="KX51" s="90"/>
      <c r="KY51" s="90"/>
      <c r="KZ51" s="90"/>
      <c r="LA51" s="90"/>
      <c r="LB51" s="90"/>
      <c r="LC51" s="90"/>
      <c r="LD51" s="90"/>
      <c r="LE51" s="90"/>
      <c r="LF51" s="90"/>
      <c r="LG51" s="90"/>
      <c r="LH51" s="90"/>
      <c r="LI51" s="90"/>
      <c r="LJ51" s="90"/>
      <c r="LK51" s="90"/>
      <c r="LL51" s="90"/>
      <c r="LM51" s="90"/>
      <c r="LN51" s="90"/>
      <c r="LO51" s="90"/>
      <c r="LP51" s="90"/>
      <c r="LQ51" s="90"/>
      <c r="LR51" s="90"/>
      <c r="LS51" s="90"/>
      <c r="LT51" s="90"/>
      <c r="LU51" s="90"/>
      <c r="LV51" s="90"/>
      <c r="LW51" s="90"/>
      <c r="LX51" s="90"/>
      <c r="LY51" s="90"/>
      <c r="LZ51" s="90"/>
      <c r="MA51" s="90"/>
      <c r="MB51" s="90"/>
      <c r="MC51" s="90"/>
      <c r="MD51" s="90"/>
      <c r="ME51" s="90"/>
      <c r="MF51" s="90"/>
      <c r="MG51" s="90"/>
      <c r="MH51" s="90"/>
      <c r="MI51" s="90"/>
      <c r="MJ51" s="90"/>
      <c r="MK51" s="90"/>
      <c r="ML51" s="90"/>
      <c r="MM51" s="90"/>
      <c r="MN51" s="90"/>
      <c r="MO51" s="90"/>
      <c r="MP51" s="90"/>
      <c r="MQ51" s="90"/>
      <c r="MR51" s="90"/>
      <c r="MS51" s="90"/>
      <c r="MT51" s="90"/>
      <c r="MU51" s="90"/>
      <c r="MV51" s="90"/>
      <c r="MW51" s="90"/>
      <c r="MX51" s="90"/>
      <c r="MY51" s="90"/>
      <c r="MZ51" s="90"/>
      <c r="NA51" s="90"/>
      <c r="NB51" s="90"/>
      <c r="NC51" s="90"/>
      <c r="ND51" s="90"/>
      <c r="NE51" s="90"/>
      <c r="NF51" s="90"/>
      <c r="NG51" s="90"/>
      <c r="NH51" s="90"/>
      <c r="NI51" s="90"/>
      <c r="NJ51" s="90"/>
      <c r="NK51" s="90"/>
      <c r="NL51" s="90"/>
      <c r="NM51" s="90"/>
      <c r="NN51" s="90"/>
      <c r="NO51" s="90"/>
      <c r="NP51" s="90"/>
      <c r="NQ51" s="90"/>
      <c r="NR51" s="90"/>
      <c r="NS51" s="90"/>
      <c r="NT51" s="90"/>
      <c r="NU51" s="90"/>
      <c r="NV51" s="90"/>
      <c r="NW51" s="90"/>
      <c r="NX51" s="90"/>
      <c r="NY51" s="90"/>
      <c r="NZ51" s="90"/>
      <c r="OA51" s="90"/>
      <c r="OB51" s="90"/>
      <c r="OC51" s="90"/>
      <c r="OD51" s="90"/>
      <c r="OE51" s="90"/>
      <c r="OF51" s="90"/>
      <c r="OG51" s="90"/>
      <c r="OH51" s="90"/>
      <c r="OI51" s="90"/>
      <c r="OJ51" s="90"/>
      <c r="OK51" s="90"/>
      <c r="OL51" s="90"/>
      <c r="OM51" s="90"/>
      <c r="ON51" s="90"/>
      <c r="OO51" s="90"/>
      <c r="OP51" s="90"/>
      <c r="OQ51" s="90"/>
      <c r="OR51" s="90"/>
      <c r="OS51" s="90"/>
      <c r="OT51" s="90"/>
      <c r="OU51" s="90"/>
      <c r="OV51" s="90"/>
      <c r="OW51" s="90"/>
      <c r="OX51" s="90"/>
      <c r="OY51" s="90"/>
      <c r="OZ51" s="90"/>
      <c r="PA51" s="90"/>
      <c r="PB51" s="90"/>
      <c r="PC51" s="90"/>
      <c r="PD51" s="90"/>
      <c r="PE51" s="90"/>
      <c r="PF51" s="90"/>
      <c r="PG51" s="90"/>
      <c r="PH51" s="90"/>
      <c r="PI51" s="90"/>
      <c r="PJ51" s="90"/>
      <c r="PK51" s="90"/>
      <c r="PL51" s="90"/>
      <c r="PM51" s="90"/>
      <c r="PN51" s="90"/>
      <c r="PO51" s="90"/>
      <c r="PP51" s="90"/>
      <c r="PQ51" s="90"/>
      <c r="PR51" s="90"/>
      <c r="PS51" s="90"/>
      <c r="PT51" s="90"/>
      <c r="PU51" s="90"/>
      <c r="PV51" s="90"/>
      <c r="PW51" s="90"/>
      <c r="PX51" s="90"/>
      <c r="PY51" s="90"/>
      <c r="PZ51" s="90"/>
      <c r="QA51" s="90"/>
      <c r="QB51" s="90"/>
      <c r="QC51" s="90"/>
      <c r="QD51" s="90"/>
      <c r="QE51" s="90"/>
      <c r="QF51" s="90"/>
      <c r="QG51" s="90"/>
      <c r="QH51" s="90"/>
      <c r="QI51" s="90"/>
      <c r="QJ51" s="90"/>
      <c r="QK51" s="90"/>
      <c r="QL51" s="90"/>
      <c r="QM51" s="90"/>
      <c r="QN51" s="90"/>
      <c r="QO51" s="90"/>
      <c r="QP51" s="90"/>
      <c r="QQ51" s="90"/>
      <c r="QR51" s="90"/>
      <c r="QS51" s="90"/>
      <c r="QT51" s="90"/>
      <c r="QU51" s="90"/>
      <c r="QV51" s="90"/>
      <c r="QW51" s="90"/>
      <c r="QX51" s="90"/>
      <c r="QY51" s="90"/>
      <c r="QZ51" s="90"/>
      <c r="RA51" s="90"/>
      <c r="RB51" s="90"/>
      <c r="RC51" s="90"/>
      <c r="RD51" s="90"/>
      <c r="RE51" s="90"/>
      <c r="RF51" s="90"/>
      <c r="RG51" s="90"/>
      <c r="RH51" s="90"/>
      <c r="RI51" s="90"/>
      <c r="RJ51" s="90"/>
      <c r="RK51" s="90"/>
      <c r="RL51" s="90"/>
      <c r="RM51" s="90"/>
      <c r="RN51" s="90"/>
      <c r="RO51" s="90"/>
      <c r="RP51" s="90"/>
      <c r="RQ51" s="90"/>
      <c r="RR51" s="90"/>
      <c r="RS51" s="90"/>
      <c r="RT51" s="90"/>
      <c r="RU51" s="90"/>
      <c r="RV51" s="90"/>
      <c r="RW51" s="90"/>
      <c r="RX51" s="90"/>
      <c r="RY51" s="90"/>
      <c r="RZ51" s="90"/>
      <c r="SA51" s="90"/>
      <c r="SB51" s="90"/>
      <c r="SC51" s="90"/>
      <c r="SD51" s="90"/>
      <c r="SE51" s="90"/>
      <c r="SF51" s="90"/>
      <c r="SG51" s="90"/>
      <c r="SH51" s="90"/>
      <c r="SI51" s="90"/>
      <c r="SJ51" s="90"/>
      <c r="SK51" s="90"/>
      <c r="SL51" s="90"/>
      <c r="SM51" s="90"/>
      <c r="SN51" s="90"/>
      <c r="SO51" s="90"/>
      <c r="SP51" s="90"/>
      <c r="SQ51" s="90"/>
      <c r="SR51" s="90"/>
      <c r="SS51" s="90"/>
      <c r="ST51" s="90"/>
      <c r="SU51" s="90"/>
      <c r="SV51" s="90"/>
      <c r="SW51" s="90"/>
      <c r="SX51" s="90"/>
      <c r="SY51" s="90"/>
      <c r="SZ51" s="90"/>
      <c r="TA51" s="90"/>
      <c r="TB51" s="90"/>
      <c r="TC51" s="90"/>
      <c r="TD51" s="90"/>
      <c r="TE51" s="90"/>
      <c r="TF51" s="90"/>
    </row>
    <row r="52" spans="1:526" ht="15" hidden="1" customHeight="1" x14ac:dyDescent="0.2">
      <c r="A52" s="90"/>
      <c r="B52" s="100">
        <v>9</v>
      </c>
      <c r="C52" s="116" t="str">
        <f>IFERROR((#REF!*8.3*1*(#REF!-#REF!))*$C17/(#REF!*3412),"")</f>
        <v/>
      </c>
      <c r="D52" s="117" t="str">
        <f>IFERROR((#REF!*8.3*1*(#REF!-#REF!))*$C17/(#REF!*#REF!*3412),"")</f>
        <v/>
      </c>
      <c r="E52" s="117"/>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c r="AX52" s="90"/>
      <c r="AY52" s="90"/>
      <c r="AZ52" s="90"/>
      <c r="BA52" s="90"/>
      <c r="BB52" s="90"/>
      <c r="BC52" s="90"/>
      <c r="BD52" s="90"/>
      <c r="BE52" s="90"/>
      <c r="BF52" s="90"/>
      <c r="BG52" s="90"/>
      <c r="BH52" s="90"/>
      <c r="BI52" s="90"/>
      <c r="BJ52" s="90"/>
      <c r="BK52" s="90"/>
      <c r="BL52" s="90"/>
      <c r="BM52" s="90"/>
      <c r="BN52" s="90"/>
      <c r="BO52" s="90"/>
      <c r="BP52" s="90"/>
      <c r="BQ52" s="90"/>
      <c r="BR52" s="90"/>
      <c r="BS52" s="90"/>
      <c r="BT52" s="90"/>
      <c r="BU52" s="90"/>
      <c r="BV52" s="90"/>
      <c r="BW52" s="90"/>
      <c r="BX52" s="90"/>
      <c r="BY52" s="90"/>
      <c r="BZ52" s="90"/>
      <c r="CA52" s="90"/>
      <c r="CB52" s="90"/>
      <c r="CC52" s="90"/>
      <c r="CD52" s="90"/>
      <c r="CE52" s="90"/>
      <c r="CF52" s="90"/>
      <c r="CG52" s="90"/>
      <c r="CH52" s="90"/>
      <c r="CI52" s="90"/>
      <c r="CJ52" s="90"/>
      <c r="CK52" s="90"/>
      <c r="CL52" s="90"/>
      <c r="CM52" s="90"/>
      <c r="CN52" s="90"/>
      <c r="CO52" s="90"/>
      <c r="CP52" s="90"/>
      <c r="CQ52" s="90"/>
      <c r="CR52" s="90"/>
      <c r="CS52" s="90"/>
      <c r="CT52" s="90"/>
      <c r="CU52" s="90"/>
      <c r="CV52" s="90"/>
      <c r="CW52" s="90"/>
      <c r="CX52" s="90"/>
      <c r="CY52" s="90"/>
      <c r="CZ52" s="90"/>
      <c r="DA52" s="90"/>
      <c r="DB52" s="90"/>
      <c r="DC52" s="90"/>
      <c r="DD52" s="90"/>
      <c r="DE52" s="90"/>
      <c r="DF52" s="90"/>
      <c r="DG52" s="90"/>
      <c r="DH52" s="90"/>
      <c r="DI52" s="90"/>
      <c r="DJ52" s="90"/>
      <c r="DK52" s="90"/>
      <c r="DL52" s="90"/>
      <c r="DM52" s="90"/>
      <c r="DN52" s="90"/>
      <c r="DO52" s="90"/>
      <c r="DP52" s="90"/>
      <c r="DQ52" s="90"/>
      <c r="DR52" s="90"/>
      <c r="DS52" s="90"/>
      <c r="DT52" s="90"/>
      <c r="DU52" s="90"/>
      <c r="DV52" s="90"/>
      <c r="DW52" s="90"/>
      <c r="DX52" s="90"/>
      <c r="DY52" s="90"/>
      <c r="DZ52" s="90"/>
      <c r="EA52" s="90"/>
      <c r="EB52" s="90"/>
      <c r="EC52" s="90"/>
      <c r="ED52" s="90"/>
      <c r="EE52" s="90"/>
      <c r="EF52" s="90"/>
      <c r="EG52" s="90"/>
      <c r="EH52" s="90"/>
      <c r="EI52" s="90"/>
      <c r="EJ52" s="90"/>
      <c r="EK52" s="90"/>
      <c r="EL52" s="90"/>
      <c r="EM52" s="90"/>
      <c r="EN52" s="90"/>
      <c r="EO52" s="90"/>
      <c r="EP52" s="90"/>
      <c r="EQ52" s="90"/>
      <c r="ER52" s="90"/>
      <c r="ES52" s="90"/>
      <c r="ET52" s="90"/>
      <c r="EU52" s="90"/>
      <c r="EV52" s="90"/>
      <c r="EW52" s="90"/>
      <c r="EX52" s="90"/>
      <c r="EY52" s="90"/>
      <c r="EZ52" s="90"/>
      <c r="FA52" s="90"/>
      <c r="FB52" s="90"/>
      <c r="FC52" s="90"/>
      <c r="FD52" s="90"/>
      <c r="FE52" s="90"/>
      <c r="FF52" s="90"/>
      <c r="FG52" s="90"/>
      <c r="FH52" s="90"/>
      <c r="FI52" s="90"/>
      <c r="FJ52" s="90"/>
      <c r="FK52" s="90"/>
      <c r="FL52" s="90"/>
      <c r="FM52" s="90"/>
      <c r="FN52" s="90"/>
      <c r="FO52" s="90"/>
      <c r="FP52" s="90"/>
      <c r="FQ52" s="90"/>
      <c r="FR52" s="90"/>
      <c r="FS52" s="90"/>
      <c r="FT52" s="90"/>
      <c r="FU52" s="90"/>
      <c r="FV52" s="90"/>
      <c r="FW52" s="90"/>
      <c r="FX52" s="90"/>
      <c r="FY52" s="90"/>
      <c r="FZ52" s="90"/>
      <c r="GA52" s="90"/>
      <c r="GB52" s="90"/>
      <c r="GC52" s="90"/>
      <c r="GD52" s="90"/>
      <c r="GE52" s="90"/>
      <c r="GF52" s="90"/>
      <c r="GG52" s="90"/>
      <c r="GH52" s="90"/>
      <c r="GI52" s="90"/>
      <c r="GJ52" s="90"/>
      <c r="GK52" s="90"/>
      <c r="GL52" s="90"/>
      <c r="GM52" s="90"/>
      <c r="GN52" s="90"/>
      <c r="GO52" s="90"/>
      <c r="GP52" s="90"/>
      <c r="GQ52" s="90"/>
      <c r="GR52" s="90"/>
      <c r="GS52" s="90"/>
      <c r="GT52" s="90"/>
      <c r="GU52" s="90"/>
      <c r="GV52" s="90"/>
      <c r="GW52" s="90"/>
      <c r="GX52" s="90"/>
      <c r="GY52" s="90"/>
      <c r="GZ52" s="90"/>
      <c r="HA52" s="90"/>
      <c r="HB52" s="90"/>
      <c r="HC52" s="90"/>
      <c r="HD52" s="90"/>
      <c r="HE52" s="90"/>
      <c r="HF52" s="90"/>
      <c r="HG52" s="90"/>
      <c r="HH52" s="90"/>
      <c r="HI52" s="90"/>
      <c r="HJ52" s="90"/>
      <c r="HK52" s="90"/>
      <c r="HL52" s="90"/>
      <c r="HM52" s="90"/>
      <c r="HN52" s="90"/>
      <c r="HO52" s="90"/>
      <c r="HP52" s="90"/>
      <c r="HQ52" s="90"/>
      <c r="HR52" s="90"/>
      <c r="HS52" s="90"/>
      <c r="HT52" s="90"/>
      <c r="HU52" s="90"/>
      <c r="HV52" s="90"/>
      <c r="HW52" s="90"/>
      <c r="HX52" s="90"/>
      <c r="HY52" s="90"/>
      <c r="HZ52" s="90"/>
      <c r="IA52" s="90"/>
      <c r="IB52" s="90"/>
      <c r="IC52" s="90"/>
      <c r="ID52" s="90"/>
      <c r="IE52" s="90"/>
      <c r="IF52" s="90"/>
      <c r="IG52" s="90"/>
      <c r="IH52" s="90"/>
      <c r="II52" s="90"/>
      <c r="IJ52" s="90"/>
      <c r="IK52" s="90"/>
      <c r="IL52" s="90"/>
      <c r="IM52" s="90"/>
      <c r="IN52" s="90"/>
      <c r="IO52" s="90"/>
      <c r="IP52" s="90"/>
      <c r="IQ52" s="90"/>
      <c r="IR52" s="90"/>
      <c r="IS52" s="90"/>
      <c r="IT52" s="90"/>
      <c r="IU52" s="90"/>
      <c r="IV52" s="90"/>
      <c r="IW52" s="90"/>
      <c r="IX52" s="90"/>
      <c r="IY52" s="90"/>
      <c r="IZ52" s="90"/>
      <c r="JA52" s="90"/>
      <c r="JB52" s="90"/>
      <c r="JC52" s="90"/>
      <c r="JD52" s="90"/>
      <c r="JE52" s="90"/>
      <c r="JF52" s="90"/>
      <c r="JG52" s="90"/>
      <c r="JH52" s="90"/>
      <c r="JI52" s="90"/>
      <c r="JJ52" s="90"/>
      <c r="JK52" s="90"/>
      <c r="JL52" s="90"/>
      <c r="JM52" s="90"/>
      <c r="JN52" s="90"/>
      <c r="JO52" s="90"/>
      <c r="JP52" s="90"/>
      <c r="JQ52" s="90"/>
      <c r="JR52" s="90"/>
      <c r="JS52" s="90"/>
      <c r="JT52" s="90"/>
      <c r="JU52" s="90"/>
      <c r="JV52" s="90"/>
      <c r="JW52" s="90"/>
      <c r="JX52" s="90"/>
      <c r="JY52" s="90"/>
      <c r="JZ52" s="90"/>
      <c r="KA52" s="90"/>
      <c r="KB52" s="90"/>
      <c r="KC52" s="90"/>
      <c r="KD52" s="90"/>
      <c r="KE52" s="90"/>
      <c r="KF52" s="90"/>
      <c r="KG52" s="90"/>
      <c r="KH52" s="90"/>
      <c r="KI52" s="90"/>
      <c r="KJ52" s="90"/>
      <c r="KK52" s="90"/>
      <c r="KL52" s="90"/>
      <c r="KM52" s="90"/>
      <c r="KN52" s="90"/>
      <c r="KO52" s="90"/>
      <c r="KP52" s="90"/>
      <c r="KQ52" s="90"/>
      <c r="KR52" s="90"/>
      <c r="KS52" s="90"/>
      <c r="KT52" s="90"/>
      <c r="KU52" s="90"/>
      <c r="KV52" s="90"/>
      <c r="KW52" s="90"/>
      <c r="KX52" s="90"/>
      <c r="KY52" s="90"/>
      <c r="KZ52" s="90"/>
      <c r="LA52" s="90"/>
      <c r="LB52" s="90"/>
      <c r="LC52" s="90"/>
      <c r="LD52" s="90"/>
      <c r="LE52" s="90"/>
      <c r="LF52" s="90"/>
      <c r="LG52" s="90"/>
      <c r="LH52" s="90"/>
      <c r="LI52" s="90"/>
      <c r="LJ52" s="90"/>
      <c r="LK52" s="90"/>
      <c r="LL52" s="90"/>
      <c r="LM52" s="90"/>
      <c r="LN52" s="90"/>
      <c r="LO52" s="90"/>
      <c r="LP52" s="90"/>
      <c r="LQ52" s="90"/>
      <c r="LR52" s="90"/>
      <c r="LS52" s="90"/>
      <c r="LT52" s="90"/>
      <c r="LU52" s="90"/>
      <c r="LV52" s="90"/>
      <c r="LW52" s="90"/>
      <c r="LX52" s="90"/>
      <c r="LY52" s="90"/>
      <c r="LZ52" s="90"/>
      <c r="MA52" s="90"/>
      <c r="MB52" s="90"/>
      <c r="MC52" s="90"/>
      <c r="MD52" s="90"/>
      <c r="ME52" s="90"/>
      <c r="MF52" s="90"/>
      <c r="MG52" s="90"/>
      <c r="MH52" s="90"/>
      <c r="MI52" s="90"/>
      <c r="MJ52" s="90"/>
      <c r="MK52" s="90"/>
      <c r="ML52" s="90"/>
      <c r="MM52" s="90"/>
      <c r="MN52" s="90"/>
      <c r="MO52" s="90"/>
      <c r="MP52" s="90"/>
      <c r="MQ52" s="90"/>
      <c r="MR52" s="90"/>
      <c r="MS52" s="90"/>
      <c r="MT52" s="90"/>
      <c r="MU52" s="90"/>
      <c r="MV52" s="90"/>
      <c r="MW52" s="90"/>
      <c r="MX52" s="90"/>
      <c r="MY52" s="90"/>
      <c r="MZ52" s="90"/>
      <c r="NA52" s="90"/>
      <c r="NB52" s="90"/>
      <c r="NC52" s="90"/>
      <c r="ND52" s="90"/>
      <c r="NE52" s="90"/>
      <c r="NF52" s="90"/>
      <c r="NG52" s="90"/>
      <c r="NH52" s="90"/>
      <c r="NI52" s="90"/>
      <c r="NJ52" s="90"/>
      <c r="NK52" s="90"/>
      <c r="NL52" s="90"/>
      <c r="NM52" s="90"/>
      <c r="NN52" s="90"/>
      <c r="NO52" s="90"/>
      <c r="NP52" s="90"/>
      <c r="NQ52" s="90"/>
      <c r="NR52" s="90"/>
      <c r="NS52" s="90"/>
      <c r="NT52" s="90"/>
      <c r="NU52" s="90"/>
      <c r="NV52" s="90"/>
      <c r="NW52" s="90"/>
      <c r="NX52" s="90"/>
      <c r="NY52" s="90"/>
      <c r="NZ52" s="90"/>
      <c r="OA52" s="90"/>
      <c r="OB52" s="90"/>
      <c r="OC52" s="90"/>
      <c r="OD52" s="90"/>
      <c r="OE52" s="90"/>
      <c r="OF52" s="90"/>
      <c r="OG52" s="90"/>
      <c r="OH52" s="90"/>
      <c r="OI52" s="90"/>
      <c r="OJ52" s="90"/>
      <c r="OK52" s="90"/>
      <c r="OL52" s="90"/>
      <c r="OM52" s="90"/>
      <c r="ON52" s="90"/>
      <c r="OO52" s="90"/>
      <c r="OP52" s="90"/>
      <c r="OQ52" s="90"/>
      <c r="OR52" s="90"/>
      <c r="OS52" s="90"/>
      <c r="OT52" s="90"/>
      <c r="OU52" s="90"/>
      <c r="OV52" s="90"/>
      <c r="OW52" s="90"/>
      <c r="OX52" s="90"/>
      <c r="OY52" s="90"/>
      <c r="OZ52" s="90"/>
      <c r="PA52" s="90"/>
      <c r="PB52" s="90"/>
      <c r="PC52" s="90"/>
      <c r="PD52" s="90"/>
      <c r="PE52" s="90"/>
      <c r="PF52" s="90"/>
      <c r="PG52" s="90"/>
      <c r="PH52" s="90"/>
      <c r="PI52" s="90"/>
      <c r="PJ52" s="90"/>
      <c r="PK52" s="90"/>
      <c r="PL52" s="90"/>
      <c r="PM52" s="90"/>
      <c r="PN52" s="90"/>
      <c r="PO52" s="90"/>
      <c r="PP52" s="90"/>
      <c r="PQ52" s="90"/>
      <c r="PR52" s="90"/>
      <c r="PS52" s="90"/>
      <c r="PT52" s="90"/>
      <c r="PU52" s="90"/>
      <c r="PV52" s="90"/>
      <c r="PW52" s="90"/>
      <c r="PX52" s="90"/>
      <c r="PY52" s="90"/>
      <c r="PZ52" s="90"/>
      <c r="QA52" s="90"/>
      <c r="QB52" s="90"/>
      <c r="QC52" s="90"/>
      <c r="QD52" s="90"/>
      <c r="QE52" s="90"/>
      <c r="QF52" s="90"/>
      <c r="QG52" s="90"/>
      <c r="QH52" s="90"/>
      <c r="QI52" s="90"/>
      <c r="QJ52" s="90"/>
      <c r="QK52" s="90"/>
      <c r="QL52" s="90"/>
      <c r="QM52" s="90"/>
      <c r="QN52" s="90"/>
      <c r="QO52" s="90"/>
      <c r="QP52" s="90"/>
      <c r="QQ52" s="90"/>
      <c r="QR52" s="90"/>
      <c r="QS52" s="90"/>
      <c r="QT52" s="90"/>
      <c r="QU52" s="90"/>
      <c r="QV52" s="90"/>
      <c r="QW52" s="90"/>
      <c r="QX52" s="90"/>
      <c r="QY52" s="90"/>
      <c r="QZ52" s="90"/>
      <c r="RA52" s="90"/>
      <c r="RB52" s="90"/>
      <c r="RC52" s="90"/>
      <c r="RD52" s="90"/>
      <c r="RE52" s="90"/>
      <c r="RF52" s="90"/>
      <c r="RG52" s="90"/>
      <c r="RH52" s="90"/>
      <c r="RI52" s="90"/>
      <c r="RJ52" s="90"/>
      <c r="RK52" s="90"/>
      <c r="RL52" s="90"/>
      <c r="RM52" s="90"/>
      <c r="RN52" s="90"/>
      <c r="RO52" s="90"/>
      <c r="RP52" s="90"/>
      <c r="RQ52" s="90"/>
      <c r="RR52" s="90"/>
      <c r="RS52" s="90"/>
      <c r="RT52" s="90"/>
      <c r="RU52" s="90"/>
      <c r="RV52" s="90"/>
      <c r="RW52" s="90"/>
      <c r="RX52" s="90"/>
      <c r="RY52" s="90"/>
      <c r="RZ52" s="90"/>
      <c r="SA52" s="90"/>
      <c r="SB52" s="90"/>
      <c r="SC52" s="90"/>
      <c r="SD52" s="90"/>
      <c r="SE52" s="90"/>
      <c r="SF52" s="90"/>
      <c r="SG52" s="90"/>
      <c r="SH52" s="90"/>
      <c r="SI52" s="90"/>
      <c r="SJ52" s="90"/>
      <c r="SK52" s="90"/>
      <c r="SL52" s="90"/>
      <c r="SM52" s="90"/>
      <c r="SN52" s="90"/>
      <c r="SO52" s="90"/>
      <c r="SP52" s="90"/>
      <c r="SQ52" s="90"/>
      <c r="SR52" s="90"/>
      <c r="SS52" s="90"/>
      <c r="ST52" s="90"/>
      <c r="SU52" s="90"/>
      <c r="SV52" s="90"/>
      <c r="SW52" s="90"/>
      <c r="SX52" s="90"/>
      <c r="SY52" s="90"/>
      <c r="SZ52" s="90"/>
      <c r="TA52" s="90"/>
      <c r="TB52" s="90"/>
      <c r="TC52" s="90"/>
      <c r="TD52" s="90"/>
      <c r="TE52" s="90"/>
      <c r="TF52" s="90"/>
    </row>
    <row r="53" spans="1:526" ht="15" hidden="1" customHeight="1" x14ac:dyDescent="0.2">
      <c r="A53" s="90"/>
      <c r="B53" s="105">
        <v>10</v>
      </c>
      <c r="C53" s="118" t="str">
        <f>IFERROR((#REF!*8.3*1*(#REF!-#REF!))*$C18/(#REF!*3412),"")</f>
        <v/>
      </c>
      <c r="D53" s="119" t="str">
        <f>IFERROR((#REF!*8.3*1*(#REF!-#REF!))*$C18/(#REF!*#REF!*3412),"")</f>
        <v/>
      </c>
      <c r="E53" s="119"/>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0"/>
      <c r="AY53" s="90"/>
      <c r="AZ53" s="90"/>
      <c r="BA53" s="90"/>
      <c r="BB53" s="90"/>
      <c r="BC53" s="90"/>
      <c r="BD53" s="90"/>
      <c r="BE53" s="90"/>
      <c r="BF53" s="90"/>
      <c r="BG53" s="90"/>
      <c r="BH53" s="90"/>
      <c r="BI53" s="90"/>
      <c r="BJ53" s="90"/>
      <c r="BK53" s="90"/>
      <c r="BL53" s="90"/>
      <c r="BM53" s="90"/>
      <c r="BN53" s="90"/>
      <c r="BO53" s="90"/>
      <c r="BP53" s="90"/>
      <c r="BQ53" s="90"/>
      <c r="BR53" s="90"/>
      <c r="BS53" s="90"/>
      <c r="BT53" s="90"/>
      <c r="BU53" s="90"/>
      <c r="BV53" s="90"/>
      <c r="BW53" s="90"/>
      <c r="BX53" s="90"/>
      <c r="BY53" s="90"/>
      <c r="BZ53" s="90"/>
      <c r="CA53" s="90"/>
      <c r="CB53" s="90"/>
      <c r="CC53" s="90"/>
      <c r="CD53" s="90"/>
      <c r="CE53" s="90"/>
      <c r="CF53" s="90"/>
      <c r="CG53" s="90"/>
      <c r="CH53" s="90"/>
      <c r="CI53" s="90"/>
      <c r="CJ53" s="90"/>
      <c r="CK53" s="90"/>
      <c r="CL53" s="90"/>
      <c r="CM53" s="90"/>
      <c r="CN53" s="90"/>
      <c r="CO53" s="90"/>
      <c r="CP53" s="90"/>
      <c r="CQ53" s="90"/>
      <c r="CR53" s="90"/>
      <c r="CS53" s="90"/>
      <c r="CT53" s="90"/>
      <c r="CU53" s="90"/>
      <c r="CV53" s="90"/>
      <c r="CW53" s="90"/>
      <c r="CX53" s="90"/>
      <c r="CY53" s="90"/>
      <c r="CZ53" s="90"/>
      <c r="DA53" s="90"/>
      <c r="DB53" s="90"/>
      <c r="DC53" s="90"/>
      <c r="DD53" s="90"/>
      <c r="DE53" s="90"/>
      <c r="DF53" s="90"/>
      <c r="DG53" s="90"/>
      <c r="DH53" s="90"/>
      <c r="DI53" s="90"/>
      <c r="DJ53" s="90"/>
      <c r="DK53" s="90"/>
      <c r="DL53" s="90"/>
      <c r="DM53" s="90"/>
      <c r="DN53" s="90"/>
      <c r="DO53" s="90"/>
      <c r="DP53" s="90"/>
      <c r="DQ53" s="90"/>
      <c r="DR53" s="90"/>
      <c r="DS53" s="90"/>
      <c r="DT53" s="90"/>
      <c r="DU53" s="90"/>
      <c r="DV53" s="90"/>
      <c r="DW53" s="90"/>
      <c r="DX53" s="90"/>
      <c r="DY53" s="90"/>
      <c r="DZ53" s="90"/>
      <c r="EA53" s="90"/>
      <c r="EB53" s="90"/>
      <c r="EC53" s="90"/>
      <c r="ED53" s="90"/>
      <c r="EE53" s="90"/>
      <c r="EF53" s="90"/>
      <c r="EG53" s="90"/>
      <c r="EH53" s="90"/>
      <c r="EI53" s="90"/>
      <c r="EJ53" s="90"/>
      <c r="EK53" s="90"/>
      <c r="EL53" s="90"/>
      <c r="EM53" s="90"/>
      <c r="EN53" s="90"/>
      <c r="EO53" s="90"/>
      <c r="EP53" s="90"/>
      <c r="EQ53" s="90"/>
      <c r="ER53" s="90"/>
      <c r="ES53" s="90"/>
      <c r="ET53" s="90"/>
      <c r="EU53" s="90"/>
      <c r="EV53" s="90"/>
      <c r="EW53" s="90"/>
      <c r="EX53" s="90"/>
      <c r="EY53" s="90"/>
      <c r="EZ53" s="90"/>
      <c r="FA53" s="90"/>
      <c r="FB53" s="90"/>
      <c r="FC53" s="90"/>
      <c r="FD53" s="90"/>
      <c r="FE53" s="90"/>
      <c r="FF53" s="90"/>
      <c r="FG53" s="90"/>
      <c r="FH53" s="90"/>
      <c r="FI53" s="90"/>
      <c r="FJ53" s="90"/>
      <c r="FK53" s="90"/>
      <c r="FL53" s="90"/>
      <c r="FM53" s="90"/>
      <c r="FN53" s="90"/>
      <c r="FO53" s="90"/>
      <c r="FP53" s="90"/>
      <c r="FQ53" s="90"/>
      <c r="FR53" s="90"/>
      <c r="FS53" s="90"/>
      <c r="FT53" s="90"/>
      <c r="FU53" s="90"/>
      <c r="FV53" s="90"/>
      <c r="FW53" s="90"/>
      <c r="FX53" s="90"/>
      <c r="FY53" s="90"/>
      <c r="FZ53" s="90"/>
      <c r="GA53" s="90"/>
      <c r="GB53" s="90"/>
      <c r="GC53" s="90"/>
      <c r="GD53" s="90"/>
      <c r="GE53" s="90"/>
      <c r="GF53" s="90"/>
      <c r="GG53" s="90"/>
      <c r="GH53" s="90"/>
      <c r="GI53" s="90"/>
      <c r="GJ53" s="90"/>
      <c r="GK53" s="90"/>
      <c r="GL53" s="90"/>
      <c r="GM53" s="90"/>
      <c r="GN53" s="90"/>
      <c r="GO53" s="90"/>
      <c r="GP53" s="90"/>
      <c r="GQ53" s="90"/>
      <c r="GR53" s="90"/>
      <c r="GS53" s="90"/>
      <c r="GT53" s="90"/>
      <c r="GU53" s="90"/>
      <c r="GV53" s="90"/>
      <c r="GW53" s="90"/>
      <c r="GX53" s="90"/>
      <c r="GY53" s="90"/>
      <c r="GZ53" s="90"/>
      <c r="HA53" s="90"/>
      <c r="HB53" s="90"/>
      <c r="HC53" s="90"/>
      <c r="HD53" s="90"/>
      <c r="HE53" s="90"/>
      <c r="HF53" s="90"/>
      <c r="HG53" s="90"/>
      <c r="HH53" s="90"/>
      <c r="HI53" s="90"/>
      <c r="HJ53" s="90"/>
      <c r="HK53" s="90"/>
      <c r="HL53" s="90"/>
      <c r="HM53" s="90"/>
      <c r="HN53" s="90"/>
      <c r="HO53" s="90"/>
      <c r="HP53" s="90"/>
      <c r="HQ53" s="90"/>
      <c r="HR53" s="90"/>
      <c r="HS53" s="90"/>
      <c r="HT53" s="90"/>
      <c r="HU53" s="90"/>
      <c r="HV53" s="90"/>
      <c r="HW53" s="90"/>
      <c r="HX53" s="90"/>
      <c r="HY53" s="90"/>
      <c r="HZ53" s="90"/>
      <c r="IA53" s="90"/>
      <c r="IB53" s="90"/>
      <c r="IC53" s="90"/>
      <c r="ID53" s="90"/>
      <c r="IE53" s="90"/>
      <c r="IF53" s="90"/>
      <c r="IG53" s="90"/>
      <c r="IH53" s="90"/>
      <c r="II53" s="90"/>
      <c r="IJ53" s="90"/>
      <c r="IK53" s="90"/>
      <c r="IL53" s="90"/>
      <c r="IM53" s="90"/>
      <c r="IN53" s="90"/>
      <c r="IO53" s="90"/>
      <c r="IP53" s="90"/>
      <c r="IQ53" s="90"/>
      <c r="IR53" s="90"/>
      <c r="IS53" s="90"/>
      <c r="IT53" s="90"/>
      <c r="IU53" s="90"/>
      <c r="IV53" s="90"/>
      <c r="IW53" s="90"/>
      <c r="IX53" s="90"/>
      <c r="IY53" s="90"/>
      <c r="IZ53" s="90"/>
      <c r="JA53" s="90"/>
      <c r="JB53" s="90"/>
      <c r="JC53" s="90"/>
      <c r="JD53" s="90"/>
      <c r="JE53" s="90"/>
      <c r="JF53" s="90"/>
      <c r="JG53" s="90"/>
      <c r="JH53" s="90"/>
      <c r="JI53" s="90"/>
      <c r="JJ53" s="90"/>
      <c r="JK53" s="90"/>
      <c r="JL53" s="90"/>
      <c r="JM53" s="90"/>
      <c r="JN53" s="90"/>
      <c r="JO53" s="90"/>
      <c r="JP53" s="90"/>
      <c r="JQ53" s="90"/>
      <c r="JR53" s="90"/>
      <c r="JS53" s="90"/>
      <c r="JT53" s="90"/>
      <c r="JU53" s="90"/>
      <c r="JV53" s="90"/>
      <c r="JW53" s="90"/>
      <c r="JX53" s="90"/>
      <c r="JY53" s="90"/>
      <c r="JZ53" s="90"/>
      <c r="KA53" s="90"/>
      <c r="KB53" s="90"/>
      <c r="KC53" s="90"/>
      <c r="KD53" s="90"/>
      <c r="KE53" s="90"/>
      <c r="KF53" s="90"/>
      <c r="KG53" s="90"/>
      <c r="KH53" s="90"/>
      <c r="KI53" s="90"/>
      <c r="KJ53" s="90"/>
      <c r="KK53" s="90"/>
      <c r="KL53" s="90"/>
      <c r="KM53" s="90"/>
      <c r="KN53" s="90"/>
      <c r="KO53" s="90"/>
      <c r="KP53" s="90"/>
      <c r="KQ53" s="90"/>
      <c r="KR53" s="90"/>
      <c r="KS53" s="90"/>
      <c r="KT53" s="90"/>
      <c r="KU53" s="90"/>
      <c r="KV53" s="90"/>
      <c r="KW53" s="90"/>
      <c r="KX53" s="90"/>
      <c r="KY53" s="90"/>
      <c r="KZ53" s="90"/>
      <c r="LA53" s="90"/>
      <c r="LB53" s="90"/>
      <c r="LC53" s="90"/>
      <c r="LD53" s="90"/>
      <c r="LE53" s="90"/>
      <c r="LF53" s="90"/>
      <c r="LG53" s="90"/>
      <c r="LH53" s="90"/>
      <c r="LI53" s="90"/>
      <c r="LJ53" s="90"/>
      <c r="LK53" s="90"/>
      <c r="LL53" s="90"/>
      <c r="LM53" s="90"/>
      <c r="LN53" s="90"/>
      <c r="LO53" s="90"/>
      <c r="LP53" s="90"/>
      <c r="LQ53" s="90"/>
      <c r="LR53" s="90"/>
      <c r="LS53" s="90"/>
      <c r="LT53" s="90"/>
      <c r="LU53" s="90"/>
      <c r="LV53" s="90"/>
      <c r="LW53" s="90"/>
      <c r="LX53" s="90"/>
      <c r="LY53" s="90"/>
      <c r="LZ53" s="90"/>
      <c r="MA53" s="90"/>
      <c r="MB53" s="90"/>
      <c r="MC53" s="90"/>
      <c r="MD53" s="90"/>
      <c r="ME53" s="90"/>
      <c r="MF53" s="90"/>
      <c r="MG53" s="90"/>
      <c r="MH53" s="90"/>
      <c r="MI53" s="90"/>
      <c r="MJ53" s="90"/>
      <c r="MK53" s="90"/>
      <c r="ML53" s="90"/>
      <c r="MM53" s="90"/>
      <c r="MN53" s="90"/>
      <c r="MO53" s="90"/>
      <c r="MP53" s="90"/>
      <c r="MQ53" s="90"/>
      <c r="MR53" s="90"/>
      <c r="MS53" s="90"/>
      <c r="MT53" s="90"/>
      <c r="MU53" s="90"/>
      <c r="MV53" s="90"/>
      <c r="MW53" s="90"/>
      <c r="MX53" s="90"/>
      <c r="MY53" s="90"/>
      <c r="MZ53" s="90"/>
      <c r="NA53" s="90"/>
      <c r="NB53" s="90"/>
      <c r="NC53" s="90"/>
      <c r="ND53" s="90"/>
      <c r="NE53" s="90"/>
      <c r="NF53" s="90"/>
      <c r="NG53" s="90"/>
      <c r="NH53" s="90"/>
      <c r="NI53" s="90"/>
      <c r="NJ53" s="90"/>
      <c r="NK53" s="90"/>
      <c r="NL53" s="90"/>
      <c r="NM53" s="90"/>
      <c r="NN53" s="90"/>
      <c r="NO53" s="90"/>
      <c r="NP53" s="90"/>
      <c r="NQ53" s="90"/>
      <c r="NR53" s="90"/>
      <c r="NS53" s="90"/>
      <c r="NT53" s="90"/>
      <c r="NU53" s="90"/>
      <c r="NV53" s="90"/>
      <c r="NW53" s="90"/>
      <c r="NX53" s="90"/>
      <c r="NY53" s="90"/>
      <c r="NZ53" s="90"/>
      <c r="OA53" s="90"/>
      <c r="OB53" s="90"/>
      <c r="OC53" s="90"/>
      <c r="OD53" s="90"/>
      <c r="OE53" s="90"/>
      <c r="OF53" s="90"/>
      <c r="OG53" s="90"/>
      <c r="OH53" s="90"/>
      <c r="OI53" s="90"/>
      <c r="OJ53" s="90"/>
      <c r="OK53" s="90"/>
      <c r="OL53" s="90"/>
      <c r="OM53" s="90"/>
      <c r="ON53" s="90"/>
      <c r="OO53" s="90"/>
      <c r="OP53" s="90"/>
      <c r="OQ53" s="90"/>
      <c r="OR53" s="90"/>
      <c r="OS53" s="90"/>
      <c r="OT53" s="90"/>
      <c r="OU53" s="90"/>
      <c r="OV53" s="90"/>
      <c r="OW53" s="90"/>
      <c r="OX53" s="90"/>
      <c r="OY53" s="90"/>
      <c r="OZ53" s="90"/>
      <c r="PA53" s="90"/>
      <c r="PB53" s="90"/>
      <c r="PC53" s="90"/>
      <c r="PD53" s="90"/>
      <c r="PE53" s="90"/>
      <c r="PF53" s="90"/>
      <c r="PG53" s="90"/>
      <c r="PH53" s="90"/>
      <c r="PI53" s="90"/>
      <c r="PJ53" s="90"/>
      <c r="PK53" s="90"/>
      <c r="PL53" s="90"/>
      <c r="PM53" s="90"/>
      <c r="PN53" s="90"/>
      <c r="PO53" s="90"/>
      <c r="PP53" s="90"/>
      <c r="PQ53" s="90"/>
      <c r="PR53" s="90"/>
      <c r="PS53" s="90"/>
      <c r="PT53" s="90"/>
      <c r="PU53" s="90"/>
      <c r="PV53" s="90"/>
      <c r="PW53" s="90"/>
      <c r="PX53" s="90"/>
      <c r="PY53" s="90"/>
      <c r="PZ53" s="90"/>
      <c r="QA53" s="90"/>
      <c r="QB53" s="90"/>
      <c r="QC53" s="90"/>
      <c r="QD53" s="90"/>
      <c r="QE53" s="90"/>
      <c r="QF53" s="90"/>
      <c r="QG53" s="90"/>
      <c r="QH53" s="90"/>
      <c r="QI53" s="90"/>
      <c r="QJ53" s="90"/>
      <c r="QK53" s="90"/>
      <c r="QL53" s="90"/>
      <c r="QM53" s="90"/>
      <c r="QN53" s="90"/>
      <c r="QO53" s="90"/>
      <c r="QP53" s="90"/>
      <c r="QQ53" s="90"/>
      <c r="QR53" s="90"/>
      <c r="QS53" s="90"/>
      <c r="QT53" s="90"/>
      <c r="QU53" s="90"/>
      <c r="QV53" s="90"/>
      <c r="QW53" s="90"/>
      <c r="QX53" s="90"/>
      <c r="QY53" s="90"/>
      <c r="QZ53" s="90"/>
      <c r="RA53" s="90"/>
      <c r="RB53" s="90"/>
      <c r="RC53" s="90"/>
      <c r="RD53" s="90"/>
      <c r="RE53" s="90"/>
      <c r="RF53" s="90"/>
      <c r="RG53" s="90"/>
      <c r="RH53" s="90"/>
      <c r="RI53" s="90"/>
      <c r="RJ53" s="90"/>
      <c r="RK53" s="90"/>
      <c r="RL53" s="90"/>
      <c r="RM53" s="90"/>
      <c r="RN53" s="90"/>
      <c r="RO53" s="90"/>
      <c r="RP53" s="90"/>
      <c r="RQ53" s="90"/>
      <c r="RR53" s="90"/>
      <c r="RS53" s="90"/>
      <c r="RT53" s="90"/>
      <c r="RU53" s="90"/>
      <c r="RV53" s="90"/>
      <c r="RW53" s="90"/>
      <c r="RX53" s="90"/>
      <c r="RY53" s="90"/>
      <c r="RZ53" s="90"/>
      <c r="SA53" s="90"/>
      <c r="SB53" s="90"/>
      <c r="SC53" s="90"/>
      <c r="SD53" s="90"/>
      <c r="SE53" s="90"/>
      <c r="SF53" s="90"/>
      <c r="SG53" s="90"/>
      <c r="SH53" s="90"/>
      <c r="SI53" s="90"/>
      <c r="SJ53" s="90"/>
      <c r="SK53" s="90"/>
      <c r="SL53" s="90"/>
      <c r="SM53" s="90"/>
      <c r="SN53" s="90"/>
      <c r="SO53" s="90"/>
      <c r="SP53" s="90"/>
      <c r="SQ53" s="90"/>
      <c r="SR53" s="90"/>
      <c r="SS53" s="90"/>
      <c r="ST53" s="90"/>
      <c r="SU53" s="90"/>
      <c r="SV53" s="90"/>
      <c r="SW53" s="90"/>
      <c r="SX53" s="90"/>
      <c r="SY53" s="90"/>
      <c r="SZ53" s="90"/>
      <c r="TA53" s="90"/>
      <c r="TB53" s="90"/>
      <c r="TC53" s="90"/>
      <c r="TD53" s="90"/>
      <c r="TE53" s="90"/>
      <c r="TF53" s="90"/>
    </row>
    <row r="54" spans="1:526" ht="15" hidden="1" customHeight="1" x14ac:dyDescent="0.2">
      <c r="A54" s="9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90"/>
      <c r="BA54" s="90"/>
      <c r="BB54" s="90"/>
      <c r="BC54" s="90"/>
      <c r="BD54" s="90"/>
      <c r="BE54" s="90"/>
      <c r="BF54" s="90"/>
      <c r="BG54" s="90"/>
      <c r="BH54" s="90"/>
      <c r="BI54" s="90"/>
      <c r="BJ54" s="90"/>
      <c r="BK54" s="90"/>
      <c r="BL54" s="90"/>
      <c r="BM54" s="90"/>
      <c r="BN54" s="90"/>
      <c r="BO54" s="90"/>
      <c r="BP54" s="90"/>
      <c r="BQ54" s="90"/>
      <c r="BR54" s="90"/>
      <c r="BS54" s="90"/>
      <c r="BT54" s="90"/>
      <c r="BU54" s="90"/>
      <c r="BV54" s="90"/>
      <c r="BW54" s="90"/>
      <c r="BX54" s="90"/>
      <c r="BY54" s="90"/>
      <c r="BZ54" s="90"/>
      <c r="CA54" s="90"/>
      <c r="CB54" s="90"/>
      <c r="CC54" s="90"/>
      <c r="CD54" s="90"/>
      <c r="CE54" s="90"/>
      <c r="CF54" s="90"/>
      <c r="CG54" s="90"/>
      <c r="CH54" s="90"/>
      <c r="CI54" s="90"/>
      <c r="CJ54" s="90"/>
      <c r="CK54" s="90"/>
      <c r="CL54" s="90"/>
      <c r="CM54" s="90"/>
      <c r="CN54" s="90"/>
      <c r="CO54" s="90"/>
      <c r="CP54" s="90"/>
      <c r="CQ54" s="90"/>
      <c r="CR54" s="90"/>
      <c r="CS54" s="90"/>
      <c r="CT54" s="90"/>
      <c r="CU54" s="90"/>
      <c r="CV54" s="90"/>
      <c r="CW54" s="90"/>
      <c r="CX54" s="90"/>
      <c r="CY54" s="90"/>
      <c r="CZ54" s="90"/>
      <c r="DA54" s="90"/>
      <c r="DB54" s="90"/>
      <c r="DC54" s="90"/>
      <c r="DD54" s="90"/>
      <c r="DE54" s="90"/>
      <c r="DF54" s="90"/>
      <c r="DG54" s="90"/>
      <c r="DH54" s="90"/>
      <c r="DI54" s="90"/>
      <c r="DJ54" s="90"/>
      <c r="DK54" s="90"/>
      <c r="DL54" s="90"/>
      <c r="DM54" s="90"/>
      <c r="DN54" s="90"/>
      <c r="DO54" s="90"/>
      <c r="DP54" s="90"/>
      <c r="DQ54" s="90"/>
      <c r="DR54" s="90"/>
      <c r="DS54" s="90"/>
      <c r="DT54" s="90"/>
      <c r="DU54" s="90"/>
      <c r="DV54" s="90"/>
      <c r="DW54" s="90"/>
      <c r="DX54" s="90"/>
      <c r="DY54" s="90"/>
      <c r="DZ54" s="90"/>
      <c r="EA54" s="90"/>
      <c r="EB54" s="90"/>
      <c r="EC54" s="90"/>
      <c r="ED54" s="90"/>
      <c r="EE54" s="90"/>
      <c r="EF54" s="90"/>
      <c r="EG54" s="90"/>
      <c r="EH54" s="90"/>
      <c r="EI54" s="90"/>
      <c r="EJ54" s="90"/>
      <c r="EK54" s="90"/>
      <c r="EL54" s="90"/>
      <c r="EM54" s="90"/>
      <c r="EN54" s="90"/>
      <c r="EO54" s="90"/>
      <c r="EP54" s="90"/>
      <c r="EQ54" s="90"/>
      <c r="ER54" s="90"/>
      <c r="ES54" s="90"/>
      <c r="ET54" s="90"/>
      <c r="EU54" s="90"/>
      <c r="EV54" s="90"/>
      <c r="EW54" s="90"/>
      <c r="EX54" s="90"/>
      <c r="EY54" s="90"/>
      <c r="EZ54" s="90"/>
      <c r="FA54" s="90"/>
      <c r="FB54" s="90"/>
      <c r="FC54" s="90"/>
      <c r="FD54" s="90"/>
      <c r="FE54" s="90"/>
      <c r="FF54" s="90"/>
      <c r="FG54" s="90"/>
      <c r="FH54" s="90"/>
      <c r="FI54" s="90"/>
      <c r="FJ54" s="90"/>
      <c r="FK54" s="90"/>
      <c r="FL54" s="90"/>
      <c r="FM54" s="90"/>
      <c r="FN54" s="90"/>
      <c r="FO54" s="90"/>
      <c r="FP54" s="90"/>
      <c r="FQ54" s="90"/>
      <c r="FR54" s="90"/>
      <c r="FS54" s="90"/>
      <c r="FT54" s="90"/>
      <c r="FU54" s="90"/>
      <c r="FV54" s="90"/>
      <c r="FW54" s="90"/>
      <c r="FX54" s="90"/>
      <c r="FY54" s="90"/>
      <c r="FZ54" s="90"/>
      <c r="GA54" s="90"/>
      <c r="GB54" s="90"/>
      <c r="GC54" s="90"/>
      <c r="GD54" s="90"/>
      <c r="GE54" s="90"/>
      <c r="GF54" s="90"/>
      <c r="GG54" s="90"/>
      <c r="GH54" s="90"/>
      <c r="GI54" s="90"/>
      <c r="GJ54" s="90"/>
      <c r="GK54" s="90"/>
      <c r="GL54" s="90"/>
      <c r="GM54" s="90"/>
      <c r="GN54" s="90"/>
      <c r="GO54" s="90"/>
      <c r="GP54" s="90"/>
      <c r="GQ54" s="90"/>
      <c r="GR54" s="90"/>
      <c r="GS54" s="90"/>
      <c r="GT54" s="90"/>
      <c r="GU54" s="90"/>
      <c r="GV54" s="90"/>
      <c r="GW54" s="90"/>
      <c r="GX54" s="90"/>
      <c r="GY54" s="90"/>
      <c r="GZ54" s="90"/>
      <c r="HA54" s="90"/>
      <c r="HB54" s="90"/>
      <c r="HC54" s="90"/>
      <c r="HD54" s="90"/>
      <c r="HE54" s="90"/>
      <c r="HF54" s="90"/>
      <c r="HG54" s="90"/>
      <c r="HH54" s="90"/>
      <c r="HI54" s="90"/>
      <c r="HJ54" s="90"/>
      <c r="HK54" s="90"/>
      <c r="HL54" s="90"/>
      <c r="HM54" s="90"/>
      <c r="HN54" s="90"/>
      <c r="HO54" s="90"/>
      <c r="HP54" s="90"/>
      <c r="HQ54" s="90"/>
      <c r="HR54" s="90"/>
      <c r="HS54" s="90"/>
      <c r="HT54" s="90"/>
      <c r="HU54" s="90"/>
      <c r="HV54" s="90"/>
      <c r="HW54" s="90"/>
      <c r="HX54" s="90"/>
      <c r="HY54" s="90"/>
      <c r="HZ54" s="90"/>
      <c r="IA54" s="90"/>
      <c r="IB54" s="90"/>
      <c r="IC54" s="90"/>
      <c r="ID54" s="90"/>
      <c r="IE54" s="90"/>
      <c r="IF54" s="90"/>
      <c r="IG54" s="90"/>
      <c r="IH54" s="90"/>
      <c r="II54" s="90"/>
      <c r="IJ54" s="90"/>
      <c r="IK54" s="90"/>
      <c r="IL54" s="90"/>
      <c r="IM54" s="90"/>
      <c r="IN54" s="90"/>
      <c r="IO54" s="90"/>
      <c r="IP54" s="90"/>
      <c r="IQ54" s="90"/>
      <c r="IR54" s="90"/>
      <c r="IS54" s="90"/>
      <c r="IT54" s="90"/>
      <c r="IU54" s="90"/>
      <c r="IV54" s="90"/>
      <c r="IW54" s="90"/>
      <c r="IX54" s="90"/>
      <c r="IY54" s="90"/>
      <c r="IZ54" s="90"/>
      <c r="JA54" s="90"/>
      <c r="JB54" s="90"/>
      <c r="JC54" s="90"/>
      <c r="JD54" s="90"/>
      <c r="JE54" s="90"/>
      <c r="JF54" s="90"/>
      <c r="JG54" s="90"/>
      <c r="JH54" s="90"/>
      <c r="JI54" s="90"/>
      <c r="JJ54" s="90"/>
      <c r="JK54" s="90"/>
      <c r="JL54" s="90"/>
      <c r="JM54" s="90"/>
      <c r="JN54" s="90"/>
      <c r="JO54" s="90"/>
      <c r="JP54" s="90"/>
      <c r="JQ54" s="90"/>
      <c r="JR54" s="90"/>
      <c r="JS54" s="90"/>
      <c r="JT54" s="90"/>
      <c r="JU54" s="90"/>
      <c r="JV54" s="90"/>
      <c r="JW54" s="90"/>
      <c r="JX54" s="90"/>
      <c r="JY54" s="90"/>
      <c r="JZ54" s="90"/>
      <c r="KA54" s="90"/>
      <c r="KB54" s="90"/>
      <c r="KC54" s="90"/>
      <c r="KD54" s="90"/>
      <c r="KE54" s="90"/>
      <c r="KF54" s="90"/>
      <c r="KG54" s="90"/>
      <c r="KH54" s="90"/>
      <c r="KI54" s="90"/>
      <c r="KJ54" s="90"/>
      <c r="KK54" s="90"/>
      <c r="KL54" s="90"/>
      <c r="KM54" s="90"/>
      <c r="KN54" s="90"/>
      <c r="KO54" s="90"/>
      <c r="KP54" s="90"/>
      <c r="KQ54" s="90"/>
      <c r="KR54" s="90"/>
      <c r="KS54" s="90"/>
      <c r="KT54" s="90"/>
      <c r="KU54" s="90"/>
      <c r="KV54" s="90"/>
      <c r="KW54" s="90"/>
      <c r="KX54" s="90"/>
      <c r="KY54" s="90"/>
      <c r="KZ54" s="90"/>
      <c r="LA54" s="90"/>
      <c r="LB54" s="90"/>
      <c r="LC54" s="90"/>
      <c r="LD54" s="90"/>
      <c r="LE54" s="90"/>
      <c r="LF54" s="90"/>
      <c r="LG54" s="90"/>
      <c r="LH54" s="90"/>
      <c r="LI54" s="90"/>
      <c r="LJ54" s="90"/>
      <c r="LK54" s="90"/>
      <c r="LL54" s="90"/>
      <c r="LM54" s="90"/>
      <c r="LN54" s="90"/>
      <c r="LO54" s="90"/>
      <c r="LP54" s="90"/>
      <c r="LQ54" s="90"/>
      <c r="LR54" s="90"/>
      <c r="LS54" s="90"/>
      <c r="LT54" s="90"/>
      <c r="LU54" s="90"/>
      <c r="LV54" s="90"/>
      <c r="LW54" s="90"/>
      <c r="LX54" s="90"/>
      <c r="LY54" s="90"/>
      <c r="LZ54" s="90"/>
      <c r="MA54" s="90"/>
      <c r="MB54" s="90"/>
      <c r="MC54" s="90"/>
      <c r="MD54" s="90"/>
      <c r="ME54" s="90"/>
      <c r="MF54" s="90"/>
      <c r="MG54" s="90"/>
      <c r="MH54" s="90"/>
      <c r="MI54" s="90"/>
      <c r="MJ54" s="90"/>
      <c r="MK54" s="90"/>
      <c r="ML54" s="90"/>
      <c r="MM54" s="90"/>
      <c r="MN54" s="90"/>
      <c r="MO54" s="90"/>
      <c r="MP54" s="90"/>
      <c r="MQ54" s="90"/>
      <c r="MR54" s="90"/>
      <c r="MS54" s="90"/>
      <c r="MT54" s="90"/>
      <c r="MU54" s="90"/>
      <c r="MV54" s="90"/>
      <c r="MW54" s="90"/>
      <c r="MX54" s="90"/>
      <c r="MY54" s="90"/>
      <c r="MZ54" s="90"/>
      <c r="NA54" s="90"/>
      <c r="NB54" s="90"/>
      <c r="NC54" s="90"/>
      <c r="ND54" s="90"/>
      <c r="NE54" s="90"/>
      <c r="NF54" s="90"/>
      <c r="NG54" s="90"/>
      <c r="NH54" s="90"/>
      <c r="NI54" s="90"/>
      <c r="NJ54" s="90"/>
      <c r="NK54" s="90"/>
      <c r="NL54" s="90"/>
      <c r="NM54" s="90"/>
      <c r="NN54" s="90"/>
      <c r="NO54" s="90"/>
      <c r="NP54" s="90"/>
      <c r="NQ54" s="90"/>
      <c r="NR54" s="90"/>
      <c r="NS54" s="90"/>
      <c r="NT54" s="90"/>
      <c r="NU54" s="90"/>
      <c r="NV54" s="90"/>
      <c r="NW54" s="90"/>
      <c r="NX54" s="90"/>
      <c r="NY54" s="90"/>
      <c r="NZ54" s="90"/>
      <c r="OA54" s="90"/>
      <c r="OB54" s="90"/>
      <c r="OC54" s="90"/>
      <c r="OD54" s="90"/>
      <c r="OE54" s="90"/>
      <c r="OF54" s="90"/>
      <c r="OG54" s="90"/>
      <c r="OH54" s="90"/>
      <c r="OI54" s="90"/>
      <c r="OJ54" s="90"/>
      <c r="OK54" s="90"/>
      <c r="OL54" s="90"/>
      <c r="OM54" s="90"/>
      <c r="ON54" s="90"/>
      <c r="OO54" s="90"/>
      <c r="OP54" s="90"/>
      <c r="OQ54" s="90"/>
      <c r="OR54" s="90"/>
      <c r="OS54" s="90"/>
      <c r="OT54" s="90"/>
      <c r="OU54" s="90"/>
      <c r="OV54" s="90"/>
      <c r="OW54" s="90"/>
      <c r="OX54" s="90"/>
      <c r="OY54" s="90"/>
      <c r="OZ54" s="90"/>
      <c r="PA54" s="90"/>
      <c r="PB54" s="90"/>
      <c r="PC54" s="90"/>
      <c r="PD54" s="90"/>
      <c r="PE54" s="90"/>
      <c r="PF54" s="90"/>
      <c r="PG54" s="90"/>
      <c r="PH54" s="90"/>
      <c r="PI54" s="90"/>
      <c r="PJ54" s="90"/>
      <c r="PK54" s="90"/>
      <c r="PL54" s="90"/>
      <c r="PM54" s="90"/>
      <c r="PN54" s="90"/>
      <c r="PO54" s="90"/>
      <c r="PP54" s="90"/>
      <c r="PQ54" s="90"/>
      <c r="PR54" s="90"/>
      <c r="PS54" s="90"/>
      <c r="PT54" s="90"/>
      <c r="PU54" s="90"/>
      <c r="PV54" s="90"/>
      <c r="PW54" s="90"/>
      <c r="PX54" s="90"/>
      <c r="PY54" s="90"/>
      <c r="PZ54" s="90"/>
      <c r="QA54" s="90"/>
      <c r="QB54" s="90"/>
      <c r="QC54" s="90"/>
      <c r="QD54" s="90"/>
      <c r="QE54" s="90"/>
      <c r="QF54" s="90"/>
      <c r="QG54" s="90"/>
      <c r="QH54" s="90"/>
      <c r="QI54" s="90"/>
      <c r="QJ54" s="90"/>
      <c r="QK54" s="90"/>
      <c r="QL54" s="90"/>
      <c r="QM54" s="90"/>
      <c r="QN54" s="90"/>
      <c r="QO54" s="90"/>
      <c r="QP54" s="90"/>
      <c r="QQ54" s="90"/>
      <c r="QR54" s="90"/>
      <c r="QS54" s="90"/>
      <c r="QT54" s="90"/>
      <c r="QU54" s="90"/>
      <c r="QV54" s="90"/>
      <c r="QW54" s="90"/>
      <c r="QX54" s="90"/>
      <c r="QY54" s="90"/>
      <c r="QZ54" s="90"/>
      <c r="RA54" s="90"/>
      <c r="RB54" s="90"/>
      <c r="RC54" s="90"/>
      <c r="RD54" s="90"/>
      <c r="RE54" s="90"/>
      <c r="RF54" s="90"/>
      <c r="RG54" s="90"/>
      <c r="RH54" s="90"/>
      <c r="RI54" s="90"/>
      <c r="RJ54" s="90"/>
      <c r="RK54" s="90"/>
      <c r="RL54" s="90"/>
      <c r="RM54" s="90"/>
      <c r="RN54" s="90"/>
      <c r="RO54" s="90"/>
      <c r="RP54" s="90"/>
      <c r="RQ54" s="90"/>
      <c r="RR54" s="90"/>
      <c r="RS54" s="90"/>
      <c r="RT54" s="90"/>
      <c r="RU54" s="90"/>
      <c r="RV54" s="90"/>
      <c r="RW54" s="90"/>
      <c r="RX54" s="90"/>
      <c r="RY54" s="90"/>
      <c r="RZ54" s="90"/>
      <c r="SA54" s="90"/>
      <c r="SB54" s="90"/>
      <c r="SC54" s="90"/>
      <c r="SD54" s="90"/>
      <c r="SE54" s="90"/>
      <c r="SF54" s="90"/>
      <c r="SG54" s="90"/>
      <c r="SH54" s="90"/>
      <c r="SI54" s="90"/>
      <c r="SJ54" s="90"/>
      <c r="SK54" s="90"/>
      <c r="SL54" s="90"/>
      <c r="SM54" s="90"/>
      <c r="SN54" s="90"/>
      <c r="SO54" s="90"/>
      <c r="SP54" s="90"/>
      <c r="SQ54" s="90"/>
      <c r="SR54" s="90"/>
      <c r="SS54" s="90"/>
      <c r="ST54" s="90"/>
      <c r="SU54" s="90"/>
      <c r="SV54" s="90"/>
      <c r="SW54" s="90"/>
      <c r="SX54" s="90"/>
      <c r="SY54" s="90"/>
      <c r="SZ54" s="90"/>
      <c r="TA54" s="90"/>
      <c r="TB54" s="90"/>
      <c r="TC54" s="90"/>
      <c r="TD54" s="90"/>
      <c r="TE54" s="90"/>
      <c r="TF54" s="90"/>
    </row>
    <row r="55" spans="1:526" ht="15" hidden="1" customHeight="1" x14ac:dyDescent="0.2"/>
    <row r="56" spans="1:526" ht="15" hidden="1" customHeight="1" x14ac:dyDescent="0.2"/>
    <row r="65" spans="4:4" ht="15" customHeight="1" x14ac:dyDescent="0.2">
      <c r="D65" s="77"/>
    </row>
  </sheetData>
  <sheetProtection algorithmName="SHA-512" hashValue="Qey+Mq5B9E3drDWnq80CKlHqDl0wVeUP79Kd78VspgZaIqQX+KSKZMNU5mv4v3Tb5I5ufFM85NcgHF4LfeALYg==" saltValue="chhL/Rty3PBFA9devcDGMA==" spinCount="100000" sheet="1" objects="1" scenarios="1"/>
  <mergeCells count="4">
    <mergeCell ref="C28:S28"/>
    <mergeCell ref="C42:E42"/>
    <mergeCell ref="B3:AC3"/>
    <mergeCell ref="B5:C5"/>
  </mergeCells>
  <dataValidations count="5">
    <dataValidation type="whole" operator="greaterThanOrEqual" allowBlank="1" showInputMessage="1" showErrorMessage="1" sqref="C8" xr:uid="{708B58EF-C1B0-4031-B4D7-1E58CF121A20}">
      <formula1>0</formula1>
    </dataValidation>
    <dataValidation type="decimal" allowBlank="1" showInputMessage="1" showErrorMessage="1" error="Rated volume must be greater than or equal to 20 gallons, or, less than or equal to 120 gallons" prompt="Rated volume must be greater than or equal to 20 gallons, or, less than or equal to 120 gallons_x000a_" sqref="J9:K18" xr:uid="{0BFC8CDC-9877-4982-945B-AFF90F4EA53A}">
      <formula1>20</formula1>
      <formula2>120</formula2>
    </dataValidation>
    <dataValidation type="whole" operator="greaterThan" allowBlank="1" showInputMessage="1" showErrorMessage="1" error="Must be a whole number" sqref="C9:C18" xr:uid="{955ED405-EF15-4082-BB26-7301E6B1BAE0}">
      <formula1>0</formula1>
    </dataValidation>
    <dataValidation type="custom" allowBlank="1" showInputMessage="1" showErrorMessage="1" error="Proposed UEF is less than the baseline. Please enter the correct UEF or remove heater from the tool" prompt="UEF of proposed water heater must be greater than the assumed baseline" sqref="L9:L18" xr:uid="{E4CE645E-EBEE-4378-A12A-FE575ED4E204}">
      <formula1>IF(L9&lt;M9, "Not Eligible", L9)</formula1>
    </dataValidation>
    <dataValidation allowBlank="1" showInputMessage="1" showErrorMessage="1" prompt="Enter Building Type on Project Summary tab." sqref="D5:K5 M5:S5" xr:uid="{5AE7CAF7-A946-45BE-BC77-6197CA85DFBD}"/>
  </dataValidations>
  <pageMargins left="0.7" right="0.7" top="0.75" bottom="0.75" header="0.3" footer="0.3"/>
  <pageSetup orientation="portrait" r:id="rId1"/>
  <ignoredErrors>
    <ignoredError sqref="D5" unlocked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1" id="{DCAFD144-8848-4D61-B90A-5AAD05E0AE70}">
            <xm:f>'Utility Admin'!$E$3="PECO"</xm:f>
            <x14:dxf>
              <font>
                <color theme="0"/>
              </font>
              <fill>
                <patternFill>
                  <bgColor rgb="FF6E06C1"/>
                </patternFill>
              </fill>
            </x14:dxf>
          </x14:cfRule>
          <xm:sqref>B5:C5 B7:Y7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B1C70A1B-B1AC-4246-869A-4B7D2B226624}">
          <x14:formula1>
            <xm:f>Lookups!$H$30:$H$33</xm:f>
          </x14:formula1>
          <xm:sqref>F8:F18</xm:sqref>
        </x14:dataValidation>
        <x14:dataValidation type="list" allowBlank="1" showInputMessage="1" showErrorMessage="1" xr:uid="{4033CD6D-3EE4-4A2F-91FB-608B49F984B6}">
          <x14:formula1>
            <xm:f>Dropdowns!$D$2:$D$5</xm:f>
          </x14:formula1>
          <xm:sqref>I8:I18</xm:sqref>
        </x14:dataValidation>
        <x14:dataValidation type="list" allowBlank="1" showInputMessage="1" showErrorMessage="1" xr:uid="{CEBCD836-D453-4CC4-8D36-AAC088C94B2E}">
          <x14:formula1>
            <xm:f>Lookups!$L$23:$L$25</xm:f>
          </x14:formula1>
          <xm:sqref>G8:G18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59999389629810485"/>
  </sheetPr>
  <dimension ref="A1:BP69"/>
  <sheetViews>
    <sheetView zoomScaleNormal="100" workbookViewId="0">
      <selection activeCell="A7" sqref="A7"/>
    </sheetView>
  </sheetViews>
  <sheetFormatPr defaultColWidth="8.75" defaultRowHeight="14.25" x14ac:dyDescent="0.2"/>
  <cols>
    <col min="1" max="1" width="3.625" style="76" customWidth="1"/>
    <col min="2" max="2" width="5.625" style="75" customWidth="1"/>
    <col min="3" max="3" width="9.75" style="75" customWidth="1"/>
    <col min="4" max="4" width="18.75" style="75" customWidth="1"/>
    <col min="5" max="5" width="15.25" style="75" customWidth="1"/>
    <col min="6" max="6" width="13" style="75" customWidth="1"/>
    <col min="7" max="9" width="23.75" style="75" customWidth="1"/>
    <col min="10" max="13" width="23.75" style="75" hidden="1" customWidth="1"/>
    <col min="14" max="14" width="22.25" style="75" customWidth="1"/>
    <col min="15" max="17" width="12.75" style="75" customWidth="1"/>
    <col min="18" max="18" width="10" style="75" hidden="1" customWidth="1"/>
    <col min="19" max="19" width="10.625" style="75" customWidth="1"/>
    <col min="20" max="20" width="11.5" style="75" customWidth="1"/>
    <col min="21" max="21" width="9.75" style="75" customWidth="1"/>
    <col min="22" max="22" width="11" style="75" customWidth="1"/>
    <col min="23" max="24" width="8.75" style="75"/>
    <col min="25" max="25" width="11.25" style="75" customWidth="1"/>
    <col min="26" max="26" width="10.75" style="75" customWidth="1"/>
    <col min="27" max="27" width="12.25" style="75" customWidth="1"/>
    <col min="28" max="28" width="14.25" style="75" customWidth="1"/>
    <col min="29" max="29" width="13.75" style="76" customWidth="1"/>
    <col min="30" max="16384" width="8.75" style="76"/>
  </cols>
  <sheetData>
    <row r="1" spans="2:34" ht="9.75" customHeight="1" x14ac:dyDescent="0.2"/>
    <row r="2" spans="2:34" s="75" customFormat="1" ht="34.5" customHeight="1" x14ac:dyDescent="0.5">
      <c r="B2" s="570" t="s">
        <v>70</v>
      </c>
      <c r="C2" s="571"/>
      <c r="D2" s="571"/>
      <c r="E2" s="571"/>
      <c r="F2" s="567"/>
      <c r="G2" s="567"/>
      <c r="H2" s="567"/>
      <c r="I2" s="567"/>
      <c r="J2" s="567"/>
      <c r="K2" s="567"/>
      <c r="L2" s="567"/>
      <c r="M2" s="567"/>
      <c r="N2" s="567"/>
      <c r="O2" s="567"/>
    </row>
    <row r="3" spans="2:34" s="75" customFormat="1" ht="32.25" customHeight="1" x14ac:dyDescent="0.2">
      <c r="B3" s="568" t="s">
        <v>104</v>
      </c>
      <c r="C3" s="568"/>
      <c r="D3" s="568"/>
      <c r="E3" s="568"/>
      <c r="F3" s="568"/>
      <c r="G3" s="568"/>
      <c r="H3" s="568"/>
      <c r="I3" s="568"/>
      <c r="J3" s="568"/>
      <c r="K3" s="568"/>
      <c r="L3" s="568"/>
      <c r="M3" s="568"/>
      <c r="N3" s="568"/>
      <c r="O3" s="568"/>
      <c r="P3" s="77"/>
      <c r="Q3" s="77"/>
    </row>
    <row r="4" spans="2:34" s="75" customFormat="1" ht="12.75" customHeight="1" thickBot="1" x14ac:dyDescent="0.25">
      <c r="B4" s="77"/>
      <c r="C4" s="77"/>
      <c r="D4" s="77"/>
      <c r="E4" s="77"/>
      <c r="F4" s="77"/>
      <c r="G4" s="77"/>
      <c r="H4" s="77"/>
      <c r="I4" s="77"/>
      <c r="J4" s="77"/>
      <c r="K4" s="77"/>
      <c r="L4" s="77"/>
      <c r="M4" s="77"/>
      <c r="N4" s="77"/>
      <c r="O4" s="77"/>
      <c r="P4" s="77"/>
      <c r="Q4" s="77"/>
    </row>
    <row r="5" spans="2:34" s="75" customFormat="1" ht="16.5" customHeight="1" thickBot="1" x14ac:dyDescent="0.25">
      <c r="B5" s="558" t="s">
        <v>90</v>
      </c>
      <c r="C5" s="559"/>
      <c r="D5" s="78">
        <f>'Project Summary'!C11</f>
        <v>0</v>
      </c>
      <c r="E5" s="77"/>
      <c r="F5" s="77"/>
      <c r="G5" s="77"/>
      <c r="H5" s="77"/>
      <c r="I5" s="77"/>
      <c r="J5" s="77"/>
      <c r="K5" s="77"/>
      <c r="L5" s="77"/>
      <c r="M5" s="77"/>
      <c r="N5" s="77"/>
      <c r="O5" s="77"/>
      <c r="P5" s="77"/>
      <c r="Q5" s="77"/>
    </row>
    <row r="6" spans="2:34" ht="15.75" customHeight="1" thickBot="1" x14ac:dyDescent="0.25"/>
    <row r="7" spans="2:34" s="82" customFormat="1" ht="48" customHeight="1" thickBot="1" x14ac:dyDescent="0.3">
      <c r="B7" s="550" t="s">
        <v>105</v>
      </c>
      <c r="C7" s="560" t="s">
        <v>106</v>
      </c>
      <c r="D7" s="552" t="s">
        <v>107</v>
      </c>
      <c r="E7" s="552" t="s">
        <v>108</v>
      </c>
      <c r="F7" s="552" t="s">
        <v>86</v>
      </c>
      <c r="G7" s="553" t="s">
        <v>273</v>
      </c>
      <c r="H7" s="561" t="s">
        <v>130</v>
      </c>
      <c r="I7" s="561" t="s">
        <v>274</v>
      </c>
      <c r="J7" s="550" t="s">
        <v>366</v>
      </c>
      <c r="K7" s="554" t="s">
        <v>269</v>
      </c>
      <c r="L7" s="555" t="s">
        <v>111</v>
      </c>
      <c r="M7" s="555" t="s">
        <v>112</v>
      </c>
      <c r="N7" s="555" t="s">
        <v>53</v>
      </c>
      <c r="O7" s="562" t="s">
        <v>115</v>
      </c>
      <c r="P7" s="557" t="s">
        <v>116</v>
      </c>
      <c r="Q7" s="557" t="s">
        <v>117</v>
      </c>
      <c r="R7" s="557" t="s">
        <v>97</v>
      </c>
      <c r="S7" s="563" t="s">
        <v>118</v>
      </c>
      <c r="T7" s="75"/>
      <c r="U7" s="75"/>
      <c r="V7" s="75"/>
      <c r="W7" s="75"/>
      <c r="X7" s="75"/>
      <c r="Y7" s="75"/>
      <c r="Z7" s="75"/>
      <c r="AA7" s="75"/>
      <c r="AB7" s="75"/>
      <c r="AC7" s="76"/>
      <c r="AD7" s="76"/>
      <c r="AE7" s="76"/>
      <c r="AF7" s="76"/>
      <c r="AG7" s="76"/>
      <c r="AH7" s="76"/>
    </row>
    <row r="8" spans="2:34" s="82" customFormat="1" ht="20.25" customHeight="1" thickBot="1" x14ac:dyDescent="0.3">
      <c r="B8" s="122" t="s">
        <v>119</v>
      </c>
      <c r="C8" s="255">
        <v>1</v>
      </c>
      <c r="D8" s="256" t="s">
        <v>120</v>
      </c>
      <c r="E8" s="256">
        <v>123</v>
      </c>
      <c r="F8" s="256" t="s">
        <v>87</v>
      </c>
      <c r="G8" s="257" t="s">
        <v>132</v>
      </c>
      <c r="H8" s="264">
        <v>1</v>
      </c>
      <c r="I8" s="264" t="s">
        <v>202</v>
      </c>
      <c r="J8" s="122"/>
      <c r="K8" s="443">
        <v>1.6</v>
      </c>
      <c r="L8" s="297">
        <v>1.189E-4</v>
      </c>
      <c r="M8" s="297">
        <v>2.1029999999999999E-4</v>
      </c>
      <c r="N8" s="297">
        <v>2760.9694683724965</v>
      </c>
      <c r="O8" s="298">
        <v>0.32827926978948985</v>
      </c>
      <c r="P8" s="149">
        <v>0.58063187919873593</v>
      </c>
      <c r="Q8" s="215">
        <v>0.45445557449411289</v>
      </c>
      <c r="R8" s="227">
        <v>276.10000000000002</v>
      </c>
      <c r="S8" s="207">
        <v>276.10000000000002</v>
      </c>
      <c r="T8" s="75"/>
      <c r="U8" s="75"/>
      <c r="V8" s="75"/>
      <c r="W8" s="75"/>
      <c r="X8" s="75"/>
      <c r="Y8" s="75"/>
      <c r="Z8" s="75"/>
      <c r="AA8" s="75"/>
      <c r="AB8" s="75"/>
      <c r="AC8" s="76"/>
      <c r="AD8" s="76"/>
      <c r="AE8" s="76"/>
      <c r="AF8" s="76"/>
      <c r="AG8" s="76"/>
      <c r="AH8" s="76"/>
    </row>
    <row r="9" spans="2:34" ht="19.899999999999999" customHeight="1" x14ac:dyDescent="0.2">
      <c r="B9" s="190">
        <v>1</v>
      </c>
      <c r="C9" s="206">
        <v>1</v>
      </c>
      <c r="D9" s="198"/>
      <c r="E9" s="198"/>
      <c r="F9" s="70"/>
      <c r="G9" s="70"/>
      <c r="H9" s="331"/>
      <c r="I9" s="463"/>
      <c r="J9" s="446"/>
      <c r="K9" s="444" t="e">
        <f>IF(F9="Retrofit",1.6,VLOOKUP(G9,Lookups!$I$8:$K$10,3))</f>
        <v>#N/A</v>
      </c>
      <c r="L9" s="306" t="e">
        <f>VLOOKUP(I9,Lookups!$H$14:$J$17,2)</f>
        <v>#N/A</v>
      </c>
      <c r="M9" s="454" t="e">
        <f>VLOOKUP(I9,Lookups!$H$14:$J$17,3)</f>
        <v>#N/A</v>
      </c>
      <c r="N9" s="455" t="str">
        <f>IF(IFERROR(((64*(K9-H9)*365*8.3*C9*(127.5-53))/(0.92*3412)),"")&gt;0,IFERROR(((64*(K9-H9)*365*8.3*C9*(127.5-53))/(0.92*3412)),""), "Not Eligible")</f>
        <v/>
      </c>
      <c r="O9" s="456" t="str">
        <f t="shared" ref="O9:O18" si="0">IFERROR(N9*L9," ")</f>
        <v xml:space="preserve"> </v>
      </c>
      <c r="P9" s="457" t="str">
        <f t="shared" ref="P9:P18" si="1">IFERROR(N9*M9," ")</f>
        <v xml:space="preserve"> </v>
      </c>
      <c r="Q9" s="262" t="str">
        <f>IFERROR(AVERAGE(O9:P9),"")</f>
        <v/>
      </c>
      <c r="R9" s="228" t="str">
        <f>IF( N9="Not Eligible", 0, IFERROR(ROUND(N9*'Project Summary'!$N$5+Q9*'Project Summary'!$N$6,2), "" ) )</f>
        <v/>
      </c>
      <c r="S9" s="208" t="str">
        <f>IFERROR(ROUND(R9*'Project Summary'!$G$20/'Project Summary'!$H$20,2),"")</f>
        <v/>
      </c>
    </row>
    <row r="10" spans="2:34" ht="19.899999999999999" customHeight="1" x14ac:dyDescent="0.2">
      <c r="B10" s="191">
        <v>2</v>
      </c>
      <c r="C10" s="68"/>
      <c r="D10" s="196"/>
      <c r="E10" s="196"/>
      <c r="F10" s="71"/>
      <c r="G10" s="71"/>
      <c r="H10" s="332"/>
      <c r="I10" s="464"/>
      <c r="J10" s="446"/>
      <c r="K10" s="444" t="e">
        <f>IF(F10="Retrofit",1.6,VLOOKUP(G10,Lookups!$I$8:$K$10,3))</f>
        <v>#N/A</v>
      </c>
      <c r="L10" s="306" t="e">
        <f>VLOOKUP(I10,Lookups!$H$14:$J$17,2)</f>
        <v>#N/A</v>
      </c>
      <c r="M10" s="454" t="e">
        <f>VLOOKUP(I10,Lookups!$H$14:$J$17,3)</f>
        <v>#N/A</v>
      </c>
      <c r="N10" s="458" t="str">
        <f t="shared" ref="N10:N18" si="2">IF(IFERROR(((64*(K10-H10)*365*8.3*C10*(127.5-53))/(0.92*3412)),"")&gt;0,IFERROR(((64*(K10-H10)*365*8.3*C10*(127.5-53))/(0.92*3412)),""), "Not Eligible")</f>
        <v/>
      </c>
      <c r="O10" s="295" t="str">
        <f t="shared" si="0"/>
        <v xml:space="preserve"> </v>
      </c>
      <c r="P10" s="296" t="str">
        <f t="shared" si="1"/>
        <v xml:space="preserve"> </v>
      </c>
      <c r="Q10" s="459" t="str">
        <f t="shared" ref="Q10:Q18" si="3">IFERROR(AVERAGE(O10:P10),"")</f>
        <v/>
      </c>
      <c r="R10" s="209" t="str">
        <f>IF( N10="Not Eligible", 0, IFERROR( IF( 'Project Summary'!$C$10=Lookups!$I$38, ROUND(N10*'Project Summary'!$N$5+Q10*'Project Summary'!$N$6,2), ROUND(N10*'Project Summary'!$O$5+Q10*'Project Summary'!$O$6,2) ), "" ) )</f>
        <v/>
      </c>
      <c r="S10" s="209" t="str">
        <f>IFERROR(ROUND(R10*'Project Summary'!$G$20/'Project Summary'!$H$20,2),"")</f>
        <v/>
      </c>
    </row>
    <row r="11" spans="2:34" ht="19.899999999999999" customHeight="1" x14ac:dyDescent="0.2">
      <c r="B11" s="191">
        <v>3</v>
      </c>
      <c r="C11" s="68"/>
      <c r="D11" s="196"/>
      <c r="E11" s="196"/>
      <c r="F11" s="71"/>
      <c r="G11" s="71"/>
      <c r="H11" s="332"/>
      <c r="I11" s="464"/>
      <c r="J11" s="446"/>
      <c r="K11" s="444" t="e">
        <f>IF(F11="Retrofit",1.6,VLOOKUP(G11,Lookups!$I$8:$K$10,3))</f>
        <v>#N/A</v>
      </c>
      <c r="L11" s="306" t="e">
        <f>VLOOKUP(I11,Lookups!$H$14:$J$17,2)</f>
        <v>#N/A</v>
      </c>
      <c r="M11" s="454" t="e">
        <f>VLOOKUP(I11,Lookups!$H$14:$J$17,3)</f>
        <v>#N/A</v>
      </c>
      <c r="N11" s="458" t="str">
        <f>IF(IFERROR(((64*(K11-H11)*365*8.3*C11*(127.5-53))/(0.92*3412)),"")&gt;0,IFERROR(((64*(K11-H11)*365*8.3*C11*(127.5-53))/(0.92*3412)),""), "Not Eligible")</f>
        <v/>
      </c>
      <c r="O11" s="295" t="str">
        <f t="shared" si="0"/>
        <v xml:space="preserve"> </v>
      </c>
      <c r="P11" s="296" t="str">
        <f t="shared" si="1"/>
        <v xml:space="preserve"> </v>
      </c>
      <c r="Q11" s="459" t="str">
        <f t="shared" si="3"/>
        <v/>
      </c>
      <c r="R11" s="209" t="str">
        <f>IF( N11="Not Eligible", 0, IFERROR( IF( 'Project Summary'!$C$10=Lookups!$I$38, ROUND(N11*'Project Summary'!$N$5+Q11*'Project Summary'!$N$6,2), ROUND(N11*'Project Summary'!$O$5+Q11*'Project Summary'!$O$6,2) ), "" ) )</f>
        <v/>
      </c>
      <c r="S11" s="209" t="str">
        <f>IFERROR(ROUND(R11*'Project Summary'!$G$20/'Project Summary'!$H$20,2),"")</f>
        <v/>
      </c>
    </row>
    <row r="12" spans="2:34" ht="19.899999999999999" customHeight="1" x14ac:dyDescent="0.2">
      <c r="B12" s="191">
        <v>4</v>
      </c>
      <c r="C12" s="68"/>
      <c r="D12" s="196"/>
      <c r="E12" s="196"/>
      <c r="F12" s="71"/>
      <c r="G12" s="71"/>
      <c r="H12" s="332"/>
      <c r="I12" s="464"/>
      <c r="J12" s="446"/>
      <c r="K12" s="444" t="e">
        <f>IF(F12="Retrofit",1.6,VLOOKUP(G12,Lookups!$I$8:$K$10,3))</f>
        <v>#N/A</v>
      </c>
      <c r="L12" s="306" t="e">
        <f>VLOOKUP(I12,Lookups!$H$14:$J$17,2)</f>
        <v>#N/A</v>
      </c>
      <c r="M12" s="454" t="e">
        <f>VLOOKUP(I12,Lookups!$H$14:$J$17,3)</f>
        <v>#N/A</v>
      </c>
      <c r="N12" s="458" t="str">
        <f t="shared" si="2"/>
        <v/>
      </c>
      <c r="O12" s="295" t="str">
        <f t="shared" si="0"/>
        <v xml:space="preserve"> </v>
      </c>
      <c r="P12" s="296" t="str">
        <f t="shared" si="1"/>
        <v xml:space="preserve"> </v>
      </c>
      <c r="Q12" s="459" t="str">
        <f t="shared" si="3"/>
        <v/>
      </c>
      <c r="R12" s="209" t="str">
        <f>IF( N12="Not Eligible", 0, IFERROR( IF( 'Project Summary'!$C$10=Lookups!$I$38, ROUND(N12*'Project Summary'!$N$5+Q12*'Project Summary'!$N$6,2), ROUND(N12*'Project Summary'!$O$5+Q12*'Project Summary'!$O$6,2) ), "" ) )</f>
        <v/>
      </c>
      <c r="S12" s="209" t="str">
        <f>IFERROR(ROUND(R12*'Project Summary'!$G$20/'Project Summary'!$H$20,2),"")</f>
        <v/>
      </c>
    </row>
    <row r="13" spans="2:34" ht="19.899999999999999" customHeight="1" x14ac:dyDescent="0.2">
      <c r="B13" s="191">
        <v>5</v>
      </c>
      <c r="C13" s="68"/>
      <c r="D13" s="196"/>
      <c r="E13" s="196"/>
      <c r="F13" s="71"/>
      <c r="G13" s="71"/>
      <c r="H13" s="332"/>
      <c r="I13" s="464"/>
      <c r="J13" s="446"/>
      <c r="K13" s="444" t="e">
        <f>IF(F13="Retrofit",1.6,VLOOKUP(G13,Lookups!$I$8:$K$10,3))</f>
        <v>#N/A</v>
      </c>
      <c r="L13" s="306" t="e">
        <f>VLOOKUP(I13,Lookups!$H$14:$J$17,2)</f>
        <v>#N/A</v>
      </c>
      <c r="M13" s="454" t="e">
        <f>VLOOKUP(I13,Lookups!$H$14:$J$17,3)</f>
        <v>#N/A</v>
      </c>
      <c r="N13" s="458" t="str">
        <f t="shared" si="2"/>
        <v/>
      </c>
      <c r="O13" s="295" t="str">
        <f t="shared" si="0"/>
        <v xml:space="preserve"> </v>
      </c>
      <c r="P13" s="296" t="str">
        <f t="shared" si="1"/>
        <v xml:space="preserve"> </v>
      </c>
      <c r="Q13" s="459" t="str">
        <f t="shared" si="3"/>
        <v/>
      </c>
      <c r="R13" s="209" t="str">
        <f>IF( N13="Not Eligible", 0, IFERROR( IF( 'Project Summary'!$C$10=Lookups!$I$38, ROUND(N13*'Project Summary'!$N$5+Q13*'Project Summary'!$N$6,2), ROUND(N13*'Project Summary'!$O$5+Q13*'Project Summary'!$O$6,2) ), "" ) )</f>
        <v/>
      </c>
      <c r="S13" s="209" t="str">
        <f>IFERROR(ROUND(R13*'Project Summary'!$G$20/'Project Summary'!$H$20,2),"")</f>
        <v/>
      </c>
    </row>
    <row r="14" spans="2:34" ht="19.899999999999999" customHeight="1" x14ac:dyDescent="0.2">
      <c r="B14" s="191">
        <v>6</v>
      </c>
      <c r="C14" s="68"/>
      <c r="D14" s="196"/>
      <c r="E14" s="196"/>
      <c r="F14" s="71"/>
      <c r="G14" s="71"/>
      <c r="H14" s="332"/>
      <c r="I14" s="464"/>
      <c r="J14" s="446"/>
      <c r="K14" s="444" t="e">
        <f>IF(F14="Retrofit",1.6,VLOOKUP(G14,Lookups!$I$8:$K$10,3))</f>
        <v>#N/A</v>
      </c>
      <c r="L14" s="306" t="e">
        <f>VLOOKUP(I14,Lookups!$H$14:$J$17,2)</f>
        <v>#N/A</v>
      </c>
      <c r="M14" s="454" t="e">
        <f>VLOOKUP(I14,Lookups!$H$14:$J$17,3)</f>
        <v>#N/A</v>
      </c>
      <c r="N14" s="458" t="str">
        <f t="shared" si="2"/>
        <v/>
      </c>
      <c r="O14" s="295" t="str">
        <f t="shared" si="0"/>
        <v xml:space="preserve"> </v>
      </c>
      <c r="P14" s="296" t="str">
        <f t="shared" si="1"/>
        <v xml:space="preserve"> </v>
      </c>
      <c r="Q14" s="459" t="str">
        <f t="shared" si="3"/>
        <v/>
      </c>
      <c r="R14" s="209" t="str">
        <f>IF( N14="Not Eligible", 0, IFERROR( IF( 'Project Summary'!$C$10=Lookups!$I$38, ROUND(N14*'Project Summary'!$N$5+Q14*'Project Summary'!$N$6,2), ROUND(N14*'Project Summary'!$O$5+Q14*'Project Summary'!$O$6,2) ), "" ) )</f>
        <v/>
      </c>
      <c r="S14" s="209" t="str">
        <f>IFERROR(ROUND(R14*'Project Summary'!$G$20/'Project Summary'!$H$20,2),"")</f>
        <v/>
      </c>
    </row>
    <row r="15" spans="2:34" ht="19.899999999999999" customHeight="1" x14ac:dyDescent="0.2">
      <c r="B15" s="191">
        <v>7</v>
      </c>
      <c r="C15" s="68"/>
      <c r="D15" s="196"/>
      <c r="E15" s="196"/>
      <c r="F15" s="71"/>
      <c r="G15" s="71"/>
      <c r="H15" s="332"/>
      <c r="I15" s="464"/>
      <c r="J15" s="446"/>
      <c r="K15" s="444" t="e">
        <f>IF(F15="Retrofit",1.6,VLOOKUP(G15,Lookups!$I$8:$K$10,3))</f>
        <v>#N/A</v>
      </c>
      <c r="L15" s="306" t="e">
        <f>VLOOKUP(I15,Lookups!$H$14:$J$17,2)</f>
        <v>#N/A</v>
      </c>
      <c r="M15" s="454" t="e">
        <f>VLOOKUP(I15,Lookups!$H$14:$J$17,3)</f>
        <v>#N/A</v>
      </c>
      <c r="N15" s="458" t="str">
        <f t="shared" si="2"/>
        <v/>
      </c>
      <c r="O15" s="295" t="str">
        <f t="shared" si="0"/>
        <v xml:space="preserve"> </v>
      </c>
      <c r="P15" s="296" t="str">
        <f t="shared" si="1"/>
        <v xml:space="preserve"> </v>
      </c>
      <c r="Q15" s="459" t="str">
        <f t="shared" si="3"/>
        <v/>
      </c>
      <c r="R15" s="209" t="str">
        <f>IF( N15="Not Eligible", 0, IFERROR( IF( 'Project Summary'!$C$10=Lookups!$I$38, ROUND(N15*'Project Summary'!$N$5+Q15*'Project Summary'!$N$6,2), ROUND(N15*'Project Summary'!$O$5+Q15*'Project Summary'!$O$6,2) ), "" ) )</f>
        <v/>
      </c>
      <c r="S15" s="209" t="str">
        <f>IFERROR(ROUND(R15*'Project Summary'!$G$20/'Project Summary'!$H$20,2),"")</f>
        <v/>
      </c>
    </row>
    <row r="16" spans="2:34" ht="19.899999999999999" customHeight="1" x14ac:dyDescent="0.2">
      <c r="B16" s="191">
        <v>8</v>
      </c>
      <c r="C16" s="68"/>
      <c r="D16" s="196"/>
      <c r="E16" s="196"/>
      <c r="F16" s="71"/>
      <c r="G16" s="71"/>
      <c r="H16" s="332"/>
      <c r="I16" s="464"/>
      <c r="J16" s="446"/>
      <c r="K16" s="444" t="e">
        <f>IF(F16="Retrofit",1.6,VLOOKUP(G16,Lookups!$I$8:$K$10,3))</f>
        <v>#N/A</v>
      </c>
      <c r="L16" s="306" t="e">
        <f>VLOOKUP(I16,Lookups!$H$14:$J$17,2)</f>
        <v>#N/A</v>
      </c>
      <c r="M16" s="454" t="e">
        <f>VLOOKUP(I16,Lookups!$H$14:$J$17,3)</f>
        <v>#N/A</v>
      </c>
      <c r="N16" s="458" t="str">
        <f t="shared" si="2"/>
        <v/>
      </c>
      <c r="O16" s="295" t="str">
        <f t="shared" si="0"/>
        <v xml:space="preserve"> </v>
      </c>
      <c r="P16" s="296" t="str">
        <f t="shared" si="1"/>
        <v xml:space="preserve"> </v>
      </c>
      <c r="Q16" s="459" t="str">
        <f t="shared" si="3"/>
        <v/>
      </c>
      <c r="R16" s="209" t="str">
        <f>IF( N16="Not Eligible", 0, IFERROR( IF( 'Project Summary'!$C$10=Lookups!$I$38, ROUND(N16*'Project Summary'!$N$5+Q16*'Project Summary'!$N$6,2), ROUND(N16*'Project Summary'!$O$5+Q16*'Project Summary'!$O$6,2) ), "" ) )</f>
        <v/>
      </c>
      <c r="S16" s="209" t="str">
        <f>IFERROR(ROUND(R16*'Project Summary'!$G$20/'Project Summary'!$H$20,2),"")</f>
        <v/>
      </c>
    </row>
    <row r="17" spans="2:28" ht="19.899999999999999" customHeight="1" x14ac:dyDescent="0.2">
      <c r="B17" s="191">
        <v>9</v>
      </c>
      <c r="C17" s="68"/>
      <c r="D17" s="196"/>
      <c r="E17" s="196"/>
      <c r="F17" s="71"/>
      <c r="G17" s="71"/>
      <c r="H17" s="332"/>
      <c r="I17" s="464"/>
      <c r="J17" s="446"/>
      <c r="K17" s="444" t="e">
        <f>IF(F17="Retrofit",1.6,VLOOKUP(G17,Lookups!$I$8:$K$10,3))</f>
        <v>#N/A</v>
      </c>
      <c r="L17" s="306" t="e">
        <f>VLOOKUP(I17,Lookups!$H$14:$J$17,2)</f>
        <v>#N/A</v>
      </c>
      <c r="M17" s="454" t="e">
        <f>VLOOKUP(I17,Lookups!$H$14:$J$17,3)</f>
        <v>#N/A</v>
      </c>
      <c r="N17" s="460" t="str">
        <f t="shared" si="2"/>
        <v/>
      </c>
      <c r="O17" s="309" t="str">
        <f t="shared" si="0"/>
        <v xml:space="preserve"> </v>
      </c>
      <c r="P17" s="310" t="str">
        <f t="shared" si="1"/>
        <v xml:space="preserve"> </v>
      </c>
      <c r="Q17" s="459" t="str">
        <f t="shared" si="3"/>
        <v/>
      </c>
      <c r="R17" s="209" t="str">
        <f>IF( N17="Not Eligible", 0, IFERROR( IF( 'Project Summary'!$C$10=Lookups!$I$38, ROUND(N17*'Project Summary'!$N$5+Q17*'Project Summary'!$N$6,2), ROUND(N17*'Project Summary'!$O$5+Q17*'Project Summary'!$O$6,2) ), "" ) )</f>
        <v/>
      </c>
      <c r="S17" s="209" t="str">
        <f>IFERROR(ROUND(R17*'Project Summary'!$G$20/'Project Summary'!$H$20,2),"")</f>
        <v/>
      </c>
    </row>
    <row r="18" spans="2:28" ht="19.899999999999999" customHeight="1" thickBot="1" x14ac:dyDescent="0.25">
      <c r="B18" s="192">
        <v>10</v>
      </c>
      <c r="C18" s="69"/>
      <c r="D18" s="197"/>
      <c r="E18" s="197"/>
      <c r="F18" s="72"/>
      <c r="G18" s="72"/>
      <c r="H18" s="333"/>
      <c r="I18" s="465"/>
      <c r="J18" s="447"/>
      <c r="K18" s="444" t="e">
        <f>IF(F18="Retrofit",1.6,VLOOKUP(G18,Lookups!$I$8:$K$10,3))</f>
        <v>#N/A</v>
      </c>
      <c r="L18" s="307" t="e">
        <f>VLOOKUP(I18,Lookups!$H$14:$J$17,2)</f>
        <v>#N/A</v>
      </c>
      <c r="M18" s="308" t="e">
        <f>VLOOKUP(I18,Lookups!$H$14:$J$17,3)</f>
        <v>#N/A</v>
      </c>
      <c r="N18" s="461" t="str">
        <f t="shared" si="2"/>
        <v/>
      </c>
      <c r="O18" s="293" t="str">
        <f t="shared" si="0"/>
        <v xml:space="preserve"> </v>
      </c>
      <c r="P18" s="294" t="str">
        <f t="shared" si="1"/>
        <v xml:space="preserve"> </v>
      </c>
      <c r="Q18" s="462" t="str">
        <f t="shared" si="3"/>
        <v/>
      </c>
      <c r="R18" s="210" t="str">
        <f>IF( N18="Not Eligible", 0, IFERROR( IF( 'Project Summary'!$C$10=Lookups!$I$38, ROUND(N18*'Project Summary'!$N$5+Q18*'Project Summary'!$N$6,2), ROUND(N18*'Project Summary'!$O$5+Q18*'Project Summary'!$O$6,2) ), "" ) )</f>
        <v/>
      </c>
      <c r="S18" s="210" t="str">
        <f>IFERROR(ROUND(R18*'Project Summary'!$G$20/'Project Summary'!$H$20,2),"")</f>
        <v/>
      </c>
    </row>
    <row r="22" spans="2:28" hidden="1" x14ac:dyDescent="0.2"/>
    <row r="23" spans="2:28" hidden="1" x14ac:dyDescent="0.2">
      <c r="V23" s="76"/>
      <c r="W23" s="76"/>
      <c r="X23" s="76"/>
      <c r="Y23" s="76"/>
      <c r="Z23" s="76"/>
      <c r="AA23" s="76"/>
      <c r="AB23" s="76"/>
    </row>
    <row r="24" spans="2:28" s="91" customFormat="1" hidden="1" x14ac:dyDescent="0.2">
      <c r="B24" s="90"/>
      <c r="C24" s="90"/>
      <c r="D24" s="90"/>
      <c r="E24" s="90"/>
      <c r="F24" s="90"/>
      <c r="G24" s="90"/>
      <c r="H24" s="90"/>
      <c r="I24" s="90"/>
      <c r="J24" s="90"/>
      <c r="K24" s="90"/>
      <c r="L24" s="90"/>
      <c r="M24" s="90"/>
      <c r="N24" s="90"/>
      <c r="O24" s="90"/>
      <c r="P24" s="90"/>
      <c r="Q24" s="90"/>
      <c r="R24" s="90"/>
      <c r="S24" s="90"/>
      <c r="T24" s="90"/>
      <c r="U24" s="90"/>
      <c r="V24" s="90"/>
      <c r="W24" s="90"/>
      <c r="X24" s="90"/>
      <c r="Y24" s="90"/>
      <c r="Z24" s="90"/>
      <c r="AA24" s="90"/>
      <c r="AB24" s="90"/>
    </row>
    <row r="25" spans="2:28" s="91" customFormat="1" ht="23.25" hidden="1" x14ac:dyDescent="0.35">
      <c r="B25" s="92" t="s">
        <v>125</v>
      </c>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row>
    <row r="26" spans="2:28" s="91" customFormat="1" hidden="1" x14ac:dyDescent="0.2">
      <c r="B26" s="90"/>
      <c r="C26" s="90"/>
      <c r="D26" s="90"/>
      <c r="E26" s="90"/>
      <c r="F26" s="90"/>
      <c r="G26" s="90"/>
      <c r="H26" s="90"/>
      <c r="I26" s="90"/>
      <c r="J26" s="90"/>
      <c r="K26" s="90"/>
      <c r="L26" s="90"/>
      <c r="M26" s="90"/>
      <c r="N26" s="90"/>
      <c r="O26" s="90"/>
      <c r="P26" s="90"/>
      <c r="Q26" s="90"/>
      <c r="R26" s="90"/>
      <c r="S26" s="90"/>
      <c r="T26" s="90"/>
      <c r="U26" s="90"/>
      <c r="V26" s="90"/>
      <c r="W26" s="90"/>
      <c r="X26" s="90"/>
      <c r="Y26" s="90"/>
      <c r="Z26" s="90"/>
      <c r="AA26" s="90"/>
      <c r="AB26" s="90"/>
    </row>
    <row r="27" spans="2:28" s="91" customFormat="1" hidden="1" x14ac:dyDescent="0.2">
      <c r="B27" s="90"/>
      <c r="C27" s="90"/>
      <c r="D27" s="90"/>
      <c r="E27" s="90"/>
      <c r="F27" s="90"/>
      <c r="G27" s="90"/>
      <c r="H27" s="90"/>
      <c r="I27" s="90"/>
      <c r="J27" s="90"/>
      <c r="K27" s="90"/>
      <c r="L27" s="90"/>
      <c r="M27" s="90"/>
      <c r="N27" s="90"/>
      <c r="O27" s="90"/>
      <c r="P27" s="90"/>
      <c r="Q27" s="90"/>
      <c r="R27" s="90"/>
      <c r="S27" s="90"/>
      <c r="T27" s="90"/>
      <c r="U27" s="90"/>
      <c r="V27" s="90"/>
      <c r="W27" s="90"/>
      <c r="X27" s="90"/>
      <c r="Y27" s="90"/>
      <c r="Z27" s="90"/>
      <c r="AA27" s="90"/>
      <c r="AB27" s="90"/>
    </row>
    <row r="28" spans="2:28" s="91" customFormat="1" ht="15.75" hidden="1" thickBot="1" x14ac:dyDescent="0.25">
      <c r="B28" s="125"/>
      <c r="C28" s="527" t="s">
        <v>126</v>
      </c>
      <c r="D28" s="531"/>
      <c r="E28" s="531"/>
      <c r="F28" s="531"/>
      <c r="G28" s="531"/>
      <c r="H28" s="130"/>
      <c r="I28" s="130"/>
      <c r="J28" s="130"/>
      <c r="K28" s="130"/>
      <c r="L28" s="130"/>
      <c r="M28" s="130"/>
      <c r="N28" s="90"/>
      <c r="O28" s="90"/>
      <c r="P28" s="90"/>
      <c r="Q28" s="90"/>
      <c r="R28" s="90"/>
      <c r="S28" s="90"/>
      <c r="T28" s="90"/>
      <c r="U28" s="90"/>
      <c r="V28" s="90"/>
      <c r="W28" s="90"/>
      <c r="X28" s="90"/>
      <c r="Y28" s="90"/>
      <c r="Z28" s="90"/>
      <c r="AA28" s="90"/>
      <c r="AB28" s="90"/>
    </row>
    <row r="29" spans="2:28" s="91" customFormat="1" ht="15.75" hidden="1" thickBot="1" x14ac:dyDescent="0.25">
      <c r="B29" s="111" t="s">
        <v>105</v>
      </c>
      <c r="C29" s="93" t="s">
        <v>134</v>
      </c>
      <c r="D29" s="93" t="s">
        <v>135</v>
      </c>
      <c r="E29" s="93"/>
      <c r="F29" s="93" t="s">
        <v>136</v>
      </c>
      <c r="G29" s="93" t="s">
        <v>137</v>
      </c>
      <c r="H29" s="112"/>
      <c r="I29" s="112"/>
      <c r="J29" s="112"/>
      <c r="K29" s="112"/>
      <c r="L29" s="112"/>
      <c r="M29" s="112"/>
      <c r="N29" s="90"/>
      <c r="O29" s="90"/>
      <c r="P29" s="90"/>
      <c r="Q29" s="90"/>
      <c r="R29" s="90"/>
      <c r="S29" s="90"/>
      <c r="T29" s="90"/>
      <c r="U29" s="90"/>
      <c r="V29" s="90"/>
      <c r="W29" s="90"/>
      <c r="X29" s="90"/>
      <c r="Y29" s="90"/>
      <c r="Z29" s="90"/>
      <c r="AA29" s="90"/>
      <c r="AB29" s="90"/>
    </row>
    <row r="30" spans="2:28" s="91" customFormat="1" ht="15" hidden="1" x14ac:dyDescent="0.2">
      <c r="B30" s="126">
        <v>1</v>
      </c>
      <c r="C30" s="127" t="str">
        <f t="shared" ref="C30:C39" si="4">IFERROR(INDEX(xyPSV_Constants,MATCH($G9,yPSV_facilities,0),2),"")</f>
        <v/>
      </c>
      <c r="D30" s="103" t="str">
        <f t="shared" ref="D30:D39" si="5">IFERROR(INDEX(xyPSV_Constants,MATCH($G9,yPSV_facilities,0),3),"")</f>
        <v/>
      </c>
      <c r="E30" s="103"/>
      <c r="F30" s="103" t="str">
        <f t="shared" ref="F30:F39" si="6">IFERROR(INDEX(xyPSV_Constants,MATCH($G9,yPSV_facilities,0),4),"")</f>
        <v/>
      </c>
      <c r="G30" s="103" t="str">
        <f t="shared" ref="G30:G39" si="7">IFERROR(INDEX(xyPSV_Constants,MATCH($G9,yPSV_facilities,0),5),"")</f>
        <v/>
      </c>
      <c r="H30" s="130"/>
      <c r="I30" s="130"/>
      <c r="J30" s="130"/>
      <c r="K30" s="130"/>
      <c r="L30" s="130"/>
      <c r="M30" s="130"/>
      <c r="N30" s="90"/>
      <c r="O30" s="90"/>
      <c r="P30" s="90"/>
      <c r="Q30" s="90"/>
      <c r="R30" s="90"/>
      <c r="S30" s="90"/>
      <c r="T30" s="90"/>
      <c r="U30" s="90"/>
      <c r="V30" s="90"/>
      <c r="W30" s="90"/>
      <c r="X30" s="90"/>
      <c r="Y30" s="90"/>
      <c r="Z30" s="90"/>
      <c r="AA30" s="90"/>
      <c r="AB30" s="90"/>
    </row>
    <row r="31" spans="2:28" s="91" customFormat="1" ht="15" hidden="1" x14ac:dyDescent="0.2">
      <c r="B31" s="128">
        <v>2</v>
      </c>
      <c r="C31" s="127" t="str">
        <f t="shared" si="4"/>
        <v/>
      </c>
      <c r="D31" s="103" t="str">
        <f t="shared" si="5"/>
        <v/>
      </c>
      <c r="E31" s="103"/>
      <c r="F31" s="103" t="str">
        <f t="shared" si="6"/>
        <v/>
      </c>
      <c r="G31" s="103" t="str">
        <f t="shared" si="7"/>
        <v/>
      </c>
      <c r="H31" s="130"/>
      <c r="I31" s="130"/>
      <c r="J31" s="130"/>
      <c r="K31" s="130"/>
      <c r="L31" s="130"/>
      <c r="M31" s="130"/>
      <c r="N31" s="90"/>
      <c r="O31" s="90"/>
      <c r="P31" s="90"/>
      <c r="Q31" s="90"/>
      <c r="R31" s="90"/>
      <c r="S31" s="90"/>
      <c r="T31" s="90"/>
      <c r="U31" s="90"/>
      <c r="V31" s="90"/>
      <c r="W31" s="90"/>
      <c r="X31" s="90"/>
      <c r="Y31" s="90"/>
      <c r="Z31" s="90"/>
      <c r="AA31" s="90"/>
      <c r="AB31" s="90"/>
    </row>
    <row r="32" spans="2:28" s="91" customFormat="1" ht="15" hidden="1" x14ac:dyDescent="0.2">
      <c r="B32" s="128">
        <v>3</v>
      </c>
      <c r="C32" s="127" t="str">
        <f t="shared" si="4"/>
        <v/>
      </c>
      <c r="D32" s="103" t="str">
        <f t="shared" si="5"/>
        <v/>
      </c>
      <c r="E32" s="103"/>
      <c r="F32" s="103" t="str">
        <f t="shared" si="6"/>
        <v/>
      </c>
      <c r="G32" s="103" t="str">
        <f t="shared" si="7"/>
        <v/>
      </c>
      <c r="H32" s="130"/>
      <c r="I32" s="130"/>
      <c r="J32" s="130"/>
      <c r="K32" s="130"/>
      <c r="L32" s="130"/>
      <c r="M32" s="130"/>
      <c r="N32" s="90"/>
      <c r="O32" s="90"/>
      <c r="P32" s="90"/>
      <c r="Q32" s="90"/>
      <c r="R32" s="90"/>
      <c r="S32" s="90"/>
      <c r="T32" s="90"/>
      <c r="U32" s="90"/>
      <c r="V32" s="90"/>
      <c r="W32" s="90"/>
      <c r="X32" s="90"/>
      <c r="Y32" s="90"/>
      <c r="Z32" s="90"/>
      <c r="AA32" s="90"/>
      <c r="AB32" s="90"/>
    </row>
    <row r="33" spans="1:68" s="91" customFormat="1" ht="15" hidden="1" x14ac:dyDescent="0.2">
      <c r="B33" s="128">
        <v>4</v>
      </c>
      <c r="C33" s="127" t="str">
        <f t="shared" si="4"/>
        <v/>
      </c>
      <c r="D33" s="103" t="str">
        <f t="shared" si="5"/>
        <v/>
      </c>
      <c r="E33" s="103"/>
      <c r="F33" s="103" t="str">
        <f t="shared" si="6"/>
        <v/>
      </c>
      <c r="G33" s="103" t="str">
        <f t="shared" si="7"/>
        <v/>
      </c>
      <c r="H33" s="130"/>
      <c r="I33" s="130"/>
      <c r="J33" s="130"/>
      <c r="K33" s="130"/>
      <c r="L33" s="130"/>
      <c r="M33" s="130"/>
      <c r="N33" s="90"/>
      <c r="O33" s="90"/>
      <c r="P33" s="90"/>
      <c r="Q33" s="90"/>
      <c r="R33" s="90"/>
      <c r="S33" s="90"/>
      <c r="T33" s="90"/>
      <c r="U33" s="90"/>
      <c r="V33" s="90"/>
      <c r="W33" s="90"/>
      <c r="X33" s="90"/>
      <c r="Y33" s="90"/>
      <c r="Z33" s="90"/>
      <c r="AA33" s="90"/>
      <c r="AB33" s="90"/>
    </row>
    <row r="34" spans="1:68" s="91" customFormat="1" ht="15" hidden="1" x14ac:dyDescent="0.2">
      <c r="B34" s="128">
        <v>5</v>
      </c>
      <c r="C34" s="127" t="str">
        <f t="shared" si="4"/>
        <v/>
      </c>
      <c r="D34" s="103" t="str">
        <f t="shared" si="5"/>
        <v/>
      </c>
      <c r="E34" s="103"/>
      <c r="F34" s="103" t="str">
        <f t="shared" si="6"/>
        <v/>
      </c>
      <c r="G34" s="103" t="str">
        <f t="shared" si="7"/>
        <v/>
      </c>
      <c r="H34" s="130"/>
      <c r="I34" s="130"/>
      <c r="J34" s="130"/>
      <c r="K34" s="130"/>
      <c r="L34" s="130"/>
      <c r="M34" s="130"/>
      <c r="N34" s="90"/>
      <c r="O34" s="90"/>
      <c r="P34" s="90"/>
      <c r="Q34" s="90"/>
      <c r="R34" s="90"/>
      <c r="S34" s="90"/>
      <c r="T34" s="90"/>
      <c r="U34" s="90"/>
      <c r="V34" s="90"/>
      <c r="W34" s="90"/>
      <c r="X34" s="90"/>
      <c r="Y34" s="90"/>
      <c r="Z34" s="90"/>
      <c r="AA34" s="90"/>
      <c r="AB34" s="90"/>
    </row>
    <row r="35" spans="1:68" s="91" customFormat="1" ht="15" hidden="1" x14ac:dyDescent="0.2">
      <c r="B35" s="128">
        <v>6</v>
      </c>
      <c r="C35" s="127" t="str">
        <f t="shared" si="4"/>
        <v/>
      </c>
      <c r="D35" s="103" t="str">
        <f t="shared" si="5"/>
        <v/>
      </c>
      <c r="E35" s="103"/>
      <c r="F35" s="103" t="str">
        <f t="shared" si="6"/>
        <v/>
      </c>
      <c r="G35" s="103" t="str">
        <f t="shared" si="7"/>
        <v/>
      </c>
      <c r="H35" s="130"/>
      <c r="I35" s="130"/>
      <c r="J35" s="130"/>
      <c r="K35" s="130"/>
      <c r="L35" s="130"/>
      <c r="M35" s="130"/>
      <c r="N35" s="90"/>
      <c r="O35" s="90"/>
      <c r="P35" s="90"/>
      <c r="Q35" s="90"/>
      <c r="R35" s="90"/>
      <c r="S35" s="90"/>
      <c r="T35" s="90"/>
      <c r="U35" s="90"/>
      <c r="V35" s="90"/>
      <c r="W35" s="90"/>
      <c r="X35" s="90"/>
      <c r="Y35" s="90"/>
      <c r="Z35" s="90"/>
      <c r="AA35" s="90"/>
      <c r="AB35" s="90"/>
    </row>
    <row r="36" spans="1:68" s="91" customFormat="1" ht="15" hidden="1" x14ac:dyDescent="0.2">
      <c r="B36" s="128">
        <v>7</v>
      </c>
      <c r="C36" s="127" t="str">
        <f t="shared" si="4"/>
        <v/>
      </c>
      <c r="D36" s="103" t="str">
        <f t="shared" si="5"/>
        <v/>
      </c>
      <c r="E36" s="103"/>
      <c r="F36" s="103" t="str">
        <f t="shared" si="6"/>
        <v/>
      </c>
      <c r="G36" s="103" t="str">
        <f t="shared" si="7"/>
        <v/>
      </c>
      <c r="H36" s="130"/>
      <c r="I36" s="130"/>
      <c r="J36" s="130"/>
      <c r="K36" s="130"/>
      <c r="L36" s="130"/>
      <c r="M36" s="130"/>
      <c r="N36" s="90"/>
      <c r="O36" s="90"/>
      <c r="P36" s="90"/>
      <c r="Q36" s="90"/>
      <c r="R36" s="90"/>
      <c r="S36" s="90"/>
      <c r="T36" s="90"/>
      <c r="U36" s="90"/>
      <c r="V36" s="90"/>
      <c r="W36" s="90"/>
      <c r="X36" s="90"/>
      <c r="Y36" s="90"/>
      <c r="Z36" s="90"/>
      <c r="AA36" s="90"/>
      <c r="AB36" s="90"/>
    </row>
    <row r="37" spans="1:68" ht="15" hidden="1" x14ac:dyDescent="0.2">
      <c r="A37" s="90"/>
      <c r="B37" s="128">
        <v>8</v>
      </c>
      <c r="C37" s="127" t="str">
        <f t="shared" si="4"/>
        <v/>
      </c>
      <c r="D37" s="103" t="str">
        <f t="shared" si="5"/>
        <v/>
      </c>
      <c r="E37" s="103"/>
      <c r="F37" s="103" t="str">
        <f t="shared" si="6"/>
        <v/>
      </c>
      <c r="G37" s="103" t="str">
        <f t="shared" si="7"/>
        <v/>
      </c>
      <c r="H37" s="130"/>
      <c r="I37" s="130"/>
      <c r="J37" s="130"/>
      <c r="K37" s="130"/>
      <c r="L37" s="130"/>
      <c r="M37" s="13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c r="BM37" s="90"/>
      <c r="BN37" s="90"/>
      <c r="BO37" s="90"/>
      <c r="BP37" s="90"/>
    </row>
    <row r="38" spans="1:68" ht="15" hidden="1" x14ac:dyDescent="0.2">
      <c r="A38" s="90"/>
      <c r="B38" s="128">
        <v>9</v>
      </c>
      <c r="C38" s="127" t="str">
        <f t="shared" si="4"/>
        <v/>
      </c>
      <c r="D38" s="103" t="str">
        <f t="shared" si="5"/>
        <v/>
      </c>
      <c r="E38" s="103"/>
      <c r="F38" s="103" t="str">
        <f t="shared" si="6"/>
        <v/>
      </c>
      <c r="G38" s="103" t="str">
        <f t="shared" si="7"/>
        <v/>
      </c>
      <c r="H38" s="130"/>
      <c r="I38" s="130"/>
      <c r="J38" s="130"/>
      <c r="K38" s="130"/>
      <c r="L38" s="130"/>
      <c r="M38" s="130"/>
      <c r="N38" s="90"/>
      <c r="O38" s="90"/>
      <c r="P38" s="90"/>
      <c r="Q38" s="90"/>
      <c r="R38" s="90"/>
      <c r="S38" s="90"/>
      <c r="T38" s="90"/>
      <c r="U38" s="90"/>
      <c r="V38" s="90"/>
      <c r="W38" s="90"/>
      <c r="X38" s="90"/>
      <c r="Y38" s="90"/>
      <c r="Z38" s="90"/>
      <c r="AA38" s="90"/>
      <c r="AB38" s="90"/>
      <c r="AC38" s="90"/>
      <c r="AD38" s="90"/>
      <c r="AE38" s="90"/>
      <c r="AF38" s="90"/>
      <c r="AG38" s="90"/>
      <c r="AH38" s="90"/>
      <c r="AI38" s="90"/>
      <c r="AJ38" s="90"/>
      <c r="AK38" s="90"/>
      <c r="AL38" s="90"/>
      <c r="AM38" s="90"/>
      <c r="AN38" s="90"/>
      <c r="AO38" s="90"/>
      <c r="AP38" s="90"/>
      <c r="AQ38" s="90"/>
      <c r="AR38" s="90"/>
      <c r="AS38" s="90"/>
      <c r="AT38" s="90"/>
      <c r="AU38" s="90"/>
      <c r="AV38" s="90"/>
      <c r="AW38" s="90"/>
      <c r="AX38" s="90"/>
      <c r="AY38" s="90"/>
      <c r="AZ38" s="90"/>
      <c r="BA38" s="90"/>
      <c r="BB38" s="90"/>
      <c r="BC38" s="90"/>
      <c r="BD38" s="90"/>
      <c r="BE38" s="90"/>
      <c r="BF38" s="90"/>
      <c r="BG38" s="90"/>
      <c r="BH38" s="90"/>
      <c r="BI38" s="90"/>
      <c r="BJ38" s="90"/>
      <c r="BK38" s="90"/>
      <c r="BL38" s="90"/>
      <c r="BM38" s="90"/>
      <c r="BN38" s="90"/>
      <c r="BO38" s="90"/>
      <c r="BP38" s="90"/>
    </row>
    <row r="39" spans="1:68" ht="15.75" hidden="1" thickBot="1" x14ac:dyDescent="0.25">
      <c r="A39" s="90"/>
      <c r="B39" s="129">
        <v>10</v>
      </c>
      <c r="C39" s="106" t="str">
        <f t="shared" si="4"/>
        <v/>
      </c>
      <c r="D39" s="107" t="str">
        <f t="shared" si="5"/>
        <v/>
      </c>
      <c r="E39" s="107"/>
      <c r="F39" s="107" t="str">
        <f t="shared" si="6"/>
        <v/>
      </c>
      <c r="G39" s="107" t="str">
        <f t="shared" si="7"/>
        <v/>
      </c>
      <c r="H39" s="130"/>
      <c r="I39" s="130"/>
      <c r="J39" s="130"/>
      <c r="K39" s="130"/>
      <c r="L39" s="130"/>
      <c r="M39" s="130"/>
      <c r="N39" s="90"/>
      <c r="O39" s="90"/>
      <c r="P39" s="90"/>
      <c r="Q39" s="90"/>
      <c r="R39" s="90"/>
      <c r="S39" s="90"/>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c r="AT39" s="90"/>
      <c r="AU39" s="90"/>
      <c r="AV39" s="90"/>
      <c r="AW39" s="90"/>
      <c r="AX39" s="90"/>
      <c r="AY39" s="90"/>
      <c r="AZ39" s="90"/>
      <c r="BA39" s="90"/>
      <c r="BB39" s="90"/>
      <c r="BC39" s="90"/>
      <c r="BD39" s="90"/>
      <c r="BE39" s="90"/>
      <c r="BF39" s="90"/>
      <c r="BG39" s="90"/>
      <c r="BH39" s="90"/>
      <c r="BI39" s="90"/>
      <c r="BJ39" s="90"/>
      <c r="BK39" s="90"/>
      <c r="BL39" s="90"/>
      <c r="BM39" s="90"/>
      <c r="BN39" s="90"/>
      <c r="BO39" s="90"/>
      <c r="BP39" s="90"/>
    </row>
    <row r="40" spans="1:68" hidden="1" x14ac:dyDescent="0.2">
      <c r="A40" s="90"/>
      <c r="B40" s="130"/>
      <c r="C40" s="130"/>
      <c r="D40" s="130"/>
      <c r="E40" s="130"/>
      <c r="F40" s="130"/>
      <c r="G40" s="130"/>
      <c r="H40" s="130"/>
      <c r="I40" s="130"/>
      <c r="J40" s="130"/>
      <c r="K40" s="130"/>
      <c r="L40" s="130"/>
      <c r="M40" s="130"/>
      <c r="N40" s="90"/>
      <c r="O40" s="90"/>
      <c r="P40" s="90"/>
      <c r="Q40" s="90"/>
      <c r="R40" s="90"/>
      <c r="S40" s="90"/>
      <c r="T40" s="90"/>
      <c r="U40" s="90"/>
      <c r="V40" s="90"/>
      <c r="W40" s="90"/>
      <c r="X40" s="90"/>
      <c r="Y40" s="90"/>
      <c r="Z40" s="90"/>
      <c r="AA40" s="90"/>
      <c r="AB40" s="90"/>
      <c r="AC40" s="90"/>
      <c r="AD40" s="90"/>
      <c r="AE40" s="90"/>
      <c r="AF40" s="90"/>
      <c r="AG40" s="90"/>
      <c r="AH40" s="90"/>
      <c r="AI40" s="90"/>
      <c r="AJ40" s="90"/>
      <c r="AK40" s="90"/>
      <c r="AL40" s="90"/>
      <c r="AM40" s="90"/>
      <c r="AN40" s="90"/>
      <c r="AO40" s="90"/>
      <c r="AP40" s="90"/>
      <c r="AQ40" s="90"/>
      <c r="AR40" s="90"/>
      <c r="AS40" s="90"/>
      <c r="AT40" s="90"/>
      <c r="AU40" s="90"/>
      <c r="AV40" s="90"/>
      <c r="AW40" s="90"/>
      <c r="AX40" s="90"/>
      <c r="AY40" s="90"/>
      <c r="AZ40" s="90"/>
      <c r="BA40" s="90"/>
      <c r="BB40" s="90"/>
      <c r="BC40" s="90"/>
      <c r="BD40" s="90"/>
      <c r="BE40" s="90"/>
      <c r="BF40" s="90"/>
      <c r="BG40" s="90"/>
      <c r="BH40" s="90"/>
      <c r="BI40" s="90"/>
      <c r="BJ40" s="90"/>
      <c r="BK40" s="90"/>
      <c r="BL40" s="90"/>
      <c r="BM40" s="90"/>
      <c r="BN40" s="90"/>
      <c r="BO40" s="90"/>
      <c r="BP40" s="90"/>
    </row>
    <row r="41" spans="1:68" hidden="1" x14ac:dyDescent="0.2">
      <c r="A41" s="90"/>
      <c r="B41" s="130"/>
      <c r="C41" s="130"/>
      <c r="D41" s="130"/>
      <c r="E41" s="130"/>
      <c r="F41" s="130"/>
      <c r="G41" s="130"/>
      <c r="H41" s="130"/>
      <c r="I41" s="130"/>
      <c r="J41" s="130"/>
      <c r="K41" s="130"/>
      <c r="L41" s="130"/>
      <c r="M41" s="13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c r="AX41" s="90"/>
      <c r="AY41" s="90"/>
      <c r="AZ41" s="90"/>
      <c r="BA41" s="90"/>
      <c r="BB41" s="90"/>
      <c r="BC41" s="90"/>
      <c r="BD41" s="90"/>
      <c r="BE41" s="90"/>
      <c r="BF41" s="90"/>
      <c r="BG41" s="90"/>
      <c r="BH41" s="90"/>
      <c r="BI41" s="90"/>
      <c r="BJ41" s="90"/>
      <c r="BK41" s="90"/>
      <c r="BL41" s="90"/>
      <c r="BM41" s="90"/>
      <c r="BN41" s="90"/>
      <c r="BO41" s="90"/>
      <c r="BP41" s="90"/>
    </row>
    <row r="42" spans="1:68" ht="15.75" hidden="1" thickBot="1" x14ac:dyDescent="0.25">
      <c r="A42" s="90"/>
      <c r="B42" s="125"/>
      <c r="C42" s="528" t="s">
        <v>138</v>
      </c>
      <c r="D42" s="532"/>
      <c r="E42" s="112"/>
      <c r="F42" s="130"/>
      <c r="G42" s="130"/>
      <c r="H42" s="130"/>
      <c r="I42" s="130"/>
      <c r="J42" s="130"/>
      <c r="K42" s="130"/>
      <c r="L42" s="130"/>
      <c r="M42" s="13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row>
    <row r="43" spans="1:68" ht="15.75" hidden="1" thickBot="1" x14ac:dyDescent="0.25">
      <c r="A43" s="90"/>
      <c r="B43" s="111" t="s">
        <v>105</v>
      </c>
      <c r="C43" s="93" t="s">
        <v>135</v>
      </c>
      <c r="D43" s="93" t="s">
        <v>139</v>
      </c>
      <c r="E43" s="112"/>
      <c r="F43" s="130"/>
      <c r="G43" s="130"/>
      <c r="H43" s="130"/>
      <c r="I43" s="130"/>
      <c r="J43" s="130"/>
      <c r="K43" s="130"/>
      <c r="L43" s="130"/>
      <c r="M43" s="13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90"/>
      <c r="AQ43" s="90"/>
      <c r="AR43" s="90"/>
      <c r="AS43" s="90"/>
      <c r="AT43" s="90"/>
      <c r="AU43" s="90"/>
      <c r="AV43" s="90"/>
      <c r="AW43" s="90"/>
      <c r="AX43" s="90"/>
      <c r="AY43" s="90"/>
      <c r="AZ43" s="90"/>
      <c r="BA43" s="90"/>
      <c r="BB43" s="90"/>
      <c r="BC43" s="90"/>
      <c r="BD43" s="90"/>
      <c r="BE43" s="90"/>
      <c r="BF43" s="90"/>
      <c r="BG43" s="90"/>
      <c r="BH43" s="90"/>
      <c r="BI43" s="90"/>
      <c r="BJ43" s="90"/>
      <c r="BK43" s="90"/>
      <c r="BL43" s="90"/>
      <c r="BM43" s="90"/>
      <c r="BN43" s="90"/>
      <c r="BO43" s="90"/>
      <c r="BP43" s="90"/>
    </row>
    <row r="44" spans="1:68" ht="15" hidden="1" x14ac:dyDescent="0.2">
      <c r="A44" s="90"/>
      <c r="B44" s="126">
        <v>1</v>
      </c>
      <c r="C44" s="131" t="e">
        <f>#REF!</f>
        <v>#REF!</v>
      </c>
      <c r="D44" s="132" t="e">
        <f>#REF!</f>
        <v>#REF!</v>
      </c>
      <c r="E44" s="133"/>
      <c r="F44" s="130"/>
      <c r="G44" s="130"/>
      <c r="H44" s="130"/>
      <c r="I44" s="130"/>
      <c r="J44" s="130"/>
      <c r="K44" s="130"/>
      <c r="L44" s="130"/>
      <c r="M44" s="13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c r="AX44" s="90"/>
      <c r="AY44" s="90"/>
      <c r="AZ44" s="90"/>
      <c r="BA44" s="90"/>
      <c r="BB44" s="90"/>
      <c r="BC44" s="90"/>
      <c r="BD44" s="90"/>
      <c r="BE44" s="90"/>
      <c r="BF44" s="90"/>
      <c r="BG44" s="90"/>
      <c r="BH44" s="90"/>
      <c r="BI44" s="90"/>
      <c r="BJ44" s="90"/>
      <c r="BK44" s="90"/>
      <c r="BL44" s="90"/>
      <c r="BM44" s="90"/>
      <c r="BN44" s="90"/>
      <c r="BO44" s="90"/>
      <c r="BP44" s="90"/>
    </row>
    <row r="45" spans="1:68" ht="15" hidden="1" x14ac:dyDescent="0.2">
      <c r="A45" s="90"/>
      <c r="B45" s="128">
        <v>2</v>
      </c>
      <c r="C45" s="134" t="e">
        <f>#REF!</f>
        <v>#REF!</v>
      </c>
      <c r="D45" s="135" t="e">
        <f>#REF!</f>
        <v>#REF!</v>
      </c>
      <c r="E45" s="133"/>
      <c r="F45" s="130"/>
      <c r="G45" s="130"/>
      <c r="H45" s="130"/>
      <c r="I45" s="130"/>
      <c r="J45" s="130"/>
      <c r="K45" s="130"/>
      <c r="L45" s="130"/>
      <c r="M45" s="13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90"/>
      <c r="AR45" s="90"/>
      <c r="AS45" s="90"/>
      <c r="AT45" s="90"/>
      <c r="AU45" s="90"/>
      <c r="AV45" s="90"/>
      <c r="AW45" s="90"/>
      <c r="AX45" s="90"/>
      <c r="AY45" s="90"/>
      <c r="AZ45" s="90"/>
      <c r="BA45" s="90"/>
      <c r="BB45" s="90"/>
      <c r="BC45" s="90"/>
      <c r="BD45" s="90"/>
      <c r="BE45" s="90"/>
      <c r="BF45" s="90"/>
      <c r="BG45" s="90"/>
      <c r="BH45" s="90"/>
      <c r="BI45" s="90"/>
      <c r="BJ45" s="90"/>
      <c r="BK45" s="90"/>
      <c r="BL45" s="90"/>
      <c r="BM45" s="90"/>
      <c r="BN45" s="90"/>
      <c r="BO45" s="90"/>
      <c r="BP45" s="90"/>
    </row>
    <row r="46" spans="1:68" ht="15" hidden="1" x14ac:dyDescent="0.2">
      <c r="A46" s="90"/>
      <c r="B46" s="128">
        <v>3</v>
      </c>
      <c r="C46" s="134" t="e">
        <f>#REF!</f>
        <v>#REF!</v>
      </c>
      <c r="D46" s="135" t="e">
        <f>#REF!</f>
        <v>#REF!</v>
      </c>
      <c r="E46" s="133"/>
      <c r="F46" s="130"/>
      <c r="G46" s="130"/>
      <c r="H46" s="130"/>
      <c r="I46" s="130"/>
      <c r="J46" s="130"/>
      <c r="K46" s="130"/>
      <c r="L46" s="130"/>
      <c r="M46" s="130"/>
      <c r="N46" s="90"/>
      <c r="O46" s="90"/>
      <c r="P46" s="90"/>
      <c r="Q46" s="90"/>
      <c r="R46" s="90"/>
      <c r="S46" s="90"/>
      <c r="T46" s="90"/>
      <c r="U46" s="90"/>
      <c r="V46" s="90"/>
      <c r="W46" s="90"/>
      <c r="X46" s="90"/>
      <c r="Y46" s="90"/>
      <c r="Z46" s="90"/>
      <c r="AA46" s="90"/>
      <c r="AB46" s="90"/>
      <c r="AC46" s="90"/>
      <c r="AD46" s="90"/>
      <c r="AE46" s="90"/>
      <c r="AF46" s="90"/>
      <c r="AG46" s="90"/>
      <c r="AH46" s="90"/>
      <c r="AI46" s="90"/>
      <c r="AJ46" s="90"/>
      <c r="AK46" s="90"/>
      <c r="AL46" s="90"/>
      <c r="AM46" s="90"/>
      <c r="AN46" s="90"/>
      <c r="AO46" s="90"/>
      <c r="AP46" s="90"/>
      <c r="AQ46" s="90"/>
      <c r="AR46" s="90"/>
      <c r="AS46" s="90"/>
      <c r="AT46" s="90"/>
      <c r="AU46" s="90"/>
      <c r="AV46" s="90"/>
      <c r="AW46" s="90"/>
      <c r="AX46" s="90"/>
      <c r="AY46" s="90"/>
      <c r="AZ46" s="90"/>
      <c r="BA46" s="90"/>
      <c r="BB46" s="90"/>
      <c r="BC46" s="90"/>
      <c r="BD46" s="90"/>
      <c r="BE46" s="90"/>
      <c r="BF46" s="90"/>
      <c r="BG46" s="90"/>
      <c r="BH46" s="90"/>
      <c r="BI46" s="90"/>
      <c r="BJ46" s="90"/>
      <c r="BK46" s="90"/>
      <c r="BL46" s="90"/>
      <c r="BM46" s="90"/>
      <c r="BN46" s="90"/>
      <c r="BO46" s="90"/>
      <c r="BP46" s="90"/>
    </row>
    <row r="47" spans="1:68" ht="15" hidden="1" x14ac:dyDescent="0.2">
      <c r="A47" s="90"/>
      <c r="B47" s="128">
        <v>4</v>
      </c>
      <c r="C47" s="134" t="e">
        <f>#REF!</f>
        <v>#REF!</v>
      </c>
      <c r="D47" s="135" t="e">
        <f>#REF!</f>
        <v>#REF!</v>
      </c>
      <c r="E47" s="133"/>
      <c r="F47" s="130"/>
      <c r="G47" s="130"/>
      <c r="H47" s="130"/>
      <c r="I47" s="130"/>
      <c r="J47" s="130"/>
      <c r="K47" s="130"/>
      <c r="L47" s="130"/>
      <c r="M47" s="13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c r="AS47" s="90"/>
      <c r="AT47" s="90"/>
      <c r="AU47" s="90"/>
      <c r="AV47" s="90"/>
      <c r="AW47" s="90"/>
      <c r="AX47" s="90"/>
      <c r="AY47" s="90"/>
      <c r="AZ47" s="90"/>
      <c r="BA47" s="90"/>
      <c r="BB47" s="90"/>
      <c r="BC47" s="90"/>
      <c r="BD47" s="90"/>
      <c r="BE47" s="90"/>
      <c r="BF47" s="90"/>
      <c r="BG47" s="90"/>
      <c r="BH47" s="90"/>
      <c r="BI47" s="90"/>
      <c r="BJ47" s="90"/>
      <c r="BK47" s="90"/>
      <c r="BL47" s="90"/>
      <c r="BM47" s="90"/>
      <c r="BN47" s="90"/>
      <c r="BO47" s="90"/>
      <c r="BP47" s="90"/>
    </row>
    <row r="48" spans="1:68" ht="15" hidden="1" x14ac:dyDescent="0.2">
      <c r="A48" s="90"/>
      <c r="B48" s="128">
        <v>5</v>
      </c>
      <c r="C48" s="134" t="e">
        <f>#REF!</f>
        <v>#REF!</v>
      </c>
      <c r="D48" s="135" t="e">
        <f>#REF!</f>
        <v>#REF!</v>
      </c>
      <c r="E48" s="133"/>
      <c r="F48" s="130"/>
      <c r="G48" s="130"/>
      <c r="H48" s="130"/>
      <c r="I48" s="130"/>
      <c r="J48" s="130"/>
      <c r="K48" s="130"/>
      <c r="L48" s="130"/>
      <c r="M48" s="130"/>
      <c r="N48" s="90"/>
      <c r="O48" s="90"/>
      <c r="P48" s="90"/>
      <c r="Q48" s="90"/>
      <c r="R48" s="90"/>
      <c r="S48" s="90"/>
      <c r="T48" s="90"/>
      <c r="U48" s="90"/>
      <c r="V48" s="90"/>
      <c r="W48" s="90"/>
      <c r="X48" s="90"/>
      <c r="Y48" s="90"/>
      <c r="Z48" s="90"/>
      <c r="AA48" s="90"/>
      <c r="AB48" s="90"/>
      <c r="AC48" s="90"/>
      <c r="AD48" s="90"/>
      <c r="AE48" s="90"/>
      <c r="AF48" s="90"/>
      <c r="AG48" s="90"/>
      <c r="AH48" s="90"/>
      <c r="AI48" s="90"/>
      <c r="AJ48" s="90"/>
      <c r="AK48" s="90"/>
      <c r="AL48" s="90"/>
      <c r="AM48" s="90"/>
      <c r="AN48" s="90"/>
      <c r="AO48" s="90"/>
      <c r="AP48" s="90"/>
      <c r="AQ48" s="90"/>
      <c r="AR48" s="90"/>
      <c r="AS48" s="90"/>
      <c r="AT48" s="90"/>
      <c r="AU48" s="90"/>
      <c r="AV48" s="90"/>
      <c r="AW48" s="90"/>
      <c r="AX48" s="90"/>
      <c r="AY48" s="90"/>
      <c r="AZ48" s="90"/>
      <c r="BA48" s="90"/>
      <c r="BB48" s="90"/>
      <c r="BC48" s="90"/>
      <c r="BD48" s="90"/>
      <c r="BE48" s="90"/>
      <c r="BF48" s="90"/>
      <c r="BG48" s="90"/>
      <c r="BH48" s="90"/>
      <c r="BI48" s="90"/>
      <c r="BJ48" s="90"/>
      <c r="BK48" s="90"/>
      <c r="BL48" s="90"/>
      <c r="BM48" s="90"/>
      <c r="BN48" s="90"/>
      <c r="BO48" s="90"/>
      <c r="BP48" s="90"/>
    </row>
    <row r="49" spans="1:68" ht="15" hidden="1" x14ac:dyDescent="0.2">
      <c r="A49" s="90"/>
      <c r="B49" s="128">
        <v>6</v>
      </c>
      <c r="C49" s="134" t="e">
        <f>#REF!</f>
        <v>#REF!</v>
      </c>
      <c r="D49" s="135" t="e">
        <f>#REF!</f>
        <v>#REF!</v>
      </c>
      <c r="E49" s="133"/>
      <c r="F49" s="130"/>
      <c r="G49" s="130"/>
      <c r="H49" s="130"/>
      <c r="I49" s="130"/>
      <c r="J49" s="130"/>
      <c r="K49" s="130"/>
      <c r="L49" s="130"/>
      <c r="M49" s="13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row>
    <row r="50" spans="1:68" ht="15" hidden="1" x14ac:dyDescent="0.2">
      <c r="A50" s="90"/>
      <c r="B50" s="128">
        <v>7</v>
      </c>
      <c r="C50" s="134" t="e">
        <f>#REF!</f>
        <v>#REF!</v>
      </c>
      <c r="D50" s="135" t="e">
        <f>#REF!</f>
        <v>#REF!</v>
      </c>
      <c r="E50" s="133"/>
      <c r="F50" s="130"/>
      <c r="G50" s="130"/>
      <c r="H50" s="130"/>
      <c r="I50" s="130"/>
      <c r="J50" s="130"/>
      <c r="K50" s="130"/>
      <c r="L50" s="130"/>
      <c r="M50" s="130"/>
      <c r="N50" s="90"/>
      <c r="O50" s="90"/>
      <c r="P50" s="90"/>
      <c r="Q50" s="90"/>
      <c r="R50" s="90"/>
      <c r="S50" s="90"/>
      <c r="T50" s="90"/>
      <c r="U50" s="90"/>
      <c r="V50" s="90"/>
      <c r="W50" s="90"/>
      <c r="X50" s="90"/>
      <c r="Y50" s="90"/>
      <c r="Z50" s="90"/>
      <c r="AA50" s="90"/>
      <c r="AB50" s="90"/>
      <c r="AC50" s="90"/>
      <c r="AD50" s="90"/>
      <c r="AE50" s="90"/>
      <c r="AF50" s="90"/>
      <c r="AG50" s="90"/>
      <c r="AH50" s="90"/>
      <c r="AI50" s="90"/>
      <c r="AJ50" s="90"/>
      <c r="AK50" s="90"/>
      <c r="AL50" s="90"/>
      <c r="AM50" s="90"/>
      <c r="AN50" s="90"/>
      <c r="AO50" s="90"/>
      <c r="AP50" s="90"/>
      <c r="AQ50" s="90"/>
      <c r="AR50" s="90"/>
      <c r="AS50" s="90"/>
      <c r="AT50" s="90"/>
      <c r="AU50" s="90"/>
      <c r="AV50" s="90"/>
      <c r="AW50" s="90"/>
      <c r="AX50" s="90"/>
      <c r="AY50" s="90"/>
      <c r="AZ50" s="90"/>
      <c r="BA50" s="90"/>
      <c r="BB50" s="90"/>
      <c r="BC50" s="90"/>
      <c r="BD50" s="90"/>
      <c r="BE50" s="90"/>
      <c r="BF50" s="90"/>
      <c r="BG50" s="90"/>
      <c r="BH50" s="90"/>
      <c r="BI50" s="90"/>
      <c r="BJ50" s="90"/>
      <c r="BK50" s="90"/>
      <c r="BL50" s="90"/>
      <c r="BM50" s="90"/>
      <c r="BN50" s="90"/>
      <c r="BO50" s="90"/>
      <c r="BP50" s="90"/>
    </row>
    <row r="51" spans="1:68" ht="15" hidden="1" x14ac:dyDescent="0.2">
      <c r="A51" s="90"/>
      <c r="B51" s="128">
        <v>8</v>
      </c>
      <c r="C51" s="134" t="e">
        <f>#REF!</f>
        <v>#REF!</v>
      </c>
      <c r="D51" s="135" t="e">
        <f>#REF!</f>
        <v>#REF!</v>
      </c>
      <c r="E51" s="133"/>
      <c r="F51" s="130"/>
      <c r="G51" s="130"/>
      <c r="H51" s="130"/>
      <c r="I51" s="130"/>
      <c r="J51" s="130"/>
      <c r="K51" s="130"/>
      <c r="L51" s="130"/>
      <c r="M51" s="130"/>
      <c r="N51" s="90"/>
      <c r="O51" s="90"/>
      <c r="P51" s="90"/>
      <c r="Q51" s="90"/>
      <c r="R51" s="90"/>
      <c r="S51" s="90"/>
      <c r="T51" s="90"/>
      <c r="U51" s="90"/>
      <c r="V51" s="90"/>
      <c r="W51" s="90"/>
      <c r="X51" s="90"/>
      <c r="Y51" s="90"/>
      <c r="Z51" s="90"/>
      <c r="AA51" s="90"/>
      <c r="AB51" s="90"/>
      <c r="AC51" s="90"/>
      <c r="AD51" s="90"/>
      <c r="AE51" s="90"/>
      <c r="AF51" s="90"/>
      <c r="AG51" s="90"/>
      <c r="AH51" s="90"/>
      <c r="AI51" s="90"/>
      <c r="AJ51" s="90"/>
      <c r="AK51" s="90"/>
      <c r="AL51" s="90"/>
      <c r="AM51" s="90"/>
      <c r="AN51" s="90"/>
      <c r="AO51" s="90"/>
      <c r="AP51" s="90"/>
      <c r="AQ51" s="90"/>
      <c r="AR51" s="90"/>
      <c r="AS51" s="90"/>
      <c r="AT51" s="90"/>
      <c r="AU51" s="90"/>
      <c r="AV51" s="90"/>
      <c r="AW51" s="90"/>
      <c r="AX51" s="90"/>
      <c r="AY51" s="90"/>
      <c r="AZ51" s="90"/>
      <c r="BA51" s="90"/>
      <c r="BB51" s="90"/>
      <c r="BC51" s="90"/>
      <c r="BD51" s="90"/>
      <c r="BE51" s="90"/>
      <c r="BF51" s="90"/>
      <c r="BG51" s="90"/>
      <c r="BH51" s="90"/>
      <c r="BI51" s="90"/>
      <c r="BJ51" s="90"/>
      <c r="BK51" s="90"/>
      <c r="BL51" s="90"/>
      <c r="BM51" s="90"/>
      <c r="BN51" s="90"/>
      <c r="BO51" s="90"/>
      <c r="BP51" s="90"/>
    </row>
    <row r="52" spans="1:68" ht="15" hidden="1" x14ac:dyDescent="0.2">
      <c r="A52" s="90"/>
      <c r="B52" s="128">
        <v>9</v>
      </c>
      <c r="C52" s="134" t="e">
        <f>#REF!</f>
        <v>#REF!</v>
      </c>
      <c r="D52" s="135" t="e">
        <f>#REF!</f>
        <v>#REF!</v>
      </c>
      <c r="E52" s="133"/>
      <c r="F52" s="130"/>
      <c r="G52" s="130"/>
      <c r="H52" s="130"/>
      <c r="I52" s="130"/>
      <c r="J52" s="130"/>
      <c r="K52" s="130"/>
      <c r="L52" s="130"/>
      <c r="M52" s="13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c r="AX52" s="90"/>
      <c r="AY52" s="90"/>
      <c r="AZ52" s="90"/>
      <c r="BA52" s="90"/>
      <c r="BB52" s="90"/>
      <c r="BC52" s="90"/>
      <c r="BD52" s="90"/>
      <c r="BE52" s="90"/>
      <c r="BF52" s="90"/>
      <c r="BG52" s="90"/>
      <c r="BH52" s="90"/>
      <c r="BI52" s="90"/>
      <c r="BJ52" s="90"/>
      <c r="BK52" s="90"/>
      <c r="BL52" s="90"/>
      <c r="BM52" s="90"/>
      <c r="BN52" s="90"/>
      <c r="BO52" s="90"/>
      <c r="BP52" s="90"/>
    </row>
    <row r="53" spans="1:68" ht="15.75" hidden="1" thickBot="1" x14ac:dyDescent="0.25">
      <c r="A53" s="90"/>
      <c r="B53" s="129">
        <v>10</v>
      </c>
      <c r="C53" s="136" t="e">
        <f>#REF!</f>
        <v>#REF!</v>
      </c>
      <c r="D53" s="137" t="e">
        <f>#REF!</f>
        <v>#REF!</v>
      </c>
      <c r="E53" s="133"/>
      <c r="F53" s="130"/>
      <c r="G53" s="130"/>
      <c r="H53" s="130"/>
      <c r="I53" s="130"/>
      <c r="J53" s="130"/>
      <c r="K53" s="130"/>
      <c r="L53" s="130"/>
      <c r="M53" s="13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0"/>
      <c r="AY53" s="90"/>
      <c r="AZ53" s="90"/>
      <c r="BA53" s="90"/>
      <c r="BB53" s="90"/>
      <c r="BC53" s="90"/>
      <c r="BD53" s="90"/>
      <c r="BE53" s="90"/>
      <c r="BF53" s="90"/>
      <c r="BG53" s="90"/>
      <c r="BH53" s="90"/>
      <c r="BI53" s="90"/>
      <c r="BJ53" s="90"/>
      <c r="BK53" s="90"/>
      <c r="BL53" s="90"/>
      <c r="BM53" s="90"/>
      <c r="BN53" s="90"/>
      <c r="BO53" s="90"/>
      <c r="BP53" s="90"/>
    </row>
    <row r="54" spans="1:68" hidden="1" x14ac:dyDescent="0.2">
      <c r="A54" s="90"/>
      <c r="B54" s="130"/>
      <c r="C54" s="130"/>
      <c r="D54" s="130"/>
      <c r="E54" s="130"/>
      <c r="F54" s="130"/>
      <c r="G54" s="130"/>
      <c r="H54" s="130"/>
      <c r="I54" s="130"/>
      <c r="J54" s="130"/>
      <c r="K54" s="130"/>
      <c r="L54" s="130"/>
      <c r="M54" s="13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90"/>
      <c r="BA54" s="90"/>
      <c r="BB54" s="90"/>
      <c r="BC54" s="90"/>
      <c r="BD54" s="90"/>
      <c r="BE54" s="90"/>
      <c r="BF54" s="90"/>
      <c r="BG54" s="90"/>
      <c r="BH54" s="90"/>
      <c r="BI54" s="90"/>
      <c r="BJ54" s="90"/>
      <c r="BK54" s="90"/>
      <c r="BL54" s="90"/>
      <c r="BM54" s="90"/>
      <c r="BN54" s="90"/>
      <c r="BO54" s="90"/>
      <c r="BP54" s="90"/>
    </row>
    <row r="55" spans="1:68" hidden="1" x14ac:dyDescent="0.2">
      <c r="A55" s="90"/>
      <c r="B55" s="130"/>
      <c r="C55" s="130"/>
      <c r="D55" s="130"/>
      <c r="E55" s="130"/>
      <c r="F55" s="130"/>
      <c r="G55" s="130"/>
      <c r="H55" s="130"/>
      <c r="I55" s="130"/>
      <c r="J55" s="130"/>
      <c r="K55" s="130"/>
      <c r="L55" s="130"/>
      <c r="M55" s="130"/>
      <c r="N55" s="90"/>
      <c r="O55" s="90"/>
      <c r="P55" s="90"/>
      <c r="Q55" s="90"/>
      <c r="R55" s="90"/>
      <c r="S55" s="90"/>
      <c r="T55" s="90"/>
      <c r="U55" s="90"/>
      <c r="V55" s="90"/>
      <c r="W55" s="90"/>
      <c r="X55" s="90"/>
      <c r="Y55" s="90"/>
      <c r="Z55" s="90"/>
      <c r="AA55" s="90"/>
      <c r="AB55" s="90"/>
      <c r="AC55" s="90"/>
      <c r="AD55" s="90"/>
      <c r="AE55" s="90"/>
      <c r="AF55" s="90"/>
      <c r="AG55" s="90"/>
      <c r="AH55" s="90"/>
      <c r="AI55" s="90"/>
      <c r="AJ55" s="90"/>
      <c r="AK55" s="90"/>
      <c r="AL55" s="90"/>
      <c r="AM55" s="90"/>
      <c r="AN55" s="90"/>
      <c r="AO55" s="90"/>
      <c r="AP55" s="90"/>
      <c r="AQ55" s="90"/>
      <c r="AR55" s="90"/>
      <c r="AS55" s="90"/>
      <c r="AT55" s="90"/>
      <c r="AU55" s="90"/>
      <c r="AV55" s="90"/>
      <c r="AW55" s="90"/>
      <c r="AX55" s="90"/>
      <c r="AY55" s="90"/>
      <c r="AZ55" s="90"/>
      <c r="BA55" s="90"/>
      <c r="BB55" s="90"/>
      <c r="BC55" s="90"/>
      <c r="BD55" s="90"/>
      <c r="BE55" s="90"/>
      <c r="BF55" s="90"/>
      <c r="BG55" s="90"/>
      <c r="BH55" s="90"/>
      <c r="BI55" s="90"/>
      <c r="BJ55" s="90"/>
      <c r="BK55" s="90"/>
      <c r="BL55" s="90"/>
      <c r="BM55" s="90"/>
      <c r="BN55" s="90"/>
      <c r="BO55" s="90"/>
      <c r="BP55" s="90"/>
    </row>
    <row r="56" spans="1:68" ht="15.75" hidden="1" thickBot="1" x14ac:dyDescent="0.25">
      <c r="A56" s="90"/>
      <c r="B56" s="125"/>
      <c r="C56" s="527" t="s">
        <v>125</v>
      </c>
      <c r="D56" s="528"/>
      <c r="E56" s="528"/>
      <c r="F56" s="528"/>
      <c r="G56" s="528"/>
      <c r="H56" s="112"/>
      <c r="I56" s="112"/>
      <c r="J56" s="112"/>
      <c r="K56" s="112"/>
      <c r="L56" s="112"/>
      <c r="M56" s="112"/>
      <c r="N56" s="90"/>
      <c r="O56" s="90"/>
      <c r="P56" s="90"/>
      <c r="Q56" s="90"/>
      <c r="R56" s="90"/>
      <c r="S56" s="90"/>
      <c r="T56" s="90"/>
      <c r="U56" s="90"/>
      <c r="V56" s="90"/>
      <c r="W56" s="90"/>
      <c r="X56" s="90"/>
      <c r="Y56" s="90"/>
      <c r="Z56" s="90"/>
      <c r="AA56" s="90"/>
      <c r="AB56" s="90"/>
      <c r="AC56" s="90"/>
      <c r="AD56" s="90"/>
      <c r="AE56" s="90"/>
      <c r="AF56" s="90"/>
      <c r="AG56" s="90"/>
      <c r="AH56" s="90"/>
      <c r="AI56" s="90"/>
      <c r="AJ56" s="90"/>
      <c r="AK56" s="90"/>
      <c r="AL56" s="90"/>
      <c r="AM56" s="90"/>
      <c r="AN56" s="90"/>
      <c r="AO56" s="90"/>
      <c r="AP56" s="90"/>
      <c r="AQ56" s="90"/>
      <c r="AR56" s="90"/>
      <c r="AS56" s="90"/>
      <c r="AT56" s="90"/>
      <c r="AU56" s="90"/>
      <c r="AV56" s="90"/>
      <c r="AW56" s="90"/>
      <c r="AX56" s="90"/>
      <c r="AY56" s="90"/>
      <c r="AZ56" s="90"/>
      <c r="BA56" s="90"/>
      <c r="BB56" s="90"/>
      <c r="BC56" s="90"/>
      <c r="BD56" s="90"/>
      <c r="BE56" s="90"/>
      <c r="BF56" s="90"/>
      <c r="BG56" s="90"/>
      <c r="BH56" s="90"/>
      <c r="BI56" s="90"/>
      <c r="BJ56" s="90"/>
      <c r="BK56" s="90"/>
      <c r="BL56" s="90"/>
      <c r="BM56" s="90"/>
      <c r="BN56" s="90"/>
      <c r="BO56" s="90"/>
      <c r="BP56" s="90"/>
    </row>
    <row r="57" spans="1:68" ht="48" hidden="1" customHeight="1" x14ac:dyDescent="0.2">
      <c r="A57" s="90"/>
      <c r="B57" s="138" t="s">
        <v>105</v>
      </c>
      <c r="C57" s="94" t="s">
        <v>127</v>
      </c>
      <c r="D57" s="94" t="s">
        <v>128</v>
      </c>
      <c r="E57" s="94"/>
      <c r="F57" s="94" t="s">
        <v>140</v>
      </c>
      <c r="G57" s="94" t="s">
        <v>141</v>
      </c>
      <c r="H57" s="113"/>
      <c r="I57" s="113"/>
      <c r="J57" s="113"/>
      <c r="K57" s="113"/>
      <c r="L57" s="113"/>
      <c r="M57" s="113"/>
      <c r="N57" s="90"/>
      <c r="O57" s="90"/>
      <c r="P57" s="90"/>
      <c r="Q57" s="90"/>
      <c r="R57" s="90"/>
      <c r="S57" s="90"/>
      <c r="T57" s="90"/>
      <c r="U57" s="90"/>
      <c r="V57" s="90"/>
      <c r="W57" s="90"/>
      <c r="X57" s="90"/>
      <c r="Y57" s="90"/>
      <c r="Z57" s="90"/>
      <c r="AA57" s="90"/>
      <c r="AB57" s="90"/>
      <c r="AC57" s="90"/>
      <c r="AD57" s="90"/>
      <c r="AE57" s="90"/>
      <c r="AF57" s="90"/>
      <c r="AG57" s="90"/>
      <c r="AH57" s="90"/>
      <c r="AI57" s="90"/>
      <c r="AJ57" s="90"/>
      <c r="AK57" s="90"/>
      <c r="AL57" s="90"/>
      <c r="AM57" s="90"/>
      <c r="AN57" s="90"/>
      <c r="AO57" s="90"/>
      <c r="AP57" s="90"/>
      <c r="AQ57" s="90"/>
      <c r="AR57" s="90"/>
      <c r="AS57" s="90"/>
      <c r="AT57" s="90"/>
      <c r="AU57" s="90"/>
      <c r="AV57" s="90"/>
      <c r="AW57" s="90"/>
      <c r="AX57" s="90"/>
      <c r="AY57" s="90"/>
      <c r="AZ57" s="90"/>
      <c r="BA57" s="90"/>
      <c r="BB57" s="90"/>
      <c r="BC57" s="90"/>
      <c r="BD57" s="90"/>
      <c r="BE57" s="90"/>
      <c r="BF57" s="90"/>
      <c r="BG57" s="90"/>
      <c r="BH57" s="90"/>
      <c r="BI57" s="90"/>
      <c r="BJ57" s="90"/>
      <c r="BK57" s="90"/>
      <c r="BL57" s="90"/>
      <c r="BM57" s="90"/>
    </row>
    <row r="58" spans="1:68" ht="15" hidden="1" x14ac:dyDescent="0.2">
      <c r="A58" s="90"/>
      <c r="B58" s="126">
        <v>1</v>
      </c>
      <c r="C58" s="97" t="str">
        <f>IFERROR(($C30*$F30)*60*365*8.3*1*(#REF!-#REF!)*$C9/($D44*3412),"")</f>
        <v/>
      </c>
      <c r="D58" s="98" t="str">
        <f>IFERROR(($C44*$G30)*60*365*8.3*1*(#REF!-#REF!)*$C9/($D44*3412),"")</f>
        <v/>
      </c>
      <c r="E58" s="103"/>
      <c r="F58" s="103" t="str">
        <f>IFERROR(#REF!*$C58,"")</f>
        <v/>
      </c>
      <c r="G58" s="103" t="str">
        <f>IFERROR($D58*#REF!,"")</f>
        <v/>
      </c>
      <c r="H58" s="130"/>
      <c r="I58" s="130"/>
      <c r="J58" s="130"/>
      <c r="K58" s="130"/>
      <c r="L58" s="130"/>
      <c r="M58" s="13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row>
    <row r="59" spans="1:68" ht="15" hidden="1" x14ac:dyDescent="0.2">
      <c r="A59" s="90"/>
      <c r="B59" s="128">
        <v>2</v>
      </c>
      <c r="C59" s="127" t="str">
        <f>IFERROR(($C31*$F31)*60*365*8.3*1*(#REF!-#REF!)*$C10/($D45*3412),"")</f>
        <v/>
      </c>
      <c r="D59" s="103" t="str">
        <f>IFERROR(($C45*$G31)*60*365*8.3*1*(#REF!-#REF!)*$C10/($D45*3412),"")</f>
        <v/>
      </c>
      <c r="E59" s="103"/>
      <c r="F59" s="103" t="str">
        <f>IFERROR(#REF!*$C59,"")</f>
        <v/>
      </c>
      <c r="G59" s="103" t="str">
        <f>IFERROR($D59*#REF!,"")</f>
        <v/>
      </c>
      <c r="H59" s="130"/>
      <c r="I59" s="130"/>
      <c r="J59" s="130"/>
      <c r="K59" s="130"/>
      <c r="L59" s="130"/>
      <c r="M59" s="130"/>
      <c r="N59" s="90"/>
      <c r="O59" s="90"/>
      <c r="P59" s="90"/>
      <c r="Q59" s="90"/>
      <c r="R59" s="90"/>
      <c r="S59" s="90"/>
      <c r="T59" s="90"/>
      <c r="U59" s="90"/>
      <c r="V59" s="90"/>
      <c r="W59" s="90"/>
      <c r="X59" s="90"/>
      <c r="Y59" s="90"/>
      <c r="Z59" s="90"/>
      <c r="AA59" s="90"/>
      <c r="AB59" s="90"/>
      <c r="AC59" s="90"/>
      <c r="AD59" s="90"/>
      <c r="AE59" s="90"/>
      <c r="AF59" s="90"/>
      <c r="AG59" s="90"/>
      <c r="AH59" s="90"/>
      <c r="AI59" s="90"/>
      <c r="AJ59" s="90"/>
      <c r="AK59" s="90"/>
      <c r="AL59" s="90"/>
      <c r="AM59" s="90"/>
      <c r="AN59" s="90"/>
      <c r="AO59" s="90"/>
      <c r="AP59" s="90"/>
      <c r="AQ59" s="90"/>
      <c r="AR59" s="90"/>
      <c r="AS59" s="90"/>
      <c r="AT59" s="90"/>
      <c r="AU59" s="90"/>
      <c r="AV59" s="90"/>
      <c r="AW59" s="90"/>
      <c r="AX59" s="90"/>
      <c r="AY59" s="90"/>
      <c r="AZ59" s="90"/>
      <c r="BA59" s="90"/>
      <c r="BB59" s="90"/>
      <c r="BC59" s="90"/>
      <c r="BD59" s="90"/>
      <c r="BE59" s="90"/>
      <c r="BF59" s="90"/>
      <c r="BG59" s="90"/>
      <c r="BH59" s="90"/>
      <c r="BI59" s="90"/>
      <c r="BJ59" s="90"/>
      <c r="BK59" s="90"/>
      <c r="BL59" s="90"/>
      <c r="BM59" s="90"/>
    </row>
    <row r="60" spans="1:68" ht="15" hidden="1" x14ac:dyDescent="0.2">
      <c r="A60" s="90"/>
      <c r="B60" s="128">
        <v>3</v>
      </c>
      <c r="C60" s="127" t="str">
        <f>IFERROR(($C32*$F32)*60*365*8.3*1*(#REF!-#REF!)*$C11/($D46*3412),"")</f>
        <v/>
      </c>
      <c r="D60" s="103" t="str">
        <f>IFERROR(($C46*$G32)*60*365*8.3*1*(#REF!-#REF!)*$C11/($D46*3412),"")</f>
        <v/>
      </c>
      <c r="E60" s="103"/>
      <c r="F60" s="103" t="str">
        <f>IFERROR(#REF!*$C60,"")</f>
        <v/>
      </c>
      <c r="G60" s="103" t="str">
        <f>IFERROR($D60*#REF!,"")</f>
        <v/>
      </c>
      <c r="H60" s="130"/>
      <c r="I60" s="130"/>
      <c r="J60" s="130"/>
      <c r="K60" s="130"/>
      <c r="L60" s="130"/>
      <c r="M60" s="130"/>
      <c r="N60" s="90"/>
      <c r="O60" s="90"/>
      <c r="P60" s="90"/>
      <c r="Q60" s="90"/>
      <c r="R60" s="90"/>
      <c r="S60" s="90"/>
      <c r="T60" s="90"/>
      <c r="U60" s="90"/>
      <c r="V60" s="90"/>
      <c r="W60" s="90"/>
      <c r="X60" s="90"/>
      <c r="Y60" s="90"/>
      <c r="Z60" s="90"/>
      <c r="AA60" s="90"/>
      <c r="AB60" s="90"/>
      <c r="AC60" s="90"/>
      <c r="AD60" s="90"/>
      <c r="AE60" s="90"/>
      <c r="AF60" s="90"/>
      <c r="AG60" s="90"/>
      <c r="AH60" s="90"/>
      <c r="AI60" s="90"/>
      <c r="AJ60" s="90"/>
      <c r="AK60" s="90"/>
      <c r="AL60" s="90"/>
      <c r="AM60" s="90"/>
      <c r="AN60" s="90"/>
      <c r="AO60" s="90"/>
      <c r="AP60" s="90"/>
      <c r="AQ60" s="90"/>
      <c r="AR60" s="90"/>
      <c r="AS60" s="90"/>
      <c r="AT60" s="90"/>
      <c r="AU60" s="90"/>
      <c r="AV60" s="90"/>
      <c r="AW60" s="90"/>
      <c r="AX60" s="90"/>
      <c r="AY60" s="90"/>
      <c r="AZ60" s="90"/>
      <c r="BA60" s="90"/>
      <c r="BB60" s="90"/>
      <c r="BC60" s="90"/>
      <c r="BD60" s="90"/>
      <c r="BE60" s="90"/>
      <c r="BF60" s="90"/>
      <c r="BG60" s="90"/>
      <c r="BH60" s="90"/>
      <c r="BI60" s="90"/>
      <c r="BJ60" s="90"/>
      <c r="BK60" s="90"/>
      <c r="BL60" s="90"/>
      <c r="BM60" s="90"/>
    </row>
    <row r="61" spans="1:68" ht="15" hidden="1" x14ac:dyDescent="0.2">
      <c r="A61" s="90"/>
      <c r="B61" s="128">
        <v>4</v>
      </c>
      <c r="C61" s="127" t="str">
        <f>IFERROR(($C33*$F33)*60*365*8.3*1*(#REF!-#REF!)*$C12/($D47*3412),"")</f>
        <v/>
      </c>
      <c r="D61" s="103" t="str">
        <f>IFERROR(($C47*$G33)*60*365*8.3*1*(#REF!-#REF!)*$C12/($D47*3412),"")</f>
        <v/>
      </c>
      <c r="E61" s="103"/>
      <c r="F61" s="103" t="str">
        <f>IFERROR(#REF!*$C61,"")</f>
        <v/>
      </c>
      <c r="G61" s="103" t="str">
        <f>IFERROR($D61*#REF!,"")</f>
        <v/>
      </c>
      <c r="H61" s="130"/>
      <c r="I61" s="130"/>
      <c r="J61" s="130"/>
      <c r="K61" s="130"/>
      <c r="L61" s="130"/>
      <c r="M61" s="130"/>
      <c r="N61" s="90"/>
      <c r="O61" s="90"/>
      <c r="P61" s="90"/>
      <c r="Q61" s="90"/>
      <c r="R61" s="90"/>
      <c r="S61" s="90"/>
      <c r="T61" s="90"/>
      <c r="U61" s="90"/>
      <c r="V61" s="90"/>
      <c r="W61" s="90"/>
      <c r="X61" s="90"/>
      <c r="Y61" s="90"/>
      <c r="Z61" s="90"/>
      <c r="AA61" s="90"/>
      <c r="AB61" s="90"/>
      <c r="AC61" s="90"/>
      <c r="AD61" s="90"/>
      <c r="AE61" s="90"/>
      <c r="AF61" s="90"/>
      <c r="AG61" s="90"/>
      <c r="AH61" s="90"/>
      <c r="AI61" s="90"/>
      <c r="AJ61" s="90"/>
      <c r="AK61" s="90"/>
      <c r="AL61" s="90"/>
      <c r="AM61" s="90"/>
      <c r="AN61" s="90"/>
      <c r="AO61" s="90"/>
      <c r="AP61" s="90"/>
      <c r="AQ61" s="90"/>
      <c r="AR61" s="90"/>
      <c r="AS61" s="90"/>
      <c r="AT61" s="90"/>
      <c r="AU61" s="90"/>
      <c r="AV61" s="90"/>
      <c r="AW61" s="90"/>
      <c r="AX61" s="90"/>
      <c r="AY61" s="90"/>
      <c r="AZ61" s="90"/>
      <c r="BA61" s="90"/>
      <c r="BB61" s="90"/>
      <c r="BC61" s="90"/>
      <c r="BD61" s="90"/>
      <c r="BE61" s="90"/>
      <c r="BF61" s="90"/>
      <c r="BG61" s="90"/>
      <c r="BH61" s="90"/>
      <c r="BI61" s="90"/>
      <c r="BJ61" s="90"/>
      <c r="BK61" s="90"/>
      <c r="BL61" s="90"/>
      <c r="BM61" s="90"/>
    </row>
    <row r="62" spans="1:68" ht="15" hidden="1" x14ac:dyDescent="0.2">
      <c r="A62" s="90"/>
      <c r="B62" s="128">
        <v>5</v>
      </c>
      <c r="C62" s="127" t="str">
        <f>IFERROR(($C34*$F34)*60*365*8.3*1*(#REF!-#REF!)*$C13/($D48*3412),"")</f>
        <v/>
      </c>
      <c r="D62" s="103" t="str">
        <f>IFERROR(($C48*$G34)*60*365*8.3*1*(#REF!-#REF!)*$C13/($D48*3412),"")</f>
        <v/>
      </c>
      <c r="E62" s="103"/>
      <c r="F62" s="103" t="str">
        <f>IFERROR(#REF!*$C62,"")</f>
        <v/>
      </c>
      <c r="G62" s="103" t="str">
        <f>IFERROR($D62*#REF!,"")</f>
        <v/>
      </c>
      <c r="H62" s="130"/>
      <c r="I62" s="130"/>
      <c r="J62" s="130"/>
      <c r="K62" s="130"/>
      <c r="L62" s="130"/>
      <c r="M62" s="130"/>
      <c r="N62" s="90"/>
      <c r="O62" s="90"/>
      <c r="P62" s="90"/>
      <c r="Q62" s="90"/>
      <c r="R62" s="90"/>
      <c r="S62" s="90"/>
      <c r="T62" s="90"/>
      <c r="U62" s="90"/>
      <c r="V62" s="90"/>
      <c r="W62" s="90"/>
      <c r="X62" s="90"/>
      <c r="Y62" s="90"/>
      <c r="Z62" s="90"/>
      <c r="AA62" s="90"/>
      <c r="AB62" s="90"/>
      <c r="AC62" s="90"/>
      <c r="AD62" s="90"/>
      <c r="AE62" s="90"/>
      <c r="AF62" s="90"/>
      <c r="AG62" s="90"/>
      <c r="AH62" s="90"/>
      <c r="AI62" s="90"/>
      <c r="AJ62" s="90"/>
      <c r="AK62" s="90"/>
      <c r="AL62" s="90"/>
      <c r="AM62" s="90"/>
      <c r="AN62" s="90"/>
      <c r="AO62" s="90"/>
      <c r="AP62" s="90"/>
      <c r="AQ62" s="90"/>
      <c r="AR62" s="90"/>
      <c r="AS62" s="90"/>
      <c r="AT62" s="90"/>
      <c r="AU62" s="90"/>
      <c r="AV62" s="90"/>
      <c r="AW62" s="90"/>
      <c r="AX62" s="90"/>
      <c r="AY62" s="90"/>
      <c r="AZ62" s="90"/>
      <c r="BA62" s="90"/>
      <c r="BB62" s="90"/>
      <c r="BC62" s="90"/>
      <c r="BD62" s="90"/>
      <c r="BE62" s="90"/>
      <c r="BF62" s="90"/>
      <c r="BG62" s="90"/>
      <c r="BH62" s="90"/>
      <c r="BI62" s="90"/>
      <c r="BJ62" s="90"/>
      <c r="BK62" s="90"/>
      <c r="BL62" s="90"/>
      <c r="BM62" s="90"/>
    </row>
    <row r="63" spans="1:68" ht="15" hidden="1" x14ac:dyDescent="0.2">
      <c r="A63" s="90"/>
      <c r="B63" s="128">
        <v>6</v>
      </c>
      <c r="C63" s="127" t="str">
        <f>IFERROR(($C35*$F35)*60*365*8.3*1*(#REF!-#REF!)*$C14/($D49*3412),"")</f>
        <v/>
      </c>
      <c r="D63" s="103" t="str">
        <f>IFERROR(($C49*$G35)*60*365*8.3*1*(#REF!-#REF!)*$C14/($D49*3412),"")</f>
        <v/>
      </c>
      <c r="E63" s="103"/>
      <c r="F63" s="103" t="str">
        <f>IFERROR(#REF!*$C63,"")</f>
        <v/>
      </c>
      <c r="G63" s="103" t="str">
        <f>IFERROR($D63*#REF!,"")</f>
        <v/>
      </c>
      <c r="H63" s="130"/>
      <c r="I63" s="130"/>
      <c r="J63" s="130"/>
      <c r="K63" s="130"/>
      <c r="L63" s="130"/>
      <c r="M63" s="13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c r="AS63" s="90"/>
      <c r="AT63" s="90"/>
      <c r="AU63" s="90"/>
      <c r="AV63" s="90"/>
      <c r="AW63" s="90"/>
      <c r="AX63" s="90"/>
      <c r="AY63" s="90"/>
      <c r="AZ63" s="90"/>
      <c r="BA63" s="90"/>
      <c r="BB63" s="90"/>
      <c r="BC63" s="90"/>
      <c r="BD63" s="90"/>
      <c r="BE63" s="90"/>
      <c r="BF63" s="90"/>
      <c r="BG63" s="90"/>
      <c r="BH63" s="90"/>
      <c r="BI63" s="90"/>
      <c r="BJ63" s="90"/>
      <c r="BK63" s="90"/>
      <c r="BL63" s="90"/>
      <c r="BM63" s="90"/>
    </row>
    <row r="64" spans="1:68" ht="15" hidden="1" x14ac:dyDescent="0.2">
      <c r="A64" s="90"/>
      <c r="B64" s="128">
        <v>7</v>
      </c>
      <c r="C64" s="127" t="str">
        <f>IFERROR(($C36*$F36)*60*365*8.3*1*(#REF!-#REF!)*$C15/($D50*3412),"")</f>
        <v/>
      </c>
      <c r="D64" s="103" t="str">
        <f>IFERROR(($C50*$G36)*60*365*8.3*1*(#REF!-#REF!)*$C15/($D50*3412),"")</f>
        <v/>
      </c>
      <c r="E64" s="103"/>
      <c r="F64" s="103" t="str">
        <f>IFERROR(#REF!*$C64,"")</f>
        <v/>
      </c>
      <c r="G64" s="103" t="str">
        <f>IFERROR($D64*#REF!,"")</f>
        <v/>
      </c>
      <c r="H64" s="130"/>
      <c r="I64" s="130"/>
      <c r="J64" s="130"/>
      <c r="K64" s="130"/>
      <c r="L64" s="130"/>
      <c r="M64" s="13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c r="AX64" s="90"/>
      <c r="AY64" s="90"/>
      <c r="AZ64" s="90"/>
      <c r="BA64" s="90"/>
      <c r="BB64" s="90"/>
      <c r="BC64" s="90"/>
      <c r="BD64" s="90"/>
      <c r="BE64" s="90"/>
      <c r="BF64" s="90"/>
      <c r="BG64" s="90"/>
      <c r="BH64" s="90"/>
      <c r="BI64" s="90"/>
      <c r="BJ64" s="90"/>
      <c r="BK64" s="90"/>
      <c r="BL64" s="90"/>
      <c r="BM64" s="90"/>
    </row>
    <row r="65" spans="1:68" ht="15" hidden="1" x14ac:dyDescent="0.2">
      <c r="A65" s="90"/>
      <c r="B65" s="128">
        <v>8</v>
      </c>
      <c r="C65" s="127" t="str">
        <f>IFERROR(($C37*$F37)*60*365*8.3*1*(#REF!-#REF!)*$C16/($D51*3412),"")</f>
        <v/>
      </c>
      <c r="D65" s="103" t="str">
        <f>IFERROR(($C51*$G37)*60*365*8.3*1*(#REF!-#REF!)*$C16/($D51*3412),"")</f>
        <v/>
      </c>
      <c r="E65" s="103"/>
      <c r="F65" s="103" t="str">
        <f>IFERROR(#REF!*$C65,"")</f>
        <v/>
      </c>
      <c r="G65" s="103" t="str">
        <f>IFERROR($D65*#REF!,"")</f>
        <v/>
      </c>
      <c r="H65" s="130"/>
      <c r="I65" s="130"/>
      <c r="J65" s="130"/>
      <c r="K65" s="130"/>
      <c r="L65" s="130"/>
      <c r="M65" s="13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row>
    <row r="66" spans="1:68" ht="15" hidden="1" x14ac:dyDescent="0.2">
      <c r="A66" s="90"/>
      <c r="B66" s="128">
        <v>9</v>
      </c>
      <c r="C66" s="127" t="str">
        <f>IFERROR(($C38*$F38)*60*365*8.3*1*(#REF!-#REF!)*$C17/($D52*3412),"")</f>
        <v/>
      </c>
      <c r="D66" s="103" t="str">
        <f>IFERROR(($C52*$G38)*60*365*8.3*1*(#REF!-#REF!)*$C17/($D52*3412),"")</f>
        <v/>
      </c>
      <c r="E66" s="103"/>
      <c r="F66" s="103" t="str">
        <f>IFERROR(#REF!*$C66,"")</f>
        <v/>
      </c>
      <c r="G66" s="103" t="str">
        <f>IFERROR($D66*#REF!,"")</f>
        <v/>
      </c>
      <c r="H66" s="130"/>
      <c r="I66" s="130"/>
      <c r="J66" s="130"/>
      <c r="K66" s="130"/>
      <c r="L66" s="130"/>
      <c r="M66" s="130"/>
      <c r="N66" s="90"/>
      <c r="O66" s="90"/>
      <c r="P66" s="90"/>
      <c r="Q66" s="90"/>
      <c r="R66" s="90"/>
      <c r="S66" s="90"/>
      <c r="T66" s="90"/>
      <c r="U66" s="90"/>
      <c r="V66" s="90"/>
      <c r="W66" s="90"/>
      <c r="X66" s="90"/>
      <c r="Y66" s="90"/>
      <c r="Z66" s="90"/>
      <c r="AA66" s="90"/>
      <c r="AB66" s="90"/>
      <c r="AC66" s="90"/>
      <c r="AD66" s="90"/>
      <c r="AE66" s="90"/>
      <c r="AF66" s="90"/>
      <c r="AG66" s="90"/>
      <c r="AH66" s="90"/>
      <c r="AI66" s="90"/>
      <c r="AJ66" s="90"/>
      <c r="AK66" s="90"/>
      <c r="AL66" s="90"/>
      <c r="AM66" s="90"/>
      <c r="AN66" s="90"/>
      <c r="AO66" s="90"/>
      <c r="AP66" s="90"/>
      <c r="AQ66" s="90"/>
      <c r="AR66" s="90"/>
      <c r="AS66" s="90"/>
      <c r="AT66" s="90"/>
      <c r="AU66" s="90"/>
      <c r="AV66" s="90"/>
      <c r="AW66" s="90"/>
      <c r="AX66" s="90"/>
      <c r="AY66" s="90"/>
      <c r="AZ66" s="90"/>
      <c r="BA66" s="90"/>
      <c r="BB66" s="90"/>
      <c r="BC66" s="90"/>
      <c r="BD66" s="90"/>
      <c r="BE66" s="90"/>
      <c r="BF66" s="90"/>
      <c r="BG66" s="90"/>
      <c r="BH66" s="90"/>
      <c r="BI66" s="90"/>
      <c r="BJ66" s="90"/>
      <c r="BK66" s="90"/>
      <c r="BL66" s="90"/>
      <c r="BM66" s="90"/>
    </row>
    <row r="67" spans="1:68" ht="15.75" hidden="1" thickBot="1" x14ac:dyDescent="0.25">
      <c r="A67" s="90"/>
      <c r="B67" s="129">
        <v>10</v>
      </c>
      <c r="C67" s="106" t="str">
        <f>IFERROR(($C39*$F39)*60*365*8.3*1*(#REF!-#REF!)*$C18/($D53*3412),"")</f>
        <v/>
      </c>
      <c r="D67" s="107" t="str">
        <f>IFERROR(($C53*$G39)*60*365*8.3*1*(#REF!-#REF!)*$C18/($D53*3412),"")</f>
        <v/>
      </c>
      <c r="E67" s="107"/>
      <c r="F67" s="107" t="str">
        <f>IFERROR(#REF!*$C67,"")</f>
        <v/>
      </c>
      <c r="G67" s="107" t="str">
        <f>IFERROR($D67*#REF!,"")</f>
        <v/>
      </c>
      <c r="H67" s="130"/>
      <c r="I67" s="130"/>
      <c r="J67" s="130"/>
      <c r="K67" s="130"/>
      <c r="L67" s="130"/>
      <c r="M67" s="13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c r="AV67" s="90"/>
      <c r="AW67" s="90"/>
      <c r="AX67" s="90"/>
      <c r="AY67" s="90"/>
      <c r="AZ67" s="90"/>
      <c r="BA67" s="90"/>
      <c r="BB67" s="90"/>
      <c r="BC67" s="90"/>
      <c r="BD67" s="90"/>
      <c r="BE67" s="90"/>
      <c r="BF67" s="90"/>
      <c r="BG67" s="90"/>
      <c r="BH67" s="90"/>
      <c r="BI67" s="90"/>
      <c r="BJ67" s="90"/>
      <c r="BK67" s="90"/>
      <c r="BL67" s="90"/>
      <c r="BM67" s="90"/>
    </row>
    <row r="68" spans="1:68" hidden="1" x14ac:dyDescent="0.2">
      <c r="A68" s="90"/>
      <c r="B68" s="130"/>
      <c r="C68" s="130"/>
      <c r="D68" s="130"/>
      <c r="E68" s="130"/>
      <c r="F68" s="130"/>
      <c r="G68" s="130"/>
      <c r="H68" s="130"/>
      <c r="I68" s="130"/>
      <c r="J68" s="130"/>
      <c r="K68" s="130"/>
      <c r="L68" s="130"/>
      <c r="M68" s="13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0"/>
      <c r="AR68" s="90"/>
      <c r="AS68" s="90"/>
      <c r="AT68" s="90"/>
      <c r="AU68" s="90"/>
      <c r="AV68" s="90"/>
      <c r="AW68" s="90"/>
      <c r="AX68" s="90"/>
      <c r="AY68" s="90"/>
      <c r="AZ68" s="90"/>
      <c r="BA68" s="90"/>
      <c r="BB68" s="90"/>
      <c r="BC68" s="90"/>
      <c r="BD68" s="90"/>
      <c r="BE68" s="90"/>
      <c r="BF68" s="90"/>
      <c r="BG68" s="90"/>
      <c r="BH68" s="90"/>
      <c r="BI68" s="90"/>
      <c r="BJ68" s="90"/>
      <c r="BK68" s="90"/>
      <c r="BL68" s="90"/>
      <c r="BM68" s="90"/>
      <c r="BN68" s="90"/>
      <c r="BO68" s="90"/>
      <c r="BP68" s="90"/>
    </row>
    <row r="69" spans="1:68" hidden="1" x14ac:dyDescent="0.2"/>
  </sheetData>
  <sheetProtection algorithmName="SHA-512" hashValue="KGW16q/YTNuIcKqi6zgJGFbo/uApCu3JHX4WZmamwhYEUhAoDz+LRa38RWZ2Za4lcTDPKmW4HzqMCj2bLtjJAw==" saltValue="19+OsjxfXUZRdm2EkV6eqA==" spinCount="100000" sheet="1" objects="1" scenarios="1"/>
  <mergeCells count="5">
    <mergeCell ref="B3:O3"/>
    <mergeCell ref="C28:G28"/>
    <mergeCell ref="C42:D42"/>
    <mergeCell ref="C56:G56"/>
    <mergeCell ref="B5:C5"/>
  </mergeCells>
  <dataValidations count="3">
    <dataValidation type="whole" operator="greaterThanOrEqual" allowBlank="1" showInputMessage="1" showErrorMessage="1" sqref="C8" xr:uid="{4CBDC3F8-A85D-4795-B82E-26D120E81C13}">
      <formula1>0</formula1>
    </dataValidation>
    <dataValidation allowBlank="1" showInputMessage="1" showErrorMessage="1" prompt="Enter Building Type on Project Summary tab." sqref="D5" xr:uid="{7DC17FFD-F4DE-4364-AD61-1436F20854E2}"/>
    <dataValidation type="whole" operator="greaterThan" allowBlank="1" showInputMessage="1" showErrorMessage="1" error="Must be a whole number" sqref="C9:C18" xr:uid="{3DAF06EB-DB80-49B0-BCEC-8752AF34F90A}">
      <formula1>0</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1" id="{506D5EB9-E378-4D96-B354-3A3884DDD91D}">
            <xm:f>'Utility Admin'!$E$3="PECO"</xm:f>
            <x14:dxf>
              <font>
                <color theme="0"/>
              </font>
              <fill>
                <patternFill>
                  <bgColor rgb="FF6E06C1"/>
                </patternFill>
              </fill>
            </x14:dxf>
          </x14:cfRule>
          <xm:sqref>B5:C5 B7:S7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27F1C858-7376-4F61-B501-6416CE9D7B92}">
          <x14:formula1>
            <xm:f>Dropdowns!$A$11:$A$12</xm:f>
          </x14:formula1>
          <xm:sqref>F9:F18</xm:sqref>
        </x14:dataValidation>
        <x14:dataValidation type="list" allowBlank="1" showInputMessage="1" showErrorMessage="1" xr:uid="{7D42F803-D529-4748-AEBF-C57C6DA57418}">
          <x14:formula1>
            <xm:f>Dropdowns!$C$2:$C$4</xm:f>
          </x14:formula1>
          <xm:sqref>G9:G18</xm:sqref>
        </x14:dataValidation>
        <x14:dataValidation type="list" allowBlank="1" showInputMessage="1" showErrorMessage="1" xr:uid="{7B20BC0A-DCAC-4B66-82E6-7F84BD999C67}">
          <x14:formula1>
            <xm:f>Lookups!$H$14:$H$17</xm:f>
          </x14:formula1>
          <xm:sqref>I9:J18</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F676D-927E-4F9D-A25A-3B6001D4B6BB}">
  <sheetPr>
    <tabColor theme="8" tint="0.59999389629810485"/>
  </sheetPr>
  <dimension ref="A1:DN70"/>
  <sheetViews>
    <sheetView showGridLines="0" zoomScale="80" zoomScaleNormal="80" workbookViewId="0">
      <selection activeCell="F75" sqref="F75"/>
    </sheetView>
  </sheetViews>
  <sheetFormatPr defaultColWidth="8.75" defaultRowHeight="14.25" x14ac:dyDescent="0.2"/>
  <cols>
    <col min="1" max="1" width="3.625" style="76" customWidth="1"/>
    <col min="2" max="2" width="6" style="75" customWidth="1"/>
    <col min="3" max="3" width="14.25" style="75" customWidth="1"/>
    <col min="4" max="4" width="37.875" style="75" customWidth="1"/>
    <col min="5" max="6" width="25.625" style="75" customWidth="1"/>
    <col min="7" max="8" width="11.25" style="75" customWidth="1"/>
    <col min="9" max="10" width="12.5" style="75" customWidth="1"/>
    <col min="11" max="11" width="11.25" style="75" customWidth="1"/>
    <col min="12" max="12" width="15" style="75" customWidth="1"/>
    <col min="13" max="15" width="12.5" style="75" customWidth="1"/>
    <col min="16" max="17" width="11.25" style="75" customWidth="1"/>
    <col min="18" max="18" width="16.125" style="75" customWidth="1"/>
    <col min="19" max="19" width="9" style="75" customWidth="1"/>
    <col min="20" max="20" width="13.75" style="76" customWidth="1"/>
    <col min="21" max="21" width="11.75" style="76" customWidth="1"/>
    <col min="22" max="22" width="10.125" style="76" customWidth="1"/>
    <col min="23" max="23" width="11.25" style="76" customWidth="1"/>
    <col min="24" max="16384" width="8.75" style="76"/>
  </cols>
  <sheetData>
    <row r="1" spans="2:35" ht="9.75" customHeight="1" x14ac:dyDescent="0.2"/>
    <row r="2" spans="2:35" s="75" customFormat="1" ht="34.5" customHeight="1" x14ac:dyDescent="0.5">
      <c r="B2" s="120" t="s">
        <v>98</v>
      </c>
      <c r="C2" s="121"/>
      <c r="D2" s="121"/>
      <c r="E2" s="121"/>
      <c r="F2" s="121"/>
      <c r="G2" s="121"/>
      <c r="H2" s="121"/>
      <c r="I2" s="121"/>
      <c r="J2" s="121"/>
      <c r="K2" s="121"/>
    </row>
    <row r="3" spans="2:35" s="75" customFormat="1" ht="24.75" customHeight="1" x14ac:dyDescent="0.2">
      <c r="B3" s="512" t="s">
        <v>142</v>
      </c>
      <c r="C3" s="512"/>
      <c r="D3" s="512"/>
      <c r="E3" s="77"/>
      <c r="F3" s="77"/>
      <c r="G3" s="77"/>
      <c r="H3" s="77"/>
      <c r="I3" s="77"/>
      <c r="J3" s="77"/>
      <c r="K3" s="77"/>
    </row>
    <row r="4" spans="2:35" s="75" customFormat="1" ht="25.5" customHeight="1" thickBot="1" x14ac:dyDescent="0.25">
      <c r="B4" s="77"/>
      <c r="C4" s="77"/>
      <c r="D4" s="77"/>
      <c r="E4" s="77"/>
      <c r="F4" s="77"/>
      <c r="G4" s="77"/>
      <c r="H4" s="77"/>
      <c r="I4" s="77"/>
      <c r="J4" s="77"/>
      <c r="K4" s="77"/>
    </row>
    <row r="5" spans="2:35" ht="20.100000000000001" customHeight="1" thickBot="1" x14ac:dyDescent="0.25">
      <c r="B5" s="529" t="s">
        <v>90</v>
      </c>
      <c r="C5" s="530"/>
      <c r="D5" s="139">
        <f>'Project Summary'!$C$11</f>
        <v>0</v>
      </c>
      <c r="E5" s="140"/>
      <c r="F5" s="140"/>
      <c r="G5" s="140"/>
      <c r="H5" s="140"/>
      <c r="I5" s="140"/>
      <c r="J5" s="140"/>
      <c r="K5" s="140"/>
    </row>
    <row r="6" spans="2:35" ht="20.100000000000001" customHeight="1" thickBot="1" x14ac:dyDescent="0.25"/>
    <row r="7" spans="2:35" s="82" customFormat="1" ht="48.75" customHeight="1" thickBot="1" x14ac:dyDescent="0.3">
      <c r="B7" s="141" t="s">
        <v>105</v>
      </c>
      <c r="C7" s="142" t="s">
        <v>257</v>
      </c>
      <c r="D7" s="143" t="s">
        <v>279</v>
      </c>
      <c r="E7" s="144" t="s">
        <v>280</v>
      </c>
      <c r="F7" s="144" t="s">
        <v>275</v>
      </c>
      <c r="G7" s="144" t="s">
        <v>276</v>
      </c>
      <c r="H7" s="265" t="s">
        <v>277</v>
      </c>
      <c r="I7" s="265" t="s">
        <v>278</v>
      </c>
      <c r="J7" s="141" t="s">
        <v>368</v>
      </c>
      <c r="K7" s="81" t="s">
        <v>145</v>
      </c>
      <c r="L7" s="145" t="s">
        <v>53</v>
      </c>
      <c r="M7" s="81" t="s">
        <v>115</v>
      </c>
      <c r="N7" s="263" t="s">
        <v>116</v>
      </c>
      <c r="O7" s="263" t="s">
        <v>117</v>
      </c>
      <c r="P7" s="214" t="s">
        <v>111</v>
      </c>
      <c r="Q7" s="263" t="s">
        <v>112</v>
      </c>
      <c r="R7" s="146" t="s">
        <v>97</v>
      </c>
      <c r="S7" s="147" t="s">
        <v>118</v>
      </c>
      <c r="T7" s="75"/>
      <c r="U7" s="75"/>
      <c r="V7" s="75"/>
      <c r="W7" s="75"/>
      <c r="X7" s="75"/>
      <c r="Y7" s="75"/>
      <c r="Z7" s="75"/>
      <c r="AA7" s="75"/>
      <c r="AB7" s="75"/>
      <c r="AC7" s="75"/>
      <c r="AD7" s="76"/>
      <c r="AE7" s="76"/>
      <c r="AF7" s="76"/>
      <c r="AG7" s="76"/>
      <c r="AH7" s="76"/>
      <c r="AI7" s="76"/>
    </row>
    <row r="8" spans="2:35" s="82" customFormat="1" ht="20.25" customHeight="1" thickBot="1" x14ac:dyDescent="0.3">
      <c r="B8" s="122" t="s">
        <v>119</v>
      </c>
      <c r="C8" s="148">
        <v>1</v>
      </c>
      <c r="D8" s="123" t="s">
        <v>120</v>
      </c>
      <c r="E8" s="124">
        <v>123</v>
      </c>
      <c r="F8" s="124"/>
      <c r="G8" s="124"/>
      <c r="H8" s="264"/>
      <c r="I8" s="264"/>
      <c r="J8" s="122"/>
      <c r="K8" s="352"/>
      <c r="L8" s="195"/>
      <c r="M8" s="342"/>
      <c r="N8" s="347"/>
      <c r="O8" s="348"/>
      <c r="P8" s="349"/>
      <c r="Q8" s="350"/>
      <c r="R8" s="216"/>
      <c r="S8" s="149"/>
      <c r="T8" s="75"/>
      <c r="U8" s="75"/>
      <c r="V8" s="75"/>
      <c r="W8" s="75"/>
      <c r="X8" s="75"/>
      <c r="Y8" s="75"/>
      <c r="Z8" s="75"/>
      <c r="AA8" s="75"/>
      <c r="AB8" s="75"/>
      <c r="AC8" s="75"/>
      <c r="AD8" s="76"/>
      <c r="AE8" s="76"/>
      <c r="AF8" s="76"/>
      <c r="AG8" s="76"/>
      <c r="AH8" s="76"/>
      <c r="AI8" s="76"/>
    </row>
    <row r="9" spans="2:35" ht="19.899999999999999" customHeight="1" x14ac:dyDescent="0.2">
      <c r="B9" s="150">
        <v>1</v>
      </c>
      <c r="C9" s="206">
        <v>1</v>
      </c>
      <c r="D9" s="198"/>
      <c r="E9" s="199"/>
      <c r="F9" s="199"/>
      <c r="G9" s="199"/>
      <c r="H9" s="266"/>
      <c r="I9" s="266"/>
      <c r="J9" s="449"/>
      <c r="K9" s="338" t="str" cm="1">
        <f t="array" ref="K9">IFERROR( INDEX( Lookups!$O$14:$U$19, MATCH(1, (Lookups!$M$14:$M$19=F9)* (Lookups!$N$14:$N$19=H9), 0), MATCH(I9, Lookups!$O$13:$U$13, 0) ), "")</f>
        <v/>
      </c>
      <c r="L9" s="85" t="str">
        <f>IF( IFERROR(ROUND(G9*K9,2)," ")&gt;0, IFERROR(ROUND(G9*K9,2),""), "Not Eligible" )</f>
        <v/>
      </c>
      <c r="M9" s="344" t="str">
        <f>IFERROR(IF(C9="", "", ROUND(L9*P9*C9, 4)), "")</f>
        <v/>
      </c>
      <c r="N9" s="345" t="str">
        <f>IFERROR(IF(C9="", "", ROUND(L9*Q9*C9, 4)), "")</f>
        <v/>
      </c>
      <c r="O9" s="213" t="str">
        <f>IFERROR(AVERAGE(M9,N9),"")</f>
        <v/>
      </c>
      <c r="P9" s="346" t="e">
        <f>VLOOKUP($D$5,Lookups!$B$30:$D$39,3,FALSE)</f>
        <v>#N/A</v>
      </c>
      <c r="Q9" s="346" t="e">
        <f>VLOOKUP($D$5,Lookups!$B$29:$E$39,4,FALSE)</f>
        <v>#N/A</v>
      </c>
      <c r="R9" s="351" t="str">
        <f>IF( L9="Not Eligible", 0, IFERROR( IF( 'Project Summary'!$C$10=Lookups!$I$38, ROUND(L9*'Project Summary'!$N$5+O9*'Project Summary'!$N$6,2), ROUND(L9*'Project Summary'!$O$5+O9*'Project Summary'!$O$6,2) ), "" ) )</f>
        <v/>
      </c>
      <c r="S9" s="203" t="str">
        <f>IFERROR(ROUND(R9*'Project Summary'!$G$20/'Project Summary'!$H$20,2),"")</f>
        <v/>
      </c>
      <c r="T9" s="75"/>
      <c r="U9" s="75"/>
      <c r="V9" s="75"/>
      <c r="W9" s="75"/>
      <c r="X9" s="75"/>
      <c r="Y9" s="75"/>
      <c r="Z9" s="75"/>
      <c r="AA9" s="75"/>
      <c r="AB9" s="75"/>
      <c r="AC9" s="75"/>
    </row>
    <row r="10" spans="2:35" ht="19.899999999999999" customHeight="1" x14ac:dyDescent="0.2">
      <c r="B10" s="86">
        <v>2</v>
      </c>
      <c r="C10" s="68"/>
      <c r="D10" s="196"/>
      <c r="E10" s="200"/>
      <c r="F10" s="200"/>
      <c r="G10" s="200"/>
      <c r="H10" s="267"/>
      <c r="I10" s="267"/>
      <c r="J10" s="450"/>
      <c r="K10" s="339" t="str" cm="1">
        <f t="array" ref="K10">IFERROR( INDEX( Lookups!$O$14:$U$19, MATCH(1, (Lookups!$M$14:$M$19=F10)* (Lookups!$N$14:$N$19=H10), 0), MATCH(I10, Lookups!$O$13:$U$13, 0) ), "")</f>
        <v/>
      </c>
      <c r="L10" s="87" t="str">
        <f t="shared" ref="L10:L18" si="0">IF( IFERROR(ROUND(G10*K10,2)," ")&gt;0, IFERROR(ROUND(G10*K10,2)," "), "Not Eligible" )</f>
        <v xml:space="preserve"> </v>
      </c>
      <c r="M10" s="225" t="str">
        <f t="shared" ref="M10:M18" si="1">IFERROR(IF(C10="", "", ROUND(L10*P10*C10, 4)), "")</f>
        <v/>
      </c>
      <c r="N10" s="343" t="str">
        <f t="shared" ref="N10:N18" si="2">IFERROR(IF(C10="", "", ROUND(L10*Q10*C10, 4)), "")</f>
        <v/>
      </c>
      <c r="O10" s="187" t="str">
        <f t="shared" ref="O10:O18" si="3">IFERROR(AVERAGE(M10,N10),"")</f>
        <v/>
      </c>
      <c r="P10" s="341" t="e">
        <f>VLOOKUP($D$5,Lookups!$B$30:$D$39,3,FALSE)</f>
        <v>#N/A</v>
      </c>
      <c r="Q10" s="341" t="e">
        <f>VLOOKUP($D$5,Lookups!$B$29:$E$39,4,FALSE)</f>
        <v>#N/A</v>
      </c>
      <c r="R10" s="312" t="str">
        <f>IF( L10="Not Eligible", 0, IFERROR( IF( 'Project Summary'!$C$10=Lookups!$I$38, ROUND(L10*'Project Summary'!$N$5+O10*'Project Summary'!$N$6,2), ROUND(L10*'Project Summary'!$O$5+O10*'Project Summary'!$O$6,2) ), "" ) )</f>
        <v/>
      </c>
      <c r="S10" s="204" t="str">
        <f>IFERROR(ROUND(R10*'Project Summary'!$G$20/'Project Summary'!$H$20,2),"")</f>
        <v/>
      </c>
      <c r="T10" s="75"/>
      <c r="U10" s="75"/>
      <c r="V10" s="75"/>
      <c r="W10" s="75"/>
      <c r="X10" s="75"/>
      <c r="Y10" s="75"/>
      <c r="Z10" s="75"/>
      <c r="AA10" s="75"/>
      <c r="AB10" s="75"/>
      <c r="AC10" s="75"/>
    </row>
    <row r="11" spans="2:35" ht="19.899999999999999" customHeight="1" x14ac:dyDescent="0.2">
      <c r="B11" s="86">
        <v>3</v>
      </c>
      <c r="C11" s="68"/>
      <c r="D11" s="196"/>
      <c r="E11" s="200"/>
      <c r="F11" s="200"/>
      <c r="G11" s="200"/>
      <c r="H11" s="267"/>
      <c r="I11" s="267"/>
      <c r="J11" s="450"/>
      <c r="K11" s="339" t="str" cm="1">
        <f t="array" ref="K11">IFERROR( INDEX( Lookups!$O$14:$U$19, MATCH(1, (Lookups!$M$14:$M$19=F11)* (Lookups!$N$14:$N$19=H11), 0), MATCH(I11, Lookups!$O$13:$U$13, 0) ), "")</f>
        <v/>
      </c>
      <c r="L11" s="87" t="str">
        <f t="shared" si="0"/>
        <v xml:space="preserve"> </v>
      </c>
      <c r="M11" s="225" t="str">
        <f t="shared" si="1"/>
        <v/>
      </c>
      <c r="N11" s="343" t="str">
        <f t="shared" si="2"/>
        <v/>
      </c>
      <c r="O11" s="187" t="str">
        <f t="shared" si="3"/>
        <v/>
      </c>
      <c r="P11" s="341" t="e">
        <f>VLOOKUP($D$5,Lookups!$B$30:$D$39,3,FALSE)</f>
        <v>#N/A</v>
      </c>
      <c r="Q11" s="341" t="e">
        <f>VLOOKUP($D$5,Lookups!$B$29:$E$39,4,FALSE)</f>
        <v>#N/A</v>
      </c>
      <c r="R11" s="312" t="str">
        <f>IF( L11="Not Eligible", 0, IFERROR( IF( 'Project Summary'!$C$10=Lookups!$I$38, ROUND(L11*'Project Summary'!$N$5+O11*'Project Summary'!$N$6,2), ROUND(L11*'Project Summary'!$O$5+O11*'Project Summary'!$O$6,2) ), "" ) )</f>
        <v/>
      </c>
      <c r="S11" s="204" t="str">
        <f>IFERROR(ROUND(R11*'Project Summary'!$G$20/'Project Summary'!$H$20,2),"")</f>
        <v/>
      </c>
      <c r="T11" s="75"/>
      <c r="U11" s="75"/>
      <c r="V11" s="75"/>
      <c r="W11" s="75"/>
      <c r="X11" s="75"/>
      <c r="Y11" s="75"/>
      <c r="Z11" s="75"/>
      <c r="AA11" s="75"/>
      <c r="AB11" s="75"/>
      <c r="AC11" s="75"/>
    </row>
    <row r="12" spans="2:35" ht="19.899999999999999" customHeight="1" x14ac:dyDescent="0.2">
      <c r="B12" s="86">
        <v>4</v>
      </c>
      <c r="C12" s="68"/>
      <c r="D12" s="196"/>
      <c r="E12" s="200"/>
      <c r="F12" s="200"/>
      <c r="G12" s="200"/>
      <c r="H12" s="267"/>
      <c r="I12" s="267"/>
      <c r="J12" s="450"/>
      <c r="K12" s="339" t="str" cm="1">
        <f t="array" ref="K12">IFERROR( INDEX( Lookups!$O$14:$U$19, MATCH(1, (Lookups!$M$14:$M$19=F12)* (Lookups!$N$14:$N$19=H12), 0), MATCH(I12, Lookups!$O$13:$U$13, 0) ), "")</f>
        <v/>
      </c>
      <c r="L12" s="87" t="str">
        <f t="shared" si="0"/>
        <v xml:space="preserve"> </v>
      </c>
      <c r="M12" s="225" t="str">
        <f t="shared" si="1"/>
        <v/>
      </c>
      <c r="N12" s="343" t="str">
        <f t="shared" si="2"/>
        <v/>
      </c>
      <c r="O12" s="187" t="str">
        <f t="shared" si="3"/>
        <v/>
      </c>
      <c r="P12" s="341" t="e">
        <f>VLOOKUP($D$5,Lookups!$B$30:$D$39,3,FALSE)</f>
        <v>#N/A</v>
      </c>
      <c r="Q12" s="341" t="e">
        <f>VLOOKUP($D$5,Lookups!$B$29:$E$39,4,FALSE)</f>
        <v>#N/A</v>
      </c>
      <c r="R12" s="312" t="str">
        <f>IF( L12="Not Eligible", 0, IFERROR( IF( 'Project Summary'!$C$10=Lookups!$I$38, ROUND(L12*'Project Summary'!$N$5+O12*'Project Summary'!$N$6,2), ROUND(L12*'Project Summary'!$O$5+O12*'Project Summary'!$O$6,2) ), "" ) )</f>
        <v/>
      </c>
      <c r="S12" s="204" t="str">
        <f>IFERROR(ROUND(R12*'Project Summary'!$G$20/'Project Summary'!$H$20,2),"")</f>
        <v/>
      </c>
      <c r="T12" s="75"/>
      <c r="U12" s="75"/>
      <c r="V12" s="75"/>
      <c r="W12" s="75"/>
      <c r="X12" s="75"/>
      <c r="Y12" s="75"/>
      <c r="Z12" s="75"/>
      <c r="AA12" s="75"/>
      <c r="AB12" s="75"/>
      <c r="AC12" s="75"/>
    </row>
    <row r="13" spans="2:35" ht="19.899999999999999" customHeight="1" x14ac:dyDescent="0.2">
      <c r="B13" s="86">
        <v>5</v>
      </c>
      <c r="C13" s="68"/>
      <c r="D13" s="196"/>
      <c r="E13" s="200"/>
      <c r="F13" s="200"/>
      <c r="G13" s="200"/>
      <c r="H13" s="267"/>
      <c r="I13" s="267"/>
      <c r="J13" s="450"/>
      <c r="K13" s="339" t="str" cm="1">
        <f t="array" ref="K13">IFERROR( INDEX( Lookups!$O$14:$U$19, MATCH(1, (Lookups!$M$14:$M$19=F13)* (Lookups!$N$14:$N$19=H13), 0), MATCH(I13, Lookups!$O$13:$U$13, 0) ), "")</f>
        <v/>
      </c>
      <c r="L13" s="87" t="str">
        <f t="shared" si="0"/>
        <v xml:space="preserve"> </v>
      </c>
      <c r="M13" s="225" t="str">
        <f t="shared" si="1"/>
        <v/>
      </c>
      <c r="N13" s="343" t="str">
        <f t="shared" si="2"/>
        <v/>
      </c>
      <c r="O13" s="187" t="str">
        <f t="shared" si="3"/>
        <v/>
      </c>
      <c r="P13" s="341" t="e">
        <f>VLOOKUP($D$5,Lookups!$B$30:$D$39,3,FALSE)</f>
        <v>#N/A</v>
      </c>
      <c r="Q13" s="341" t="e">
        <f>VLOOKUP($D$5,Lookups!$B$29:$E$39,4,FALSE)</f>
        <v>#N/A</v>
      </c>
      <c r="R13" s="312" t="str">
        <f>IF( L13="Not Eligible", 0, IFERROR( IF( 'Project Summary'!$C$10=Lookups!$I$38, ROUND(L13*'Project Summary'!$N$5+O13*'Project Summary'!$N$6,2), ROUND(L13*'Project Summary'!$O$5+O13*'Project Summary'!$O$6,2) ), "" ) )</f>
        <v/>
      </c>
      <c r="S13" s="204" t="str">
        <f>IFERROR(ROUND(R13*'Project Summary'!$G$20/'Project Summary'!$H$20,2),"")</f>
        <v/>
      </c>
      <c r="T13" s="75"/>
      <c r="U13" s="75"/>
      <c r="V13" s="75"/>
      <c r="W13" s="75"/>
      <c r="X13" s="75"/>
      <c r="Y13" s="75"/>
      <c r="Z13" s="75"/>
      <c r="AA13" s="75"/>
      <c r="AB13" s="75"/>
      <c r="AC13" s="75"/>
    </row>
    <row r="14" spans="2:35" ht="19.899999999999999" customHeight="1" x14ac:dyDescent="0.2">
      <c r="B14" s="86">
        <v>6</v>
      </c>
      <c r="C14" s="68"/>
      <c r="D14" s="196"/>
      <c r="E14" s="200"/>
      <c r="F14" s="200"/>
      <c r="G14" s="200"/>
      <c r="H14" s="267"/>
      <c r="I14" s="267"/>
      <c r="J14" s="450"/>
      <c r="K14" s="339" t="str" cm="1">
        <f t="array" ref="K14">IFERROR( INDEX( Lookups!$O$14:$U$19, MATCH(1, (Lookups!$M$14:$M$19=F14)* (Lookups!$N$14:$N$19=H14), 0), MATCH(I14, Lookups!$O$13:$U$13, 0) ), "")</f>
        <v/>
      </c>
      <c r="L14" s="87" t="str">
        <f t="shared" si="0"/>
        <v xml:space="preserve"> </v>
      </c>
      <c r="M14" s="225" t="str">
        <f t="shared" si="1"/>
        <v/>
      </c>
      <c r="N14" s="343" t="str">
        <f t="shared" si="2"/>
        <v/>
      </c>
      <c r="O14" s="187" t="str">
        <f t="shared" si="3"/>
        <v/>
      </c>
      <c r="P14" s="341" t="e">
        <f>VLOOKUP($D$5,Lookups!$B$30:$D$39,3,FALSE)</f>
        <v>#N/A</v>
      </c>
      <c r="Q14" s="341" t="e">
        <f>VLOOKUP($D$5,Lookups!$B$29:$E$39,4,FALSE)</f>
        <v>#N/A</v>
      </c>
      <c r="R14" s="312" t="str">
        <f>IF( L14="Not Eligible", 0, IFERROR( IF( 'Project Summary'!$C$10=Lookups!$I$38, ROUND(L14*'Project Summary'!$N$5+O14*'Project Summary'!$N$6,2), ROUND(L14*'Project Summary'!$O$5+O14*'Project Summary'!$O$6,2) ), "" ) )</f>
        <v/>
      </c>
      <c r="S14" s="204" t="str">
        <f>IFERROR(ROUND(R14*'Project Summary'!$G$20/'Project Summary'!$H$20,2),"")</f>
        <v/>
      </c>
      <c r="T14" s="75"/>
      <c r="U14" s="75"/>
      <c r="V14" s="75"/>
      <c r="W14" s="75"/>
      <c r="X14" s="75"/>
      <c r="Y14" s="75"/>
      <c r="Z14" s="75"/>
      <c r="AA14" s="75"/>
      <c r="AB14" s="75"/>
      <c r="AC14" s="75"/>
    </row>
    <row r="15" spans="2:35" ht="19.899999999999999" customHeight="1" x14ac:dyDescent="0.2">
      <c r="B15" s="86">
        <v>7</v>
      </c>
      <c r="C15" s="68"/>
      <c r="D15" s="196"/>
      <c r="E15" s="200"/>
      <c r="F15" s="200"/>
      <c r="G15" s="200"/>
      <c r="H15" s="267"/>
      <c r="I15" s="267"/>
      <c r="J15" s="450"/>
      <c r="K15" s="339" t="str" cm="1">
        <f t="array" ref="K15">IFERROR( INDEX( Lookups!$O$14:$U$19, MATCH(1, (Lookups!$M$14:$M$19=F15)* (Lookups!$N$14:$N$19=H15), 0), MATCH(I15, Lookups!$O$13:$U$13, 0) ), "")</f>
        <v/>
      </c>
      <c r="L15" s="87" t="str">
        <f t="shared" si="0"/>
        <v xml:space="preserve"> </v>
      </c>
      <c r="M15" s="225" t="str">
        <f t="shared" si="1"/>
        <v/>
      </c>
      <c r="N15" s="343" t="str">
        <f t="shared" si="2"/>
        <v/>
      </c>
      <c r="O15" s="187" t="str">
        <f t="shared" si="3"/>
        <v/>
      </c>
      <c r="P15" s="341" t="e">
        <f>VLOOKUP($D$5,Lookups!$B$30:$D$39,3,FALSE)</f>
        <v>#N/A</v>
      </c>
      <c r="Q15" s="341" t="e">
        <f>VLOOKUP($D$5,Lookups!$B$29:$E$39,4,FALSE)</f>
        <v>#N/A</v>
      </c>
      <c r="R15" s="312" t="str">
        <f>IF( L15="Not Eligible", 0, IFERROR( IF( 'Project Summary'!$C$10=Lookups!$I$38, ROUND(L15*'Project Summary'!$N$5+O15*'Project Summary'!$N$6,2), ROUND(L15*'Project Summary'!$O$5+O15*'Project Summary'!$O$6,2) ), "" ) )</f>
        <v/>
      </c>
      <c r="S15" s="204" t="str">
        <f>IFERROR(ROUND(R15*'Project Summary'!$G$20/'Project Summary'!$H$20,2),"")</f>
        <v/>
      </c>
      <c r="T15" s="75"/>
      <c r="U15" s="75"/>
      <c r="V15" s="75"/>
      <c r="W15" s="75"/>
      <c r="X15" s="75"/>
      <c r="Y15" s="75"/>
      <c r="Z15" s="75"/>
      <c r="AA15" s="75"/>
      <c r="AB15" s="75"/>
      <c r="AC15" s="75"/>
    </row>
    <row r="16" spans="2:35" ht="19.899999999999999" customHeight="1" x14ac:dyDescent="0.2">
      <c r="B16" s="86">
        <v>8</v>
      </c>
      <c r="C16" s="68"/>
      <c r="D16" s="196"/>
      <c r="E16" s="200"/>
      <c r="F16" s="200"/>
      <c r="G16" s="200"/>
      <c r="H16" s="267"/>
      <c r="I16" s="267"/>
      <c r="J16" s="450"/>
      <c r="K16" s="339" t="str" cm="1">
        <f t="array" ref="K16">IFERROR( INDEX( Lookups!$O$14:$U$19, MATCH(1, (Lookups!$M$14:$M$19=F16)* (Lookups!$N$14:$N$19=H16), 0), MATCH(I16, Lookups!$O$13:$U$13, 0) ), "")</f>
        <v/>
      </c>
      <c r="L16" s="87" t="str">
        <f t="shared" si="0"/>
        <v xml:space="preserve"> </v>
      </c>
      <c r="M16" s="225" t="str">
        <f t="shared" si="1"/>
        <v/>
      </c>
      <c r="N16" s="343" t="str">
        <f t="shared" si="2"/>
        <v/>
      </c>
      <c r="O16" s="187" t="str">
        <f t="shared" si="3"/>
        <v/>
      </c>
      <c r="P16" s="341" t="e">
        <f>VLOOKUP($D$5,Lookups!$B$30:$D$39,3,FALSE)</f>
        <v>#N/A</v>
      </c>
      <c r="Q16" s="341" t="e">
        <f>VLOOKUP($D$5,Lookups!$B$29:$E$39,4,FALSE)</f>
        <v>#N/A</v>
      </c>
      <c r="R16" s="312" t="str">
        <f>IF( L16="Not Eligible", 0, IFERROR( IF( 'Project Summary'!$C$10=Lookups!$I$38, ROUND(L16*'Project Summary'!$N$5+O16*'Project Summary'!$N$6,2), ROUND(L16*'Project Summary'!$O$5+O16*'Project Summary'!$O$6,2) ), "" ) )</f>
        <v/>
      </c>
      <c r="S16" s="204" t="str">
        <f>IFERROR(ROUND(R16*'Project Summary'!$G$20/'Project Summary'!$H$20,2),"")</f>
        <v/>
      </c>
      <c r="T16" s="75"/>
      <c r="U16" s="75"/>
      <c r="V16" s="75"/>
      <c r="W16" s="75"/>
      <c r="X16" s="75"/>
      <c r="Y16" s="75"/>
      <c r="Z16" s="75"/>
      <c r="AA16" s="75"/>
      <c r="AB16" s="75"/>
      <c r="AC16" s="75"/>
    </row>
    <row r="17" spans="1:35" ht="19.899999999999999" customHeight="1" x14ac:dyDescent="0.2">
      <c r="B17" s="86">
        <v>9</v>
      </c>
      <c r="C17" s="68"/>
      <c r="D17" s="196"/>
      <c r="E17" s="200"/>
      <c r="F17" s="200"/>
      <c r="G17" s="200"/>
      <c r="H17" s="267"/>
      <c r="I17" s="267"/>
      <c r="J17" s="450"/>
      <c r="K17" s="339" t="str" cm="1">
        <f t="array" ref="K17">IFERROR( INDEX( Lookups!$O$14:$U$19, MATCH(1, (Lookups!$M$14:$M$19=F17)* (Lookups!$N$14:$N$19=H17), 0), MATCH(I17, Lookups!$O$13:$U$13, 0) ), "")</f>
        <v/>
      </c>
      <c r="L17" s="87" t="str">
        <f t="shared" si="0"/>
        <v xml:space="preserve"> </v>
      </c>
      <c r="M17" s="225" t="str">
        <f t="shared" si="1"/>
        <v/>
      </c>
      <c r="N17" s="343" t="str">
        <f t="shared" si="2"/>
        <v/>
      </c>
      <c r="O17" s="187" t="str">
        <f t="shared" si="3"/>
        <v/>
      </c>
      <c r="P17" s="341" t="e">
        <f>VLOOKUP($D$5,Lookups!$B$30:$D$39,3,FALSE)</f>
        <v>#N/A</v>
      </c>
      <c r="Q17" s="341" t="e">
        <f>VLOOKUP($D$5,Lookups!$B$29:$E$39,4,FALSE)</f>
        <v>#N/A</v>
      </c>
      <c r="R17" s="312" t="str">
        <f>IF( L17="Not Eligible", 0, IFERROR( IF( 'Project Summary'!$C$10=Lookups!$I$38, ROUND(L17*'Project Summary'!$N$5+O17*'Project Summary'!$N$6,2), ROUND(L17*'Project Summary'!$O$5+O17*'Project Summary'!$O$6,2) ), "" ) )</f>
        <v/>
      </c>
      <c r="S17" s="204" t="str">
        <f>IFERROR(ROUND(R17*'Project Summary'!$G$20/'Project Summary'!$H$20,2),"")</f>
        <v/>
      </c>
      <c r="T17" s="75"/>
      <c r="U17" s="75"/>
      <c r="V17" s="75"/>
      <c r="W17" s="75"/>
      <c r="X17" s="75"/>
      <c r="Y17" s="75"/>
      <c r="Z17" s="75"/>
      <c r="AA17" s="75"/>
      <c r="AB17" s="75"/>
      <c r="AC17" s="75"/>
    </row>
    <row r="18" spans="1:35" ht="19.899999999999999" customHeight="1" thickBot="1" x14ac:dyDescent="0.25">
      <c r="B18" s="88">
        <v>10</v>
      </c>
      <c r="C18" s="69"/>
      <c r="D18" s="197"/>
      <c r="E18" s="201"/>
      <c r="F18" s="201"/>
      <c r="G18" s="201"/>
      <c r="H18" s="268"/>
      <c r="I18" s="268"/>
      <c r="J18" s="451"/>
      <c r="K18" s="340" t="str" cm="1">
        <f t="array" ref="K18">IFERROR( INDEX( Lookups!$O$14:$U$19, MATCH(1, (Lookups!$M$14:$M$19=F18)* (Lookups!$N$14:$N$19=H18), 0), MATCH(I18, Lookups!$O$13:$U$13, 0) ), "")</f>
        <v/>
      </c>
      <c r="L18" s="89" t="str">
        <f t="shared" si="0"/>
        <v xml:space="preserve"> </v>
      </c>
      <c r="M18" s="226" t="str">
        <f t="shared" si="1"/>
        <v/>
      </c>
      <c r="N18" s="343" t="str">
        <f t="shared" si="2"/>
        <v/>
      </c>
      <c r="O18" s="187" t="str">
        <f t="shared" si="3"/>
        <v/>
      </c>
      <c r="P18" s="341" t="e">
        <f>VLOOKUP($D$5,Lookups!$B$30:$D$39,3,FALSE)</f>
        <v>#N/A</v>
      </c>
      <c r="Q18" s="341" t="e">
        <f>VLOOKUP($D$5,Lookups!$B$29:$E$39,4,FALSE)</f>
        <v>#N/A</v>
      </c>
      <c r="R18" s="312" t="str">
        <f>IF( L18="Not Eligible", 0, IFERROR( IF( 'Project Summary'!$C$10=Lookups!$I$38, ROUND(L18*'Project Summary'!$N$5+O18*'Project Summary'!$N$6,2), ROUND(L18*'Project Summary'!$O$5+O18*'Project Summary'!$O$6,2) ), "" ) )</f>
        <v/>
      </c>
      <c r="S18" s="205" t="str">
        <f>IFERROR(ROUND(R18*'Project Summary'!$G$20/'Project Summary'!$H$20,2),"")</f>
        <v/>
      </c>
      <c r="T18" s="75"/>
      <c r="U18" s="75"/>
      <c r="V18" s="75"/>
      <c r="W18" s="75"/>
      <c r="X18" s="75"/>
      <c r="Y18" s="75"/>
      <c r="Z18" s="75"/>
      <c r="AA18" s="75"/>
      <c r="AB18" s="75"/>
      <c r="AC18" s="75"/>
    </row>
    <row r="19" spans="1:35" s="151" customFormat="1" ht="19.899999999999999" customHeight="1" x14ac:dyDescent="0.25">
      <c r="B19" s="75"/>
      <c r="C19" s="75"/>
      <c r="D19" s="75"/>
      <c r="E19" s="75"/>
      <c r="F19" s="75"/>
      <c r="G19" s="75"/>
      <c r="H19" s="75"/>
      <c r="I19" s="75"/>
      <c r="J19" s="75"/>
      <c r="K19" s="75"/>
      <c r="L19" s="75"/>
      <c r="M19" s="75"/>
      <c r="N19" s="75"/>
      <c r="O19" s="75"/>
      <c r="P19" s="75"/>
      <c r="Q19" s="75"/>
      <c r="R19" s="75"/>
      <c r="S19" s="75"/>
      <c r="T19" s="76"/>
      <c r="U19" s="76"/>
      <c r="V19" s="76"/>
      <c r="W19" s="76"/>
      <c r="X19" s="152"/>
      <c r="Y19" s="152"/>
      <c r="Z19" s="152"/>
      <c r="AA19" s="152"/>
      <c r="AB19" s="152"/>
      <c r="AC19" s="152"/>
      <c r="AD19" s="152"/>
      <c r="AE19" s="152"/>
      <c r="AF19" s="152"/>
      <c r="AG19" s="152"/>
      <c r="AH19" s="152"/>
      <c r="AI19" s="152"/>
    </row>
    <row r="22" spans="1:35" hidden="1" x14ac:dyDescent="0.2"/>
    <row r="23" spans="1:35" hidden="1" x14ac:dyDescent="0.2"/>
    <row r="24" spans="1:35" hidden="1" x14ac:dyDescent="0.2">
      <c r="A24" s="90"/>
      <c r="B24" s="90"/>
      <c r="C24" s="90"/>
      <c r="D24" s="90"/>
      <c r="E24" s="90"/>
      <c r="F24" s="90"/>
      <c r="G24" s="90"/>
      <c r="H24" s="90"/>
      <c r="I24" s="90"/>
      <c r="J24" s="90"/>
      <c r="K24" s="90"/>
      <c r="L24" s="90"/>
      <c r="M24" s="90"/>
      <c r="N24" s="90"/>
      <c r="O24" s="90"/>
      <c r="P24" s="90"/>
      <c r="Q24" s="90"/>
      <c r="R24" s="90"/>
      <c r="S24" s="90"/>
      <c r="T24" s="91"/>
      <c r="U24" s="91"/>
      <c r="V24" s="91"/>
      <c r="W24" s="91"/>
    </row>
    <row r="25" spans="1:35" s="91" customFormat="1" ht="23.25" hidden="1" x14ac:dyDescent="0.35">
      <c r="B25" s="92" t="s">
        <v>125</v>
      </c>
      <c r="C25" s="90"/>
      <c r="D25" s="90"/>
      <c r="E25" s="90"/>
      <c r="F25" s="90"/>
      <c r="G25" s="90"/>
      <c r="H25" s="90"/>
      <c r="I25" s="90"/>
      <c r="J25" s="90"/>
      <c r="K25" s="90"/>
      <c r="L25" s="90"/>
      <c r="M25" s="90"/>
      <c r="N25" s="90"/>
      <c r="O25" s="90"/>
      <c r="P25" s="90"/>
      <c r="Q25" s="90"/>
      <c r="R25" s="90"/>
      <c r="S25" s="90"/>
    </row>
    <row r="26" spans="1:35" s="91" customFormat="1" hidden="1" x14ac:dyDescent="0.2">
      <c r="B26" s="90"/>
      <c r="C26" s="90"/>
      <c r="D26" s="90"/>
      <c r="E26" s="90"/>
      <c r="F26" s="90"/>
      <c r="G26" s="90"/>
      <c r="H26" s="90"/>
      <c r="I26" s="90"/>
      <c r="J26" s="90"/>
      <c r="K26" s="90"/>
      <c r="L26" s="90"/>
      <c r="M26" s="90"/>
      <c r="N26" s="90"/>
      <c r="O26" s="90"/>
      <c r="P26" s="90"/>
      <c r="Q26" s="90"/>
      <c r="R26" s="90"/>
      <c r="S26" s="90"/>
    </row>
    <row r="27" spans="1:35" s="91" customFormat="1" hidden="1" x14ac:dyDescent="0.2">
      <c r="B27" s="90"/>
      <c r="C27" s="90"/>
      <c r="D27" s="90"/>
      <c r="E27" s="90"/>
      <c r="F27" s="90"/>
      <c r="G27" s="90"/>
      <c r="H27" s="90"/>
      <c r="I27" s="90"/>
      <c r="J27" s="90"/>
      <c r="K27" s="90"/>
      <c r="L27" s="90"/>
      <c r="M27" s="90"/>
      <c r="N27" s="90"/>
      <c r="O27" s="90"/>
      <c r="P27" s="90"/>
      <c r="Q27" s="90"/>
      <c r="R27" s="90"/>
      <c r="S27" s="90"/>
    </row>
    <row r="28" spans="1:35" s="91" customFormat="1" ht="15.75" hidden="1" thickBot="1" x14ac:dyDescent="0.25">
      <c r="B28" s="125"/>
      <c r="C28" s="527" t="s">
        <v>126</v>
      </c>
      <c r="D28" s="528"/>
      <c r="E28" s="112"/>
      <c r="F28" s="112"/>
      <c r="G28" s="112"/>
      <c r="H28" s="112"/>
      <c r="I28" s="112"/>
      <c r="J28" s="112"/>
      <c r="K28" s="112"/>
      <c r="L28" s="90"/>
      <c r="M28" s="90"/>
      <c r="N28" s="90"/>
      <c r="O28" s="90"/>
      <c r="P28" s="90"/>
      <c r="Q28" s="90"/>
      <c r="R28" s="90"/>
      <c r="S28" s="90"/>
    </row>
    <row r="29" spans="1:35" s="91" customFormat="1" ht="45.75" hidden="1" thickBot="1" x14ac:dyDescent="0.25">
      <c r="B29" s="138" t="s">
        <v>105</v>
      </c>
      <c r="C29" s="94" t="s">
        <v>28</v>
      </c>
      <c r="D29" s="94" t="s">
        <v>30</v>
      </c>
      <c r="E29" s="113"/>
      <c r="F29" s="113"/>
      <c r="G29" s="113"/>
      <c r="H29" s="113"/>
      <c r="I29" s="113"/>
      <c r="J29" s="113"/>
      <c r="K29" s="113"/>
      <c r="L29" s="90"/>
      <c r="M29" s="90"/>
      <c r="N29" s="90"/>
      <c r="O29" s="90"/>
      <c r="P29" s="90"/>
      <c r="Q29" s="90"/>
      <c r="R29" s="90"/>
      <c r="S29" s="90"/>
    </row>
    <row r="30" spans="1:35" s="91" customFormat="1" ht="15" hidden="1" x14ac:dyDescent="0.2">
      <c r="B30" s="126">
        <v>1</v>
      </c>
      <c r="C30" s="97" t="str">
        <f t="shared" ref="C30:C39" si="4">IFERROR(INDEX(xyHWUsage,MATCH($D$5,yHPBuildings,0),3),"")</f>
        <v/>
      </c>
      <c r="D30" s="98" t="str">
        <f t="shared" ref="D30:D39" si="5">IFERROR(INDEX(xyHWUsage,MATCH($D$5,yHPBuildings,0),2),"")</f>
        <v/>
      </c>
      <c r="E30" s="130"/>
      <c r="F30" s="130"/>
      <c r="G30" s="130"/>
      <c r="H30" s="130"/>
      <c r="I30" s="130"/>
      <c r="J30" s="130"/>
      <c r="K30" s="130"/>
      <c r="L30" s="90"/>
      <c r="M30" s="90"/>
      <c r="N30" s="90"/>
      <c r="O30" s="90"/>
      <c r="P30" s="90"/>
      <c r="Q30" s="90"/>
      <c r="R30" s="90"/>
      <c r="S30" s="90"/>
    </row>
    <row r="31" spans="1:35" s="91" customFormat="1" ht="15" hidden="1" x14ac:dyDescent="0.2">
      <c r="B31" s="128">
        <v>2</v>
      </c>
      <c r="C31" s="101" t="str">
        <f t="shared" si="4"/>
        <v/>
      </c>
      <c r="D31" s="102" t="str">
        <f t="shared" si="5"/>
        <v/>
      </c>
      <c r="E31" s="130"/>
      <c r="F31" s="130"/>
      <c r="G31" s="130"/>
      <c r="H31" s="130"/>
      <c r="I31" s="130"/>
      <c r="J31" s="130"/>
      <c r="K31" s="130"/>
      <c r="L31" s="90"/>
      <c r="M31" s="90"/>
      <c r="N31" s="90"/>
      <c r="O31" s="90"/>
      <c r="P31" s="90"/>
      <c r="Q31" s="90"/>
      <c r="R31" s="90"/>
      <c r="S31" s="90"/>
    </row>
    <row r="32" spans="1:35" s="91" customFormat="1" ht="15" hidden="1" x14ac:dyDescent="0.2">
      <c r="B32" s="128">
        <v>3</v>
      </c>
      <c r="C32" s="101" t="str">
        <f t="shared" si="4"/>
        <v/>
      </c>
      <c r="D32" s="102" t="str">
        <f t="shared" si="5"/>
        <v/>
      </c>
      <c r="E32" s="130"/>
      <c r="F32" s="130"/>
      <c r="G32" s="130"/>
      <c r="H32" s="130"/>
      <c r="I32" s="130"/>
      <c r="J32" s="130"/>
      <c r="K32" s="130"/>
      <c r="L32" s="90"/>
      <c r="M32" s="90"/>
      <c r="N32" s="90"/>
      <c r="O32" s="90"/>
      <c r="P32" s="90"/>
      <c r="Q32" s="90"/>
      <c r="R32" s="90"/>
      <c r="S32" s="90"/>
    </row>
    <row r="33" spans="1:117" s="91" customFormat="1" ht="15" hidden="1" x14ac:dyDescent="0.2">
      <c r="B33" s="128">
        <v>4</v>
      </c>
      <c r="C33" s="101" t="str">
        <f t="shared" si="4"/>
        <v/>
      </c>
      <c r="D33" s="102" t="str">
        <f t="shared" si="5"/>
        <v/>
      </c>
      <c r="E33" s="130"/>
      <c r="F33" s="130"/>
      <c r="G33" s="130"/>
      <c r="H33" s="130"/>
      <c r="I33" s="130"/>
      <c r="J33" s="130"/>
      <c r="K33" s="130"/>
      <c r="L33" s="90"/>
      <c r="M33" s="90"/>
      <c r="N33" s="90"/>
      <c r="O33" s="90"/>
      <c r="P33" s="90"/>
      <c r="Q33" s="90"/>
      <c r="R33" s="90"/>
      <c r="S33" s="90"/>
    </row>
    <row r="34" spans="1:117" s="91" customFormat="1" ht="15" hidden="1" x14ac:dyDescent="0.2">
      <c r="B34" s="128">
        <v>5</v>
      </c>
      <c r="C34" s="101" t="str">
        <f t="shared" si="4"/>
        <v/>
      </c>
      <c r="D34" s="102" t="str">
        <f t="shared" si="5"/>
        <v/>
      </c>
      <c r="E34" s="130"/>
      <c r="F34" s="130"/>
      <c r="G34" s="130"/>
      <c r="H34" s="130"/>
      <c r="I34" s="130"/>
      <c r="J34" s="130"/>
      <c r="K34" s="130"/>
      <c r="L34" s="90"/>
      <c r="M34" s="90"/>
      <c r="N34" s="90"/>
      <c r="O34" s="90"/>
      <c r="P34" s="90"/>
      <c r="Q34" s="90"/>
      <c r="R34" s="90"/>
      <c r="S34" s="90"/>
    </row>
    <row r="35" spans="1:117" s="91" customFormat="1" ht="15" hidden="1" x14ac:dyDescent="0.2">
      <c r="B35" s="128">
        <v>6</v>
      </c>
      <c r="C35" s="101" t="str">
        <f t="shared" si="4"/>
        <v/>
      </c>
      <c r="D35" s="102" t="str">
        <f t="shared" si="5"/>
        <v/>
      </c>
      <c r="E35" s="130"/>
      <c r="F35" s="130"/>
      <c r="G35" s="130"/>
      <c r="H35" s="130"/>
      <c r="I35" s="130"/>
      <c r="J35" s="130"/>
      <c r="K35" s="130"/>
      <c r="L35" s="90"/>
      <c r="M35" s="90"/>
      <c r="N35" s="90"/>
      <c r="O35" s="90"/>
      <c r="P35" s="90"/>
      <c r="Q35" s="90"/>
      <c r="R35" s="90"/>
      <c r="S35" s="90"/>
    </row>
    <row r="36" spans="1:117" s="91" customFormat="1" ht="15" hidden="1" x14ac:dyDescent="0.2">
      <c r="B36" s="128">
        <v>7</v>
      </c>
      <c r="C36" s="101" t="str">
        <f t="shared" si="4"/>
        <v/>
      </c>
      <c r="D36" s="102" t="str">
        <f t="shared" si="5"/>
        <v/>
      </c>
      <c r="E36" s="130"/>
      <c r="F36" s="130"/>
      <c r="G36" s="130"/>
      <c r="H36" s="130"/>
      <c r="I36" s="130"/>
      <c r="J36" s="130"/>
      <c r="K36" s="130"/>
      <c r="L36" s="90"/>
      <c r="M36" s="90"/>
      <c r="N36" s="90"/>
      <c r="O36" s="90"/>
      <c r="P36" s="90"/>
      <c r="Q36" s="90"/>
      <c r="R36" s="90"/>
      <c r="S36" s="90"/>
    </row>
    <row r="37" spans="1:117" s="91" customFormat="1" ht="15" hidden="1" x14ac:dyDescent="0.2">
      <c r="B37" s="128">
        <v>8</v>
      </c>
      <c r="C37" s="101" t="str">
        <f t="shared" si="4"/>
        <v/>
      </c>
      <c r="D37" s="102" t="str">
        <f t="shared" si="5"/>
        <v/>
      </c>
      <c r="E37" s="130"/>
      <c r="F37" s="130"/>
      <c r="G37" s="130"/>
      <c r="H37" s="130"/>
      <c r="I37" s="130"/>
      <c r="J37" s="130"/>
      <c r="K37" s="130"/>
    </row>
    <row r="38" spans="1:117" ht="15" hidden="1" x14ac:dyDescent="0.2">
      <c r="A38" s="91"/>
      <c r="B38" s="128">
        <v>9</v>
      </c>
      <c r="C38" s="101" t="str">
        <f t="shared" si="4"/>
        <v/>
      </c>
      <c r="D38" s="102" t="str">
        <f t="shared" si="5"/>
        <v/>
      </c>
      <c r="E38" s="130"/>
      <c r="F38" s="130"/>
      <c r="G38" s="130"/>
      <c r="H38" s="130"/>
      <c r="I38" s="130"/>
      <c r="J38" s="130"/>
      <c r="K38" s="130"/>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c r="BI38" s="91"/>
      <c r="BJ38" s="91"/>
      <c r="BK38" s="91"/>
      <c r="BL38" s="91"/>
      <c r="BM38" s="91"/>
      <c r="BN38" s="91"/>
      <c r="BO38" s="91"/>
      <c r="BP38" s="91"/>
      <c r="BQ38" s="91"/>
      <c r="BR38" s="91"/>
      <c r="BS38" s="91"/>
      <c r="BT38" s="91"/>
      <c r="BU38" s="91"/>
      <c r="BV38" s="91"/>
      <c r="BW38" s="91"/>
      <c r="BX38" s="91"/>
      <c r="BY38" s="91"/>
      <c r="BZ38" s="91"/>
      <c r="CA38" s="91"/>
      <c r="CB38" s="91"/>
      <c r="CC38" s="91"/>
      <c r="CD38" s="91"/>
      <c r="CE38" s="91"/>
      <c r="CF38" s="91"/>
      <c r="CG38" s="91"/>
      <c r="CH38" s="91"/>
      <c r="CI38" s="91"/>
      <c r="CJ38" s="91"/>
      <c r="CK38" s="91"/>
      <c r="CL38" s="91"/>
      <c r="CM38" s="91"/>
      <c r="CN38" s="91"/>
      <c r="CO38" s="91"/>
      <c r="CP38" s="91"/>
      <c r="CQ38" s="91"/>
      <c r="CR38" s="91"/>
      <c r="CS38" s="91"/>
      <c r="CT38" s="91"/>
      <c r="CU38" s="91"/>
      <c r="CV38" s="91"/>
      <c r="CW38" s="91"/>
      <c r="CX38" s="91"/>
      <c r="CY38" s="91"/>
      <c r="CZ38" s="91"/>
      <c r="DA38" s="91"/>
      <c r="DB38" s="91"/>
      <c r="DC38" s="91"/>
      <c r="DD38" s="91"/>
      <c r="DE38" s="91"/>
      <c r="DF38" s="91"/>
      <c r="DG38" s="91"/>
      <c r="DH38" s="91"/>
      <c r="DI38" s="91"/>
      <c r="DJ38" s="91"/>
      <c r="DK38" s="91"/>
      <c r="DL38" s="91"/>
      <c r="DM38" s="91"/>
    </row>
    <row r="39" spans="1:117" ht="15.75" hidden="1" thickBot="1" x14ac:dyDescent="0.25">
      <c r="A39" s="91"/>
      <c r="B39" s="129">
        <v>10</v>
      </c>
      <c r="C39" s="106" t="str">
        <f t="shared" si="4"/>
        <v/>
      </c>
      <c r="D39" s="107" t="str">
        <f t="shared" si="5"/>
        <v/>
      </c>
      <c r="E39" s="130"/>
      <c r="F39" s="130"/>
      <c r="G39" s="130"/>
      <c r="H39" s="130"/>
      <c r="I39" s="130"/>
      <c r="J39" s="130"/>
      <c r="K39" s="130"/>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c r="BU39" s="91"/>
      <c r="BV39" s="91"/>
      <c r="BW39" s="91"/>
      <c r="BX39" s="91"/>
      <c r="BY39" s="91"/>
      <c r="BZ39" s="91"/>
      <c r="CA39" s="91"/>
      <c r="CB39" s="91"/>
      <c r="CC39" s="91"/>
      <c r="CD39" s="91"/>
      <c r="CE39" s="91"/>
      <c r="CF39" s="91"/>
      <c r="CG39" s="91"/>
      <c r="CH39" s="91"/>
      <c r="CI39" s="91"/>
      <c r="CJ39" s="91"/>
      <c r="CK39" s="91"/>
      <c r="CL39" s="91"/>
      <c r="CM39" s="91"/>
      <c r="CN39" s="91"/>
      <c r="CO39" s="91"/>
      <c r="CP39" s="91"/>
      <c r="CQ39" s="91"/>
      <c r="CR39" s="91"/>
      <c r="CS39" s="91"/>
      <c r="CT39" s="91"/>
      <c r="CU39" s="91"/>
      <c r="CV39" s="91"/>
      <c r="CW39" s="91"/>
      <c r="CX39" s="91"/>
      <c r="CY39" s="91"/>
      <c r="CZ39" s="91"/>
      <c r="DA39" s="91"/>
      <c r="DB39" s="91"/>
      <c r="DC39" s="91"/>
      <c r="DD39" s="91"/>
      <c r="DE39" s="91"/>
      <c r="DF39" s="91"/>
      <c r="DG39" s="91"/>
      <c r="DH39" s="91"/>
      <c r="DI39" s="91"/>
      <c r="DJ39" s="91"/>
      <c r="DK39" s="91"/>
      <c r="DL39" s="91"/>
      <c r="DM39" s="91"/>
    </row>
    <row r="40" spans="1:117" hidden="1" x14ac:dyDescent="0.2">
      <c r="A40" s="91"/>
      <c r="B40" s="91"/>
      <c r="C40" s="91"/>
      <c r="D40" s="91"/>
      <c r="E40" s="91"/>
      <c r="F40" s="91"/>
      <c r="G40" s="91"/>
      <c r="H40" s="91"/>
      <c r="I40" s="91"/>
      <c r="J40" s="91"/>
      <c r="K40" s="91"/>
      <c r="L40" s="91"/>
      <c r="M40" s="91"/>
      <c r="N40" s="91"/>
      <c r="O40" s="91"/>
      <c r="P40" s="91"/>
      <c r="Q40" s="91"/>
      <c r="R40" s="91"/>
      <c r="S40" s="91"/>
      <c r="T40" s="91"/>
      <c r="U40" s="91"/>
      <c r="V40" s="91"/>
      <c r="W40" s="91"/>
      <c r="X40" s="91"/>
      <c r="Y40" s="91"/>
      <c r="Z40" s="91"/>
      <c r="AA40" s="91"/>
      <c r="AB40" s="91"/>
      <c r="AC40" s="91"/>
      <c r="AD40" s="91"/>
      <c r="AE40" s="91"/>
      <c r="AF40" s="91"/>
      <c r="AG40" s="91"/>
      <c r="AH40" s="91"/>
      <c r="AI40" s="91"/>
      <c r="AJ40" s="91"/>
      <c r="AK40" s="91"/>
      <c r="AL40" s="91"/>
      <c r="AM40" s="91"/>
      <c r="AN40" s="91"/>
      <c r="AO40" s="91"/>
      <c r="AP40" s="91"/>
      <c r="AQ40" s="91"/>
      <c r="AR40" s="91"/>
      <c r="AS40" s="91"/>
      <c r="AT40" s="91"/>
      <c r="AU40" s="91"/>
      <c r="AV40" s="91"/>
      <c r="AW40" s="91"/>
      <c r="AX40" s="91"/>
      <c r="AY40" s="91"/>
      <c r="AZ40" s="91"/>
      <c r="BA40" s="91"/>
      <c r="BB40" s="91"/>
      <c r="BC40" s="91"/>
      <c r="BD40" s="91"/>
      <c r="BE40" s="91"/>
      <c r="BF40" s="91"/>
      <c r="BG40" s="91"/>
      <c r="BH40" s="91"/>
      <c r="BI40" s="91"/>
      <c r="BJ40" s="91"/>
      <c r="BK40" s="91"/>
      <c r="BL40" s="91"/>
      <c r="BM40" s="91"/>
      <c r="BN40" s="91"/>
      <c r="BO40" s="91"/>
      <c r="BP40" s="91"/>
      <c r="BQ40" s="91"/>
      <c r="BR40" s="91"/>
      <c r="BS40" s="91"/>
      <c r="BT40" s="91"/>
      <c r="BU40" s="91"/>
      <c r="BV40" s="91"/>
      <c r="BW40" s="91"/>
      <c r="BX40" s="91"/>
      <c r="BY40" s="91"/>
      <c r="BZ40" s="91"/>
      <c r="CA40" s="91"/>
      <c r="CB40" s="91"/>
      <c r="CC40" s="91"/>
      <c r="CD40" s="91"/>
      <c r="CE40" s="91"/>
      <c r="CF40" s="91"/>
      <c r="CG40" s="91"/>
      <c r="CH40" s="91"/>
      <c r="CI40" s="91"/>
      <c r="CJ40" s="91"/>
      <c r="CK40" s="91"/>
      <c r="CL40" s="91"/>
      <c r="CM40" s="91"/>
      <c r="CN40" s="91"/>
      <c r="CO40" s="91"/>
      <c r="CP40" s="91"/>
      <c r="CQ40" s="91"/>
      <c r="CR40" s="91"/>
      <c r="CS40" s="91"/>
      <c r="CT40" s="91"/>
      <c r="CU40" s="91"/>
      <c r="CV40" s="91"/>
      <c r="CW40" s="91"/>
      <c r="CX40" s="91"/>
      <c r="CY40" s="91"/>
      <c r="CZ40" s="91"/>
      <c r="DA40" s="91"/>
      <c r="DB40" s="91"/>
      <c r="DC40" s="91"/>
      <c r="DD40" s="91"/>
      <c r="DE40" s="91"/>
      <c r="DF40" s="91"/>
      <c r="DG40" s="91"/>
      <c r="DH40" s="91"/>
      <c r="DI40" s="91"/>
      <c r="DJ40" s="91"/>
      <c r="DK40" s="91"/>
      <c r="DL40" s="91"/>
      <c r="DM40" s="91"/>
    </row>
    <row r="41" spans="1:117" hidden="1" x14ac:dyDescent="0.2">
      <c r="A41" s="91"/>
      <c r="B41" s="91"/>
      <c r="C41" s="91"/>
      <c r="D41" s="91"/>
      <c r="E41" s="91"/>
      <c r="F41" s="91"/>
      <c r="G41" s="91"/>
      <c r="H41" s="91"/>
      <c r="I41" s="91"/>
      <c r="J41" s="91"/>
      <c r="K41" s="91"/>
      <c r="L41" s="91"/>
      <c r="M41" s="91"/>
      <c r="N41" s="91"/>
      <c r="O41" s="91"/>
      <c r="P41" s="91"/>
      <c r="Q41" s="91"/>
      <c r="R41" s="91"/>
      <c r="S41" s="91"/>
      <c r="T41" s="91"/>
      <c r="U41" s="91"/>
      <c r="V41" s="91"/>
      <c r="W41" s="91"/>
      <c r="X41" s="91"/>
      <c r="Y41" s="91"/>
      <c r="Z41" s="91"/>
      <c r="AA41" s="91"/>
      <c r="AB41" s="91"/>
      <c r="AC41" s="91"/>
      <c r="AD41" s="91"/>
      <c r="AE41" s="91"/>
      <c r="AF41" s="91"/>
      <c r="AG41" s="91"/>
      <c r="AH41" s="91"/>
      <c r="AI41" s="91"/>
      <c r="AJ41" s="91"/>
      <c r="AK41" s="91"/>
      <c r="AL41" s="91"/>
      <c r="AM41" s="91"/>
      <c r="AN41" s="91"/>
      <c r="AO41" s="91"/>
      <c r="AP41" s="91"/>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c r="BW41" s="91"/>
      <c r="BX41" s="91"/>
      <c r="BY41" s="91"/>
      <c r="BZ41" s="91"/>
      <c r="CA41" s="91"/>
      <c r="CB41" s="91"/>
      <c r="CC41" s="91"/>
      <c r="CD41" s="91"/>
      <c r="CE41" s="91"/>
      <c r="CF41" s="91"/>
      <c r="CG41" s="91"/>
      <c r="CH41" s="91"/>
      <c r="CI41" s="91"/>
      <c r="CJ41" s="91"/>
      <c r="CK41" s="91"/>
      <c r="CL41" s="91"/>
      <c r="CM41" s="91"/>
      <c r="CN41" s="91"/>
      <c r="CO41" s="91"/>
      <c r="CP41" s="91"/>
      <c r="CQ41" s="91"/>
      <c r="CR41" s="91"/>
      <c r="CS41" s="91"/>
      <c r="CT41" s="91"/>
      <c r="CU41" s="91"/>
      <c r="CV41" s="91"/>
      <c r="CW41" s="91"/>
      <c r="CX41" s="91"/>
      <c r="CY41" s="91"/>
      <c r="CZ41" s="91"/>
      <c r="DA41" s="91"/>
      <c r="DB41" s="91"/>
      <c r="DC41" s="91"/>
      <c r="DD41" s="91"/>
      <c r="DE41" s="91"/>
      <c r="DF41" s="91"/>
      <c r="DG41" s="91"/>
      <c r="DH41" s="91"/>
      <c r="DI41" s="91"/>
      <c r="DJ41" s="91"/>
      <c r="DK41" s="91"/>
      <c r="DL41" s="91"/>
      <c r="DM41" s="91"/>
    </row>
    <row r="42" spans="1:117" ht="15.75" hidden="1" thickBot="1" x14ac:dyDescent="0.25">
      <c r="A42" s="91"/>
      <c r="B42" s="125"/>
      <c r="C42" s="528" t="s">
        <v>147</v>
      </c>
      <c r="D42" s="532"/>
      <c r="E42" s="112"/>
      <c r="F42" s="112"/>
      <c r="G42" s="112"/>
      <c r="H42" s="112"/>
      <c r="I42" s="112"/>
      <c r="J42" s="112"/>
      <c r="K42" s="112"/>
      <c r="L42" s="91"/>
      <c r="M42" s="91"/>
      <c r="N42" s="91"/>
      <c r="O42" s="91"/>
      <c r="P42" s="91"/>
      <c r="Q42" s="91"/>
      <c r="R42" s="91"/>
      <c r="S42" s="91"/>
      <c r="T42" s="91"/>
      <c r="U42" s="91"/>
      <c r="V42" s="91"/>
      <c r="W42" s="91"/>
      <c r="X42" s="91"/>
      <c r="Y42" s="91"/>
      <c r="Z42" s="91"/>
      <c r="AA42" s="91"/>
      <c r="AB42" s="91"/>
      <c r="AC42" s="91"/>
      <c r="AD42" s="91"/>
      <c r="AE42" s="91"/>
      <c r="AF42" s="91"/>
      <c r="AG42" s="91"/>
      <c r="AH42" s="91"/>
      <c r="AI42" s="91"/>
      <c r="AJ42" s="91"/>
      <c r="AK42" s="91"/>
      <c r="AL42" s="91"/>
      <c r="AM42" s="91"/>
      <c r="AN42" s="91"/>
      <c r="AO42" s="91"/>
      <c r="AP42" s="91"/>
      <c r="AQ42" s="91"/>
      <c r="AR42" s="91"/>
      <c r="AS42" s="91"/>
      <c r="AT42" s="91"/>
      <c r="AU42" s="91"/>
      <c r="AV42" s="91"/>
      <c r="AW42" s="91"/>
      <c r="AX42" s="91"/>
      <c r="AY42" s="91"/>
      <c r="AZ42" s="91"/>
      <c r="BA42" s="91"/>
      <c r="BB42" s="91"/>
      <c r="BC42" s="91"/>
      <c r="BD42" s="91"/>
      <c r="BE42" s="91"/>
      <c r="BF42" s="91"/>
      <c r="BG42" s="91"/>
      <c r="BH42" s="91"/>
      <c r="BI42" s="91"/>
      <c r="BJ42" s="91"/>
      <c r="BK42" s="91"/>
      <c r="BL42" s="91"/>
      <c r="BM42" s="91"/>
      <c r="BN42" s="91"/>
      <c r="BO42" s="91"/>
      <c r="BP42" s="91"/>
      <c r="BQ42" s="91"/>
      <c r="BR42" s="91"/>
      <c r="BS42" s="91"/>
      <c r="BT42" s="91"/>
      <c r="BU42" s="91"/>
      <c r="BV42" s="91"/>
      <c r="BW42" s="91"/>
      <c r="BX42" s="91"/>
      <c r="BY42" s="91"/>
      <c r="BZ42" s="91"/>
      <c r="CA42" s="91"/>
      <c r="CB42" s="91"/>
      <c r="CC42" s="91"/>
      <c r="CD42" s="91"/>
      <c r="CE42" s="91"/>
      <c r="CF42" s="91"/>
      <c r="CG42" s="91"/>
      <c r="CH42" s="91"/>
      <c r="CI42" s="91"/>
      <c r="CJ42" s="91"/>
      <c r="CK42" s="91"/>
      <c r="CL42" s="91"/>
      <c r="CM42" s="91"/>
      <c r="CN42" s="91"/>
      <c r="CO42" s="91"/>
      <c r="CP42" s="91"/>
      <c r="CQ42" s="91"/>
      <c r="CR42" s="91"/>
      <c r="CS42" s="91"/>
      <c r="CT42" s="91"/>
      <c r="CU42" s="91"/>
      <c r="CV42" s="91"/>
      <c r="CW42" s="91"/>
      <c r="CX42" s="91"/>
      <c r="CY42" s="91"/>
      <c r="CZ42" s="91"/>
      <c r="DA42" s="91"/>
      <c r="DB42" s="91"/>
      <c r="DC42" s="91"/>
      <c r="DD42" s="91"/>
      <c r="DE42" s="91"/>
      <c r="DF42" s="91"/>
      <c r="DG42" s="91"/>
      <c r="DH42" s="91"/>
      <c r="DI42" s="91"/>
      <c r="DJ42" s="91"/>
      <c r="DK42" s="91"/>
      <c r="DL42" s="91"/>
      <c r="DM42" s="91"/>
    </row>
    <row r="43" spans="1:117" ht="33" hidden="1" customHeight="1" x14ac:dyDescent="0.2">
      <c r="A43" s="91"/>
      <c r="B43" s="111" t="s">
        <v>105</v>
      </c>
      <c r="C43" s="94" t="s">
        <v>148</v>
      </c>
      <c r="D43" s="94" t="s">
        <v>149</v>
      </c>
      <c r="E43" s="113"/>
      <c r="F43" s="113"/>
      <c r="G43" s="113"/>
      <c r="H43" s="113"/>
      <c r="I43" s="113"/>
      <c r="J43" s="113"/>
      <c r="K43" s="113"/>
      <c r="L43" s="91"/>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c r="BW43" s="91"/>
      <c r="BX43" s="91"/>
      <c r="BY43" s="91"/>
      <c r="BZ43" s="91"/>
      <c r="CA43" s="91"/>
      <c r="CB43" s="91"/>
      <c r="CC43" s="91"/>
      <c r="CD43" s="91"/>
      <c r="CE43" s="91"/>
      <c r="CF43" s="91"/>
      <c r="CG43" s="91"/>
      <c r="CH43" s="91"/>
      <c r="CI43" s="91"/>
      <c r="CJ43" s="91"/>
      <c r="CK43" s="91"/>
      <c r="CL43" s="91"/>
      <c r="CM43" s="91"/>
      <c r="CN43" s="91"/>
      <c r="CO43" s="91"/>
      <c r="CP43" s="91"/>
      <c r="CQ43" s="91"/>
      <c r="CR43" s="91"/>
      <c r="CS43" s="91"/>
      <c r="CT43" s="91"/>
      <c r="CU43" s="91"/>
      <c r="CV43" s="91"/>
      <c r="CW43" s="91"/>
      <c r="CX43" s="91"/>
      <c r="CY43" s="91"/>
      <c r="CZ43" s="91"/>
      <c r="DA43" s="91"/>
      <c r="DB43" s="91"/>
      <c r="DC43" s="91"/>
      <c r="DD43" s="91"/>
      <c r="DE43" s="91"/>
      <c r="DF43" s="91"/>
      <c r="DG43" s="91"/>
      <c r="DH43" s="91"/>
      <c r="DI43" s="91"/>
      <c r="DJ43" s="91"/>
      <c r="DK43" s="91"/>
      <c r="DL43" s="91"/>
      <c r="DM43" s="91"/>
    </row>
    <row r="44" spans="1:117" ht="15" hidden="1" x14ac:dyDescent="0.2">
      <c r="A44" s="91"/>
      <c r="B44" s="126">
        <v>1</v>
      </c>
      <c r="C44" s="153" t="str">
        <f>IFERROR(#REF!* IF(#REF!="Electric Resistance", 1,#REF!),"")</f>
        <v/>
      </c>
      <c r="D44" s="132" t="str">
        <f>IFERROR(#REF!*#REF!,"")</f>
        <v/>
      </c>
      <c r="E44" s="133"/>
      <c r="F44" s="133"/>
      <c r="G44" s="133"/>
      <c r="H44" s="133"/>
      <c r="I44" s="133"/>
      <c r="J44" s="133"/>
      <c r="K44" s="133"/>
      <c r="L44" s="91"/>
      <c r="M44" s="91"/>
      <c r="N44" s="91"/>
      <c r="O44" s="91"/>
      <c r="P44" s="91"/>
      <c r="Q44" s="91"/>
      <c r="R44" s="91"/>
      <c r="S44" s="91"/>
      <c r="T44" s="91"/>
      <c r="U44" s="91"/>
      <c r="V44" s="91"/>
      <c r="W44" s="91"/>
      <c r="X44" s="91"/>
      <c r="Y44" s="91"/>
      <c r="Z44" s="91"/>
      <c r="AA44" s="91"/>
      <c r="AB44" s="91"/>
      <c r="AC44" s="91"/>
      <c r="AD44" s="91"/>
      <c r="AE44" s="91"/>
      <c r="AF44" s="91"/>
      <c r="AG44" s="91"/>
      <c r="AH44" s="91"/>
      <c r="AI44" s="91"/>
      <c r="AJ44" s="91"/>
      <c r="AK44" s="91"/>
      <c r="AL44" s="91"/>
      <c r="AM44" s="9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c r="BW44" s="91"/>
      <c r="BX44" s="91"/>
      <c r="BY44" s="91"/>
      <c r="BZ44" s="91"/>
      <c r="CA44" s="91"/>
      <c r="CB44" s="91"/>
      <c r="CC44" s="91"/>
      <c r="CD44" s="91"/>
      <c r="CE44" s="91"/>
      <c r="CF44" s="91"/>
      <c r="CG44" s="91"/>
      <c r="CH44" s="91"/>
      <c r="CI44" s="91"/>
      <c r="CJ44" s="91"/>
      <c r="CK44" s="91"/>
      <c r="CL44" s="91"/>
      <c r="CM44" s="91"/>
      <c r="CN44" s="91"/>
      <c r="CO44" s="91"/>
      <c r="CP44" s="91"/>
      <c r="CQ44" s="91"/>
      <c r="CR44" s="91"/>
      <c r="CS44" s="91"/>
      <c r="CT44" s="91"/>
      <c r="CU44" s="91"/>
      <c r="CV44" s="91"/>
      <c r="CW44" s="91"/>
      <c r="CX44" s="91"/>
      <c r="CY44" s="91"/>
      <c r="CZ44" s="91"/>
      <c r="DA44" s="91"/>
      <c r="DB44" s="91"/>
      <c r="DC44" s="91"/>
      <c r="DD44" s="91"/>
      <c r="DE44" s="91"/>
      <c r="DF44" s="91"/>
      <c r="DG44" s="91"/>
      <c r="DH44" s="91"/>
      <c r="DI44" s="91"/>
      <c r="DJ44" s="91"/>
      <c r="DK44" s="91"/>
      <c r="DL44" s="91"/>
      <c r="DM44" s="91"/>
    </row>
    <row r="45" spans="1:117" ht="15" hidden="1" x14ac:dyDescent="0.2">
      <c r="A45" s="91"/>
      <c r="B45" s="128">
        <v>2</v>
      </c>
      <c r="C45" s="154" t="str">
        <f>IFERROR(#REF!* IF(#REF!="Electric Resistance", 1,#REF!),"")</f>
        <v/>
      </c>
      <c r="D45" s="135" t="str">
        <f>IFERROR(#REF!*#REF!,"")</f>
        <v/>
      </c>
      <c r="E45" s="133"/>
      <c r="F45" s="133"/>
      <c r="G45" s="133"/>
      <c r="H45" s="133"/>
      <c r="I45" s="133"/>
      <c r="J45" s="133"/>
      <c r="K45" s="133"/>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91"/>
      <c r="BV45" s="91"/>
      <c r="BW45" s="91"/>
      <c r="BX45" s="91"/>
      <c r="BY45" s="91"/>
      <c r="BZ45" s="91"/>
      <c r="CA45" s="91"/>
      <c r="CB45" s="91"/>
      <c r="CC45" s="91"/>
      <c r="CD45" s="91"/>
      <c r="CE45" s="91"/>
      <c r="CF45" s="91"/>
      <c r="CG45" s="91"/>
      <c r="CH45" s="91"/>
      <c r="CI45" s="91"/>
      <c r="CJ45" s="91"/>
      <c r="CK45" s="91"/>
      <c r="CL45" s="91"/>
      <c r="CM45" s="91"/>
      <c r="CN45" s="91"/>
      <c r="CO45" s="91"/>
      <c r="CP45" s="91"/>
      <c r="CQ45" s="91"/>
      <c r="CR45" s="91"/>
      <c r="CS45" s="91"/>
      <c r="CT45" s="91"/>
      <c r="CU45" s="91"/>
      <c r="CV45" s="91"/>
      <c r="CW45" s="91"/>
      <c r="CX45" s="91"/>
      <c r="CY45" s="91"/>
      <c r="CZ45" s="91"/>
      <c r="DA45" s="91"/>
      <c r="DB45" s="91"/>
      <c r="DC45" s="91"/>
      <c r="DD45" s="91"/>
      <c r="DE45" s="91"/>
      <c r="DF45" s="91"/>
      <c r="DG45" s="91"/>
      <c r="DH45" s="91"/>
      <c r="DI45" s="91"/>
      <c r="DJ45" s="91"/>
      <c r="DK45" s="91"/>
      <c r="DL45" s="91"/>
      <c r="DM45" s="91"/>
    </row>
    <row r="46" spans="1:117" ht="15" hidden="1" x14ac:dyDescent="0.2">
      <c r="A46" s="91"/>
      <c r="B46" s="128">
        <v>3</v>
      </c>
      <c r="C46" s="154" t="str">
        <f>IFERROR(#REF!* IF(#REF!="Electric Resistance", 1,#REF!),"")</f>
        <v/>
      </c>
      <c r="D46" s="135" t="str">
        <f>IFERROR(#REF!*#REF!,"")</f>
        <v/>
      </c>
      <c r="E46" s="133"/>
      <c r="F46" s="133"/>
      <c r="G46" s="133"/>
      <c r="H46" s="133"/>
      <c r="I46" s="133"/>
      <c r="J46" s="133"/>
      <c r="K46" s="133"/>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1"/>
      <c r="AU46" s="91"/>
      <c r="AV46" s="91"/>
      <c r="AW46" s="91"/>
      <c r="AX46" s="91"/>
      <c r="AY46" s="91"/>
      <c r="AZ46" s="91"/>
      <c r="BA46" s="91"/>
      <c r="BB46" s="91"/>
      <c r="BC46" s="91"/>
      <c r="BD46" s="91"/>
      <c r="BE46" s="91"/>
      <c r="BF46" s="91"/>
      <c r="BG46" s="91"/>
      <c r="BH46" s="91"/>
      <c r="BI46" s="91"/>
      <c r="BJ46" s="91"/>
      <c r="BK46" s="91"/>
      <c r="BL46" s="91"/>
      <c r="BM46" s="91"/>
      <c r="BN46" s="91"/>
      <c r="BO46" s="91"/>
      <c r="BP46" s="91"/>
      <c r="BQ46" s="91"/>
      <c r="BR46" s="91"/>
      <c r="BS46" s="91"/>
      <c r="BT46" s="91"/>
      <c r="BU46" s="91"/>
      <c r="BV46" s="91"/>
      <c r="BW46" s="91"/>
      <c r="BX46" s="91"/>
      <c r="BY46" s="91"/>
      <c r="BZ46" s="91"/>
      <c r="CA46" s="91"/>
      <c r="CB46" s="91"/>
      <c r="CC46" s="91"/>
      <c r="CD46" s="91"/>
      <c r="CE46" s="91"/>
      <c r="CF46" s="91"/>
      <c r="CG46" s="91"/>
      <c r="CH46" s="91"/>
      <c r="CI46" s="91"/>
      <c r="CJ46" s="91"/>
      <c r="CK46" s="91"/>
      <c r="CL46" s="91"/>
      <c r="CM46" s="91"/>
      <c r="CN46" s="91"/>
      <c r="CO46" s="91"/>
      <c r="CP46" s="91"/>
      <c r="CQ46" s="91"/>
      <c r="CR46" s="91"/>
      <c r="CS46" s="91"/>
      <c r="CT46" s="91"/>
      <c r="CU46" s="91"/>
      <c r="CV46" s="91"/>
      <c r="CW46" s="91"/>
      <c r="CX46" s="91"/>
      <c r="CY46" s="91"/>
      <c r="CZ46" s="91"/>
      <c r="DA46" s="91"/>
      <c r="DB46" s="91"/>
      <c r="DC46" s="91"/>
      <c r="DD46" s="91"/>
      <c r="DE46" s="91"/>
      <c r="DF46" s="91"/>
      <c r="DG46" s="91"/>
      <c r="DH46" s="91"/>
      <c r="DI46" s="91"/>
      <c r="DJ46" s="91"/>
      <c r="DK46" s="91"/>
      <c r="DL46" s="91"/>
      <c r="DM46" s="91"/>
    </row>
    <row r="47" spans="1:117" ht="15" hidden="1" x14ac:dyDescent="0.2">
      <c r="A47" s="91"/>
      <c r="B47" s="128">
        <v>4</v>
      </c>
      <c r="C47" s="154" t="str">
        <f>IFERROR(#REF!* IF(#REF!="Electric Resistance", 1,#REF!),"")</f>
        <v/>
      </c>
      <c r="D47" s="135" t="str">
        <f>IFERROR(#REF!*#REF!,"")</f>
        <v/>
      </c>
      <c r="E47" s="133"/>
      <c r="F47" s="133"/>
      <c r="G47" s="133"/>
      <c r="H47" s="133"/>
      <c r="I47" s="133"/>
      <c r="J47" s="133"/>
      <c r="K47" s="133"/>
      <c r="L47" s="91"/>
      <c r="M47" s="91"/>
      <c r="N47" s="91"/>
      <c r="O47" s="91"/>
      <c r="P47" s="91"/>
      <c r="Q47" s="91"/>
      <c r="R47" s="91"/>
      <c r="S47" s="91"/>
      <c r="T47" s="91"/>
      <c r="U47" s="91"/>
      <c r="V47" s="91"/>
      <c r="W47" s="91"/>
      <c r="X47" s="91"/>
      <c r="Y47" s="91"/>
      <c r="Z47" s="91"/>
      <c r="AA47" s="91"/>
      <c r="AB47" s="91"/>
      <c r="AC47" s="91"/>
      <c r="AD47" s="91"/>
      <c r="AE47" s="91"/>
      <c r="AF47" s="91"/>
      <c r="AG47" s="91"/>
      <c r="AH47" s="91"/>
      <c r="AI47" s="91"/>
      <c r="AJ47" s="91"/>
      <c r="AK47" s="91"/>
      <c r="AL47" s="91"/>
      <c r="AM47" s="91"/>
      <c r="AN47" s="91"/>
      <c r="AO47" s="91"/>
      <c r="AP47" s="91"/>
      <c r="AQ47" s="91"/>
      <c r="AR47" s="91"/>
      <c r="AS47" s="91"/>
      <c r="AT47" s="91"/>
      <c r="AU47" s="91"/>
      <c r="AV47" s="91"/>
      <c r="AW47" s="91"/>
      <c r="AX47" s="91"/>
      <c r="AY47" s="91"/>
      <c r="AZ47" s="91"/>
      <c r="BA47" s="91"/>
      <c r="BB47" s="91"/>
      <c r="BC47" s="91"/>
      <c r="BD47" s="91"/>
      <c r="BE47" s="91"/>
      <c r="BF47" s="91"/>
      <c r="BG47" s="91"/>
      <c r="BH47" s="91"/>
      <c r="BI47" s="91"/>
      <c r="BJ47" s="91"/>
      <c r="BK47" s="91"/>
      <c r="BL47" s="91"/>
      <c r="BM47" s="91"/>
      <c r="BN47" s="91"/>
      <c r="BO47" s="91"/>
      <c r="BP47" s="91"/>
      <c r="BQ47" s="91"/>
      <c r="BR47" s="91"/>
      <c r="BS47" s="91"/>
      <c r="BT47" s="91"/>
      <c r="BU47" s="91"/>
      <c r="BV47" s="91"/>
      <c r="BW47" s="91"/>
      <c r="BX47" s="91"/>
      <c r="BY47" s="91"/>
      <c r="BZ47" s="91"/>
      <c r="CA47" s="91"/>
      <c r="CB47" s="91"/>
      <c r="CC47" s="91"/>
      <c r="CD47" s="91"/>
      <c r="CE47" s="91"/>
      <c r="CF47" s="91"/>
      <c r="CG47" s="91"/>
      <c r="CH47" s="91"/>
      <c r="CI47" s="91"/>
      <c r="CJ47" s="91"/>
      <c r="CK47" s="91"/>
      <c r="CL47" s="91"/>
      <c r="CM47" s="91"/>
      <c r="CN47" s="91"/>
      <c r="CO47" s="91"/>
      <c r="CP47" s="91"/>
      <c r="CQ47" s="91"/>
      <c r="CR47" s="91"/>
      <c r="CS47" s="91"/>
      <c r="CT47" s="91"/>
      <c r="CU47" s="91"/>
      <c r="CV47" s="91"/>
      <c r="CW47" s="91"/>
      <c r="CX47" s="91"/>
      <c r="CY47" s="91"/>
      <c r="CZ47" s="91"/>
      <c r="DA47" s="91"/>
      <c r="DB47" s="91"/>
      <c r="DC47" s="91"/>
      <c r="DD47" s="91"/>
      <c r="DE47" s="91"/>
      <c r="DF47" s="91"/>
      <c r="DG47" s="91"/>
      <c r="DH47" s="91"/>
      <c r="DI47" s="91"/>
      <c r="DJ47" s="91"/>
      <c r="DK47" s="91"/>
      <c r="DL47" s="91"/>
      <c r="DM47" s="91"/>
    </row>
    <row r="48" spans="1:117" ht="15" hidden="1" x14ac:dyDescent="0.2">
      <c r="A48" s="91"/>
      <c r="B48" s="128">
        <v>5</v>
      </c>
      <c r="C48" s="154" t="str">
        <f>IFERROR(#REF!* IF(#REF!="Electric Resistance", 1,#REF!),"")</f>
        <v/>
      </c>
      <c r="D48" s="135" t="str">
        <f>IFERROR(#REF!*#REF!,"")</f>
        <v/>
      </c>
      <c r="E48" s="133"/>
      <c r="F48" s="133"/>
      <c r="G48" s="133"/>
      <c r="H48" s="133"/>
      <c r="I48" s="133"/>
      <c r="J48" s="133"/>
      <c r="K48" s="133"/>
      <c r="L48" s="91"/>
      <c r="M48" s="91"/>
      <c r="N48" s="91"/>
      <c r="O48" s="91"/>
      <c r="P48" s="91"/>
      <c r="Q48" s="91"/>
      <c r="R48" s="91"/>
      <c r="S48" s="91"/>
      <c r="T48" s="91"/>
      <c r="U48" s="91"/>
      <c r="V48" s="91"/>
      <c r="W48" s="91"/>
      <c r="X48" s="91"/>
      <c r="Y48" s="91"/>
      <c r="Z48" s="91"/>
      <c r="AA48" s="91"/>
      <c r="AB48" s="91"/>
      <c r="AC48" s="91"/>
      <c r="AD48" s="91"/>
      <c r="AE48" s="91"/>
      <c r="AF48" s="91"/>
      <c r="AG48" s="91"/>
      <c r="AH48" s="91"/>
      <c r="AI48" s="91"/>
      <c r="AJ48" s="91"/>
      <c r="AK48" s="91"/>
      <c r="AL48" s="91"/>
      <c r="AM48" s="91"/>
      <c r="AN48" s="91"/>
      <c r="AO48" s="91"/>
      <c r="AP48" s="91"/>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T48" s="91"/>
      <c r="BU48" s="91"/>
      <c r="BV48" s="91"/>
      <c r="BW48" s="91"/>
      <c r="BX48" s="91"/>
      <c r="BY48" s="91"/>
      <c r="BZ48" s="91"/>
      <c r="CA48" s="91"/>
      <c r="CB48" s="91"/>
      <c r="CC48" s="91"/>
      <c r="CD48" s="91"/>
      <c r="CE48" s="91"/>
      <c r="CF48" s="91"/>
      <c r="CG48" s="91"/>
      <c r="CH48" s="91"/>
      <c r="CI48" s="91"/>
      <c r="CJ48" s="91"/>
      <c r="CK48" s="91"/>
      <c r="CL48" s="91"/>
      <c r="CM48" s="91"/>
      <c r="CN48" s="91"/>
      <c r="CO48" s="91"/>
      <c r="CP48" s="91"/>
      <c r="CQ48" s="91"/>
      <c r="CR48" s="91"/>
      <c r="CS48" s="91"/>
      <c r="CT48" s="91"/>
      <c r="CU48" s="91"/>
      <c r="CV48" s="91"/>
      <c r="CW48" s="91"/>
      <c r="CX48" s="91"/>
      <c r="CY48" s="91"/>
      <c r="CZ48" s="91"/>
      <c r="DA48" s="91"/>
      <c r="DB48" s="91"/>
      <c r="DC48" s="91"/>
      <c r="DD48" s="91"/>
      <c r="DE48" s="91"/>
      <c r="DF48" s="91"/>
      <c r="DG48" s="91"/>
      <c r="DH48" s="91"/>
      <c r="DI48" s="91"/>
      <c r="DJ48" s="91"/>
      <c r="DK48" s="91"/>
      <c r="DL48" s="91"/>
      <c r="DM48" s="91"/>
    </row>
    <row r="49" spans="1:118" ht="15" hidden="1" x14ac:dyDescent="0.2">
      <c r="A49" s="91"/>
      <c r="B49" s="128">
        <v>6</v>
      </c>
      <c r="C49" s="154" t="str">
        <f>IFERROR(#REF!* IF(#REF!="Electric Resistance", 1,#REF!),"")</f>
        <v/>
      </c>
      <c r="D49" s="135" t="str">
        <f>IFERROR(#REF!*#REF!,"")</f>
        <v/>
      </c>
      <c r="E49" s="133"/>
      <c r="F49" s="133"/>
      <c r="G49" s="133"/>
      <c r="H49" s="133"/>
      <c r="I49" s="133"/>
      <c r="J49" s="133"/>
      <c r="K49" s="133"/>
      <c r="L49" s="91"/>
      <c r="M49" s="91"/>
      <c r="N49" s="91"/>
      <c r="O49" s="91"/>
      <c r="P49" s="91"/>
      <c r="Q49" s="91"/>
      <c r="R49" s="91"/>
      <c r="S49" s="91"/>
      <c r="T49" s="91"/>
      <c r="U49" s="91"/>
      <c r="V49" s="91"/>
      <c r="W49" s="91"/>
      <c r="X49" s="91"/>
      <c r="Y49" s="91"/>
      <c r="Z49" s="91"/>
      <c r="AA49" s="91"/>
      <c r="AB49" s="91"/>
      <c r="AC49" s="91"/>
      <c r="AD49" s="91"/>
      <c r="AE49" s="91"/>
      <c r="AF49" s="91"/>
      <c r="AG49" s="91"/>
      <c r="AH49" s="91"/>
      <c r="AI49" s="91"/>
      <c r="AJ49" s="91"/>
      <c r="AK49" s="91"/>
      <c r="AL49" s="91"/>
      <c r="AM49" s="91"/>
      <c r="AN49" s="91"/>
      <c r="AO49" s="91"/>
      <c r="AP49" s="91"/>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c r="BS49" s="91"/>
      <c r="BT49" s="91"/>
      <c r="BU49" s="91"/>
      <c r="BV49" s="91"/>
      <c r="BW49" s="91"/>
      <c r="BX49" s="91"/>
      <c r="BY49" s="91"/>
      <c r="BZ49" s="91"/>
      <c r="CA49" s="91"/>
      <c r="CB49" s="91"/>
      <c r="CC49" s="91"/>
      <c r="CD49" s="91"/>
      <c r="CE49" s="91"/>
      <c r="CF49" s="91"/>
      <c r="CG49" s="91"/>
      <c r="CH49" s="91"/>
      <c r="CI49" s="91"/>
      <c r="CJ49" s="91"/>
      <c r="CK49" s="91"/>
      <c r="CL49" s="91"/>
      <c r="CM49" s="91"/>
      <c r="CN49" s="91"/>
      <c r="CO49" s="91"/>
      <c r="CP49" s="91"/>
      <c r="CQ49" s="91"/>
      <c r="CR49" s="91"/>
      <c r="CS49" s="91"/>
      <c r="CT49" s="91"/>
      <c r="CU49" s="91"/>
      <c r="CV49" s="91"/>
      <c r="CW49" s="91"/>
      <c r="CX49" s="91"/>
      <c r="CY49" s="91"/>
      <c r="CZ49" s="91"/>
      <c r="DA49" s="91"/>
      <c r="DB49" s="91"/>
      <c r="DC49" s="91"/>
      <c r="DD49" s="91"/>
      <c r="DE49" s="91"/>
      <c r="DF49" s="91"/>
      <c r="DG49" s="91"/>
      <c r="DH49" s="91"/>
      <c r="DI49" s="91"/>
      <c r="DJ49" s="91"/>
      <c r="DK49" s="91"/>
      <c r="DL49" s="91"/>
      <c r="DM49" s="91"/>
    </row>
    <row r="50" spans="1:118" ht="15" hidden="1" x14ac:dyDescent="0.2">
      <c r="A50" s="91"/>
      <c r="B50" s="128">
        <v>7</v>
      </c>
      <c r="C50" s="154" t="str">
        <f>IFERROR(#REF!* IF(#REF!="Electric Resistance", 1,#REF!),"")</f>
        <v/>
      </c>
      <c r="D50" s="135" t="str">
        <f>IFERROR(#REF!*#REF!,"")</f>
        <v/>
      </c>
      <c r="E50" s="133"/>
      <c r="F50" s="133"/>
      <c r="G50" s="133"/>
      <c r="H50" s="133"/>
      <c r="I50" s="133"/>
      <c r="J50" s="133"/>
      <c r="K50" s="133"/>
      <c r="L50" s="91"/>
      <c r="M50" s="91"/>
      <c r="N50" s="91"/>
      <c r="O50" s="91"/>
      <c r="P50" s="91"/>
      <c r="Q50" s="91"/>
      <c r="R50" s="91"/>
      <c r="S50" s="91"/>
      <c r="T50" s="91"/>
      <c r="U50" s="91"/>
      <c r="V50" s="91"/>
      <c r="W50" s="91"/>
      <c r="X50" s="91"/>
      <c r="Y50" s="91"/>
      <c r="Z50" s="91"/>
      <c r="AA50" s="91"/>
      <c r="AB50" s="91"/>
      <c r="AC50" s="91"/>
      <c r="AD50" s="91"/>
      <c r="AE50" s="91"/>
      <c r="AF50" s="91"/>
      <c r="AG50" s="91"/>
      <c r="AH50" s="91"/>
      <c r="AI50" s="91"/>
      <c r="AJ50" s="91"/>
      <c r="AK50" s="91"/>
      <c r="AL50" s="91"/>
      <c r="AM50" s="91"/>
      <c r="AN50" s="91"/>
      <c r="AO50" s="91"/>
      <c r="AP50" s="91"/>
      <c r="AQ50" s="91"/>
      <c r="AR50" s="91"/>
      <c r="AS50" s="91"/>
      <c r="AT50" s="91"/>
      <c r="AU50" s="91"/>
      <c r="AV50" s="91"/>
      <c r="AW50" s="91"/>
      <c r="AX50" s="91"/>
      <c r="AY50" s="91"/>
      <c r="AZ50" s="91"/>
      <c r="BA50" s="91"/>
      <c r="BB50" s="91"/>
      <c r="BC50" s="91"/>
      <c r="BD50" s="91"/>
      <c r="BE50" s="91"/>
      <c r="BF50" s="91"/>
      <c r="BG50" s="91"/>
      <c r="BH50" s="91"/>
      <c r="BI50" s="91"/>
      <c r="BJ50" s="91"/>
      <c r="BK50" s="91"/>
      <c r="BL50" s="91"/>
      <c r="BM50" s="91"/>
      <c r="BN50" s="91"/>
      <c r="BO50" s="91"/>
      <c r="BP50" s="91"/>
      <c r="BQ50" s="91"/>
      <c r="BR50" s="91"/>
      <c r="BS50" s="91"/>
      <c r="BT50" s="91"/>
      <c r="BU50" s="91"/>
      <c r="BV50" s="91"/>
      <c r="BW50" s="91"/>
      <c r="BX50" s="91"/>
      <c r="BY50" s="91"/>
      <c r="BZ50" s="91"/>
      <c r="CA50" s="91"/>
      <c r="CB50" s="91"/>
      <c r="CC50" s="91"/>
      <c r="CD50" s="91"/>
      <c r="CE50" s="91"/>
      <c r="CF50" s="91"/>
      <c r="CG50" s="91"/>
      <c r="CH50" s="91"/>
      <c r="CI50" s="91"/>
      <c r="CJ50" s="91"/>
      <c r="CK50" s="91"/>
      <c r="CL50" s="91"/>
      <c r="CM50" s="91"/>
      <c r="CN50" s="91"/>
      <c r="CO50" s="91"/>
      <c r="CP50" s="91"/>
      <c r="CQ50" s="91"/>
      <c r="CR50" s="91"/>
      <c r="CS50" s="91"/>
      <c r="CT50" s="91"/>
      <c r="CU50" s="91"/>
      <c r="CV50" s="91"/>
      <c r="CW50" s="91"/>
      <c r="CX50" s="91"/>
      <c r="CY50" s="91"/>
      <c r="CZ50" s="91"/>
      <c r="DA50" s="91"/>
      <c r="DB50" s="91"/>
      <c r="DC50" s="91"/>
      <c r="DD50" s="91"/>
      <c r="DE50" s="91"/>
      <c r="DF50" s="91"/>
      <c r="DG50" s="91"/>
      <c r="DH50" s="91"/>
      <c r="DI50" s="91"/>
      <c r="DJ50" s="91"/>
      <c r="DK50" s="91"/>
      <c r="DL50" s="91"/>
      <c r="DM50" s="91"/>
    </row>
    <row r="51" spans="1:118" ht="15" hidden="1" x14ac:dyDescent="0.2">
      <c r="A51" s="91"/>
      <c r="B51" s="128">
        <v>8</v>
      </c>
      <c r="C51" s="154" t="str">
        <f>IFERROR(#REF!* IF(#REF!="Electric Resistance", 1,#REF!),"")</f>
        <v/>
      </c>
      <c r="D51" s="135" t="str">
        <f>IFERROR(#REF!*#REF!,"")</f>
        <v/>
      </c>
      <c r="E51" s="133"/>
      <c r="F51" s="133"/>
      <c r="G51" s="133"/>
      <c r="H51" s="133"/>
      <c r="I51" s="133"/>
      <c r="J51" s="133"/>
      <c r="K51" s="133"/>
      <c r="L51" s="91"/>
      <c r="M51" s="91"/>
      <c r="N51" s="91"/>
      <c r="O51" s="91"/>
      <c r="P51" s="91"/>
      <c r="Q51" s="91"/>
      <c r="R51" s="91"/>
      <c r="S51" s="91"/>
      <c r="T51" s="91"/>
      <c r="U51" s="91"/>
      <c r="V51" s="91"/>
      <c r="W51" s="91"/>
      <c r="X51" s="91"/>
      <c r="Y51" s="91"/>
      <c r="Z51" s="91"/>
      <c r="AA51" s="91"/>
      <c r="AB51" s="91"/>
      <c r="AC51" s="91"/>
      <c r="AD51" s="91"/>
      <c r="AE51" s="91"/>
      <c r="AF51" s="91"/>
      <c r="AG51" s="91"/>
      <c r="AH51" s="91"/>
      <c r="AI51" s="91"/>
      <c r="AJ51" s="91"/>
      <c r="AK51" s="91"/>
      <c r="AL51" s="91"/>
      <c r="AM51" s="91"/>
      <c r="AN51" s="91"/>
      <c r="AO51" s="91"/>
      <c r="AP51" s="91"/>
      <c r="AQ51" s="91"/>
      <c r="AR51" s="91"/>
      <c r="AS51" s="91"/>
      <c r="AT51" s="91"/>
      <c r="AU51" s="91"/>
      <c r="AV51" s="91"/>
      <c r="AW51" s="91"/>
      <c r="AX51" s="91"/>
      <c r="AY51" s="91"/>
      <c r="AZ51" s="91"/>
      <c r="BA51" s="91"/>
      <c r="BB51" s="91"/>
      <c r="BC51" s="91"/>
      <c r="BD51" s="91"/>
      <c r="BE51" s="91"/>
      <c r="BF51" s="91"/>
      <c r="BG51" s="91"/>
      <c r="BH51" s="91"/>
      <c r="BI51" s="91"/>
      <c r="BJ51" s="91"/>
      <c r="BK51" s="91"/>
      <c r="BL51" s="91"/>
      <c r="BM51" s="91"/>
      <c r="BN51" s="91"/>
      <c r="BO51" s="91"/>
      <c r="BP51" s="91"/>
      <c r="BQ51" s="91"/>
      <c r="BR51" s="91"/>
      <c r="BS51" s="91"/>
      <c r="BT51" s="91"/>
      <c r="BU51" s="91"/>
      <c r="BV51" s="91"/>
      <c r="BW51" s="91"/>
      <c r="BX51" s="91"/>
      <c r="BY51" s="91"/>
      <c r="BZ51" s="91"/>
      <c r="CA51" s="91"/>
      <c r="CB51" s="91"/>
      <c r="CC51" s="91"/>
      <c r="CD51" s="91"/>
      <c r="CE51" s="91"/>
      <c r="CF51" s="91"/>
      <c r="CG51" s="91"/>
      <c r="CH51" s="91"/>
      <c r="CI51" s="91"/>
      <c r="CJ51" s="91"/>
      <c r="CK51" s="91"/>
      <c r="CL51" s="91"/>
      <c r="CM51" s="91"/>
      <c r="CN51" s="91"/>
      <c r="CO51" s="91"/>
      <c r="CP51" s="91"/>
      <c r="CQ51" s="91"/>
      <c r="CR51" s="91"/>
      <c r="CS51" s="91"/>
      <c r="CT51" s="91"/>
      <c r="CU51" s="91"/>
      <c r="CV51" s="91"/>
      <c r="CW51" s="91"/>
      <c r="CX51" s="91"/>
      <c r="CY51" s="91"/>
      <c r="CZ51" s="91"/>
      <c r="DA51" s="91"/>
      <c r="DB51" s="91"/>
      <c r="DC51" s="91"/>
      <c r="DD51" s="91"/>
      <c r="DE51" s="91"/>
      <c r="DF51" s="91"/>
      <c r="DG51" s="91"/>
      <c r="DH51" s="91"/>
      <c r="DI51" s="91"/>
      <c r="DJ51" s="91"/>
      <c r="DK51" s="91"/>
      <c r="DL51" s="91"/>
      <c r="DM51" s="91"/>
    </row>
    <row r="52" spans="1:118" ht="15" hidden="1" x14ac:dyDescent="0.2">
      <c r="A52" s="91"/>
      <c r="B52" s="128">
        <v>9</v>
      </c>
      <c r="C52" s="154" t="str">
        <f>IFERROR(#REF!* IF(#REF!="Electric Resistance", 1,#REF!),"")</f>
        <v/>
      </c>
      <c r="D52" s="135" t="str">
        <f>IFERROR(#REF!*#REF!,"")</f>
        <v/>
      </c>
      <c r="E52" s="133"/>
      <c r="F52" s="133"/>
      <c r="G52" s="133"/>
      <c r="H52" s="133"/>
      <c r="I52" s="133"/>
      <c r="J52" s="133"/>
      <c r="K52" s="133"/>
      <c r="L52" s="91"/>
      <c r="M52" s="91"/>
      <c r="N52" s="91"/>
      <c r="O52" s="91"/>
      <c r="P52" s="91"/>
      <c r="Q52" s="91"/>
      <c r="R52" s="91"/>
      <c r="S52" s="91"/>
      <c r="T52" s="91"/>
      <c r="U52" s="91"/>
      <c r="V52" s="91"/>
      <c r="W52" s="91"/>
      <c r="X52" s="91"/>
      <c r="Y52" s="91"/>
      <c r="Z52" s="91"/>
      <c r="AA52" s="91"/>
      <c r="AB52" s="91"/>
      <c r="AC52" s="91"/>
      <c r="AD52" s="91"/>
      <c r="AE52" s="91"/>
      <c r="AF52" s="91"/>
      <c r="AG52" s="91"/>
      <c r="AH52" s="91"/>
      <c r="AI52" s="91"/>
      <c r="AJ52" s="91"/>
      <c r="AK52" s="91"/>
      <c r="AL52" s="91"/>
      <c r="AM52" s="91"/>
      <c r="AN52" s="91"/>
      <c r="AO52" s="91"/>
      <c r="AP52" s="91"/>
      <c r="AQ52" s="91"/>
      <c r="AR52" s="91"/>
      <c r="AS52" s="91"/>
      <c r="AT52" s="91"/>
      <c r="AU52" s="91"/>
      <c r="AV52" s="91"/>
      <c r="AW52" s="91"/>
      <c r="AX52" s="91"/>
      <c r="AY52" s="91"/>
      <c r="AZ52" s="91"/>
      <c r="BA52" s="91"/>
      <c r="BB52" s="91"/>
      <c r="BC52" s="91"/>
      <c r="BD52" s="91"/>
      <c r="BE52" s="91"/>
      <c r="BF52" s="91"/>
      <c r="BG52" s="91"/>
      <c r="BH52" s="91"/>
      <c r="BI52" s="91"/>
      <c r="BJ52" s="91"/>
      <c r="BK52" s="91"/>
      <c r="BL52" s="91"/>
      <c r="BM52" s="91"/>
      <c r="BN52" s="91"/>
      <c r="BO52" s="91"/>
      <c r="BP52" s="91"/>
      <c r="BQ52" s="91"/>
      <c r="BR52" s="91"/>
      <c r="BS52" s="91"/>
      <c r="BT52" s="91"/>
      <c r="BU52" s="91"/>
      <c r="BV52" s="91"/>
      <c r="BW52" s="91"/>
      <c r="BX52" s="91"/>
      <c r="BY52" s="91"/>
      <c r="BZ52" s="91"/>
      <c r="CA52" s="91"/>
      <c r="CB52" s="91"/>
      <c r="CC52" s="91"/>
      <c r="CD52" s="91"/>
      <c r="CE52" s="91"/>
      <c r="CF52" s="91"/>
      <c r="CG52" s="91"/>
      <c r="CH52" s="91"/>
      <c r="CI52" s="91"/>
      <c r="CJ52" s="91"/>
      <c r="CK52" s="91"/>
      <c r="CL52" s="91"/>
      <c r="CM52" s="91"/>
      <c r="CN52" s="91"/>
      <c r="CO52" s="91"/>
      <c r="CP52" s="91"/>
      <c r="CQ52" s="91"/>
      <c r="CR52" s="91"/>
      <c r="CS52" s="91"/>
      <c r="CT52" s="91"/>
      <c r="CU52" s="91"/>
      <c r="CV52" s="91"/>
      <c r="CW52" s="91"/>
      <c r="CX52" s="91"/>
      <c r="CY52" s="91"/>
      <c r="CZ52" s="91"/>
      <c r="DA52" s="91"/>
      <c r="DB52" s="91"/>
      <c r="DC52" s="91"/>
      <c r="DD52" s="91"/>
      <c r="DE52" s="91"/>
      <c r="DF52" s="91"/>
      <c r="DG52" s="91"/>
      <c r="DH52" s="91"/>
      <c r="DI52" s="91"/>
      <c r="DJ52" s="91"/>
      <c r="DK52" s="91"/>
      <c r="DL52" s="91"/>
      <c r="DM52" s="91"/>
    </row>
    <row r="53" spans="1:118" ht="15.75" hidden="1" thickBot="1" x14ac:dyDescent="0.25">
      <c r="A53" s="91"/>
      <c r="B53" s="129">
        <v>10</v>
      </c>
      <c r="C53" s="155" t="str">
        <f>IFERROR(#REF!* IF(#REF!="Electric Resistance", 1,#REF!),"")</f>
        <v/>
      </c>
      <c r="D53" s="137" t="str">
        <f>IFERROR(#REF!*#REF!,"")</f>
        <v/>
      </c>
      <c r="E53" s="133"/>
      <c r="F53" s="133"/>
      <c r="G53" s="133"/>
      <c r="H53" s="133"/>
      <c r="I53" s="133"/>
      <c r="J53" s="133"/>
      <c r="K53" s="133"/>
      <c r="L53" s="91"/>
      <c r="M53" s="91"/>
      <c r="N53" s="91"/>
      <c r="O53" s="91"/>
      <c r="P53" s="91"/>
      <c r="Q53" s="91"/>
      <c r="R53" s="91"/>
      <c r="S53" s="91"/>
      <c r="T53" s="91"/>
      <c r="U53" s="91"/>
      <c r="V53" s="91"/>
      <c r="W53" s="91"/>
      <c r="X53" s="91"/>
      <c r="Y53" s="91"/>
      <c r="Z53" s="91"/>
      <c r="AA53" s="91"/>
      <c r="AB53" s="91"/>
      <c r="AC53" s="91"/>
      <c r="AD53" s="91"/>
      <c r="AE53" s="91"/>
      <c r="AF53" s="91"/>
      <c r="AG53" s="91"/>
      <c r="AH53" s="91"/>
      <c r="AI53" s="91"/>
      <c r="AJ53" s="91"/>
      <c r="AK53" s="91"/>
      <c r="AL53" s="91"/>
      <c r="AM53" s="91"/>
      <c r="AN53" s="91"/>
      <c r="AO53" s="91"/>
      <c r="AP53" s="91"/>
      <c r="AQ53" s="91"/>
      <c r="AR53" s="91"/>
      <c r="AS53" s="91"/>
      <c r="AT53" s="91"/>
      <c r="AU53" s="91"/>
      <c r="AV53" s="91"/>
      <c r="AW53" s="91"/>
      <c r="AX53" s="91"/>
      <c r="AY53" s="91"/>
      <c r="AZ53" s="91"/>
      <c r="BA53" s="91"/>
      <c r="BB53" s="91"/>
      <c r="BC53" s="91"/>
      <c r="BD53" s="91"/>
      <c r="BE53" s="91"/>
      <c r="BF53" s="91"/>
      <c r="BG53" s="91"/>
      <c r="BH53" s="91"/>
      <c r="BI53" s="91"/>
      <c r="BJ53" s="91"/>
      <c r="BK53" s="91"/>
      <c r="BL53" s="91"/>
      <c r="BM53" s="91"/>
      <c r="BN53" s="91"/>
      <c r="BO53" s="91"/>
      <c r="BP53" s="91"/>
      <c r="BQ53" s="91"/>
      <c r="BR53" s="91"/>
      <c r="BS53" s="91"/>
      <c r="BT53" s="91"/>
      <c r="BU53" s="91"/>
      <c r="BV53" s="91"/>
      <c r="BW53" s="91"/>
      <c r="BX53" s="91"/>
      <c r="BY53" s="91"/>
      <c r="BZ53" s="91"/>
      <c r="CA53" s="91"/>
      <c r="CB53" s="91"/>
      <c r="CC53" s="91"/>
      <c r="CD53" s="91"/>
      <c r="CE53" s="91"/>
      <c r="CF53" s="91"/>
      <c r="CG53" s="91"/>
      <c r="CH53" s="91"/>
      <c r="CI53" s="91"/>
      <c r="CJ53" s="91"/>
      <c r="CK53" s="91"/>
      <c r="CL53" s="91"/>
      <c r="CM53" s="91"/>
      <c r="CN53" s="91"/>
      <c r="CO53" s="91"/>
      <c r="CP53" s="91"/>
      <c r="CQ53" s="91"/>
      <c r="CR53" s="91"/>
      <c r="CS53" s="91"/>
      <c r="CT53" s="91"/>
      <c r="CU53" s="91"/>
      <c r="CV53" s="91"/>
      <c r="CW53" s="91"/>
      <c r="CX53" s="91"/>
      <c r="CY53" s="91"/>
      <c r="CZ53" s="91"/>
      <c r="DA53" s="91"/>
      <c r="DB53" s="91"/>
      <c r="DC53" s="91"/>
      <c r="DD53" s="91"/>
      <c r="DE53" s="91"/>
      <c r="DF53" s="91"/>
      <c r="DG53" s="91"/>
      <c r="DH53" s="91"/>
      <c r="DI53" s="91"/>
      <c r="DJ53" s="91"/>
      <c r="DK53" s="91"/>
      <c r="DL53" s="91"/>
      <c r="DM53" s="91"/>
    </row>
    <row r="54" spans="1:118" hidden="1" x14ac:dyDescent="0.2">
      <c r="A54" s="91"/>
      <c r="B54" s="91"/>
      <c r="C54" s="91"/>
      <c r="D54" s="91"/>
      <c r="E54" s="91"/>
      <c r="F54" s="91"/>
      <c r="G54" s="91"/>
      <c r="H54" s="91"/>
      <c r="I54" s="91"/>
      <c r="J54" s="91"/>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c r="AJ54" s="91"/>
      <c r="AK54" s="91"/>
      <c r="AL54" s="91"/>
      <c r="AM54" s="91"/>
      <c r="AN54" s="91"/>
      <c r="AO54" s="91"/>
      <c r="AP54" s="91"/>
      <c r="AQ54" s="91"/>
      <c r="AR54" s="91"/>
      <c r="AS54" s="91"/>
      <c r="AT54" s="91"/>
      <c r="AU54" s="91"/>
      <c r="AV54" s="91"/>
      <c r="AW54" s="91"/>
      <c r="AX54" s="91"/>
      <c r="AY54" s="91"/>
      <c r="AZ54" s="91"/>
      <c r="BA54" s="91"/>
      <c r="BB54" s="91"/>
      <c r="BC54" s="91"/>
      <c r="BD54" s="91"/>
      <c r="BE54" s="91"/>
      <c r="BF54" s="91"/>
      <c r="BG54" s="91"/>
      <c r="BH54" s="91"/>
      <c r="BI54" s="91"/>
      <c r="BJ54" s="91"/>
      <c r="BK54" s="91"/>
      <c r="BL54" s="91"/>
      <c r="BM54" s="91"/>
      <c r="BN54" s="91"/>
      <c r="BO54" s="91"/>
      <c r="BP54" s="91"/>
      <c r="BQ54" s="91"/>
      <c r="BR54" s="91"/>
      <c r="BS54" s="91"/>
      <c r="BT54" s="91"/>
      <c r="BU54" s="91"/>
      <c r="BV54" s="91"/>
      <c r="BW54" s="91"/>
      <c r="BX54" s="91"/>
      <c r="BY54" s="91"/>
      <c r="BZ54" s="91"/>
      <c r="CA54" s="91"/>
      <c r="CB54" s="91"/>
      <c r="CC54" s="91"/>
      <c r="CD54" s="91"/>
      <c r="CE54" s="91"/>
      <c r="CF54" s="91"/>
      <c r="CG54" s="91"/>
      <c r="CH54" s="91"/>
      <c r="CI54" s="91"/>
      <c r="CJ54" s="91"/>
      <c r="CK54" s="91"/>
      <c r="CL54" s="91"/>
      <c r="CM54" s="91"/>
      <c r="CN54" s="91"/>
      <c r="CO54" s="91"/>
      <c r="CP54" s="91"/>
      <c r="CQ54" s="91"/>
      <c r="CR54" s="91"/>
      <c r="CS54" s="91"/>
      <c r="CT54" s="91"/>
      <c r="CU54" s="91"/>
      <c r="CV54" s="91"/>
      <c r="CW54" s="91"/>
      <c r="CX54" s="91"/>
      <c r="CY54" s="91"/>
      <c r="CZ54" s="91"/>
      <c r="DA54" s="91"/>
      <c r="DB54" s="91"/>
      <c r="DC54" s="91"/>
      <c r="DD54" s="91"/>
      <c r="DE54" s="91"/>
      <c r="DF54" s="91"/>
      <c r="DG54" s="91"/>
      <c r="DH54" s="91"/>
      <c r="DI54" s="91"/>
      <c r="DJ54" s="91"/>
      <c r="DK54" s="91"/>
      <c r="DL54" s="91"/>
      <c r="DM54" s="91"/>
    </row>
    <row r="55" spans="1:118" hidden="1" x14ac:dyDescent="0.2">
      <c r="A55" s="91"/>
      <c r="B55" s="91"/>
      <c r="C55" s="91"/>
      <c r="D55" s="91"/>
      <c r="E55" s="91"/>
      <c r="F55" s="91"/>
      <c r="G55" s="91"/>
      <c r="H55" s="91"/>
      <c r="I55" s="91"/>
      <c r="J55" s="91"/>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c r="AJ55" s="91"/>
      <c r="AK55" s="91"/>
      <c r="AL55" s="91"/>
      <c r="AM55" s="91"/>
      <c r="AN55" s="91"/>
      <c r="AO55" s="91"/>
      <c r="AP55" s="91"/>
      <c r="AQ55" s="91"/>
      <c r="AR55" s="91"/>
      <c r="AS55" s="91"/>
      <c r="AT55" s="91"/>
      <c r="AU55" s="91"/>
      <c r="AV55" s="91"/>
      <c r="AW55" s="91"/>
      <c r="AX55" s="91"/>
      <c r="AY55" s="91"/>
      <c r="AZ55" s="91"/>
      <c r="BA55" s="91"/>
      <c r="BB55" s="91"/>
      <c r="BC55" s="91"/>
      <c r="BD55" s="91"/>
      <c r="BE55" s="91"/>
      <c r="BF55" s="91"/>
      <c r="BG55" s="91"/>
      <c r="BH55" s="91"/>
      <c r="BI55" s="91"/>
      <c r="BJ55" s="91"/>
      <c r="BK55" s="91"/>
      <c r="BL55" s="91"/>
      <c r="BM55" s="91"/>
      <c r="BN55" s="91"/>
      <c r="BO55" s="91"/>
      <c r="BP55" s="91"/>
      <c r="BQ55" s="91"/>
      <c r="BR55" s="91"/>
      <c r="BS55" s="91"/>
      <c r="BT55" s="91"/>
      <c r="BU55" s="91"/>
      <c r="BV55" s="91"/>
      <c r="BW55" s="91"/>
      <c r="BX55" s="91"/>
      <c r="BY55" s="91"/>
      <c r="BZ55" s="91"/>
      <c r="CA55" s="91"/>
      <c r="CB55" s="91"/>
      <c r="CC55" s="91"/>
      <c r="CD55" s="91"/>
      <c r="CE55" s="91"/>
      <c r="CF55" s="91"/>
      <c r="CG55" s="91"/>
      <c r="CH55" s="91"/>
      <c r="CI55" s="91"/>
      <c r="CJ55" s="91"/>
      <c r="CK55" s="91"/>
      <c r="CL55" s="91"/>
      <c r="CM55" s="91"/>
      <c r="CN55" s="91"/>
      <c r="CO55" s="91"/>
      <c r="CP55" s="91"/>
      <c r="CQ55" s="91"/>
      <c r="CR55" s="91"/>
      <c r="CS55" s="91"/>
      <c r="CT55" s="91"/>
      <c r="CU55" s="91"/>
      <c r="CV55" s="91"/>
      <c r="CW55" s="91"/>
      <c r="CX55" s="91"/>
      <c r="CY55" s="91"/>
      <c r="CZ55" s="91"/>
      <c r="DA55" s="91"/>
      <c r="DB55" s="91"/>
      <c r="DC55" s="91"/>
      <c r="DD55" s="91"/>
      <c r="DE55" s="91"/>
      <c r="DF55" s="91"/>
      <c r="DG55" s="91"/>
      <c r="DH55" s="91"/>
      <c r="DI55" s="91"/>
      <c r="DJ55" s="91"/>
      <c r="DK55" s="91"/>
      <c r="DL55" s="91"/>
      <c r="DM55" s="91"/>
    </row>
    <row r="56" spans="1:118" ht="15.75" hidden="1" thickBot="1" x14ac:dyDescent="0.25">
      <c r="A56" s="91"/>
      <c r="B56" s="125"/>
      <c r="C56" s="527" t="s">
        <v>125</v>
      </c>
      <c r="D56" s="528"/>
      <c r="E56" s="112"/>
      <c r="F56" s="112"/>
      <c r="G56" s="112"/>
      <c r="H56" s="112"/>
      <c r="I56" s="112"/>
      <c r="J56" s="112"/>
      <c r="K56" s="112"/>
      <c r="L56" s="91"/>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91"/>
      <c r="AL56" s="91"/>
      <c r="AM56" s="91"/>
      <c r="AN56" s="91"/>
      <c r="AO56" s="91"/>
      <c r="AP56" s="91"/>
      <c r="AQ56" s="91"/>
      <c r="AR56" s="91"/>
      <c r="AS56" s="91"/>
      <c r="AT56" s="91"/>
      <c r="AU56" s="91"/>
      <c r="AV56" s="91"/>
      <c r="AW56" s="91"/>
      <c r="AX56" s="91"/>
      <c r="AY56" s="91"/>
      <c r="AZ56" s="91"/>
      <c r="BA56" s="91"/>
      <c r="BB56" s="91"/>
      <c r="BC56" s="91"/>
      <c r="BD56" s="91"/>
      <c r="BE56" s="91"/>
      <c r="BF56" s="91"/>
      <c r="BG56" s="91"/>
      <c r="BH56" s="91"/>
      <c r="BI56" s="91"/>
      <c r="BJ56" s="91"/>
      <c r="BK56" s="91"/>
      <c r="BL56" s="91"/>
      <c r="BM56" s="91"/>
      <c r="BN56" s="91"/>
      <c r="BO56" s="91"/>
      <c r="BP56" s="91"/>
      <c r="BQ56" s="91"/>
      <c r="BR56" s="91"/>
      <c r="BS56" s="91"/>
      <c r="BT56" s="91"/>
      <c r="BU56" s="91"/>
      <c r="BV56" s="91"/>
      <c r="BW56" s="91"/>
      <c r="BX56" s="91"/>
      <c r="BY56" s="91"/>
      <c r="BZ56" s="91"/>
      <c r="CA56" s="91"/>
      <c r="CB56" s="91"/>
      <c r="CC56" s="91"/>
      <c r="CD56" s="91"/>
      <c r="CE56" s="91"/>
      <c r="CF56" s="91"/>
      <c r="CG56" s="91"/>
      <c r="CH56" s="91"/>
      <c r="CI56" s="91"/>
      <c r="CJ56" s="91"/>
      <c r="CK56" s="91"/>
      <c r="CL56" s="91"/>
      <c r="CM56" s="91"/>
      <c r="CN56" s="91"/>
      <c r="CO56" s="91"/>
      <c r="CP56" s="91"/>
      <c r="CQ56" s="91"/>
      <c r="CR56" s="91"/>
      <c r="CS56" s="91"/>
      <c r="CT56" s="91"/>
      <c r="CU56" s="91"/>
      <c r="CV56" s="91"/>
      <c r="CW56" s="91"/>
      <c r="CX56" s="91"/>
      <c r="CY56" s="91"/>
      <c r="CZ56" s="91"/>
      <c r="DA56" s="91"/>
      <c r="DB56" s="91"/>
      <c r="DC56" s="91"/>
      <c r="DD56" s="91"/>
      <c r="DE56" s="91"/>
      <c r="DF56" s="91"/>
      <c r="DG56" s="91"/>
      <c r="DH56" s="91"/>
      <c r="DI56" s="91"/>
      <c r="DJ56" s="91"/>
      <c r="DK56" s="91"/>
      <c r="DL56" s="91"/>
      <c r="DM56" s="91"/>
    </row>
    <row r="57" spans="1:118" ht="30.75" hidden="1" thickBot="1" x14ac:dyDescent="0.25">
      <c r="A57" s="91"/>
      <c r="B57" s="138" t="s">
        <v>105</v>
      </c>
      <c r="C57" s="94" t="s">
        <v>127</v>
      </c>
      <c r="D57" s="94" t="s">
        <v>128</v>
      </c>
      <c r="E57" s="113"/>
      <c r="F57" s="113"/>
      <c r="G57" s="113"/>
      <c r="H57" s="113"/>
      <c r="I57" s="113"/>
      <c r="J57" s="113"/>
      <c r="K57" s="113"/>
      <c r="L57" s="91"/>
      <c r="M57" s="91"/>
      <c r="N57" s="91"/>
      <c r="O57" s="91"/>
      <c r="P57" s="91"/>
      <c r="Q57" s="91"/>
      <c r="R57" s="91"/>
      <c r="S57" s="91"/>
      <c r="T57" s="91"/>
      <c r="U57" s="91"/>
      <c r="V57" s="91"/>
      <c r="W57" s="91"/>
      <c r="X57" s="91"/>
      <c r="Y57" s="91"/>
      <c r="Z57" s="91"/>
      <c r="AA57" s="91"/>
      <c r="AB57" s="91"/>
      <c r="AC57" s="91"/>
      <c r="AD57" s="91"/>
      <c r="AE57" s="91"/>
      <c r="AF57" s="91"/>
      <c r="AG57" s="91"/>
      <c r="AH57" s="91"/>
      <c r="AI57" s="91"/>
      <c r="AJ57" s="91"/>
      <c r="AK57" s="91"/>
      <c r="AL57" s="91"/>
      <c r="AM57" s="91"/>
      <c r="AN57" s="91"/>
      <c r="AO57" s="91"/>
      <c r="AP57" s="91"/>
      <c r="AQ57" s="91"/>
      <c r="AR57" s="91"/>
      <c r="AS57" s="91"/>
      <c r="AT57" s="91"/>
      <c r="AU57" s="91"/>
      <c r="AV57" s="91"/>
      <c r="AW57" s="91"/>
      <c r="AX57" s="91"/>
      <c r="AY57" s="91"/>
      <c r="AZ57" s="91"/>
      <c r="BA57" s="91"/>
      <c r="BB57" s="91"/>
      <c r="BC57" s="91"/>
      <c r="BD57" s="91"/>
      <c r="BE57" s="91"/>
      <c r="BF57" s="91"/>
      <c r="BG57" s="91"/>
      <c r="BH57" s="91"/>
      <c r="BI57" s="91"/>
      <c r="BJ57" s="91"/>
      <c r="BK57" s="91"/>
      <c r="BL57" s="91"/>
      <c r="BM57" s="91"/>
      <c r="BN57" s="91"/>
      <c r="BO57" s="91"/>
      <c r="BP57" s="91"/>
      <c r="BQ57" s="91"/>
      <c r="BR57" s="91"/>
      <c r="BS57" s="91"/>
      <c r="BT57" s="91"/>
      <c r="BU57" s="91"/>
      <c r="BV57" s="91"/>
      <c r="BW57" s="91"/>
      <c r="BX57" s="91"/>
      <c r="BY57" s="91"/>
      <c r="BZ57" s="91"/>
      <c r="CA57" s="91"/>
      <c r="CB57" s="91"/>
      <c r="CC57" s="91"/>
      <c r="CD57" s="91"/>
      <c r="CE57" s="91"/>
      <c r="CF57" s="91"/>
      <c r="CG57" s="91"/>
      <c r="CH57" s="91"/>
      <c r="CI57" s="91"/>
      <c r="CJ57" s="91"/>
      <c r="CK57" s="91"/>
      <c r="CL57" s="91"/>
      <c r="CM57" s="91"/>
      <c r="CN57" s="91"/>
      <c r="CO57" s="91"/>
      <c r="CP57" s="91"/>
      <c r="CQ57" s="91"/>
      <c r="CR57" s="91"/>
      <c r="CS57" s="91"/>
      <c r="CT57" s="91"/>
      <c r="CU57" s="91"/>
      <c r="CV57" s="91"/>
      <c r="CW57" s="91"/>
      <c r="CX57" s="91"/>
      <c r="CY57" s="91"/>
      <c r="CZ57" s="91"/>
      <c r="DA57" s="91"/>
      <c r="DB57" s="91"/>
      <c r="DC57" s="91"/>
      <c r="DD57" s="91"/>
      <c r="DE57" s="91"/>
      <c r="DF57" s="91"/>
      <c r="DG57" s="91"/>
      <c r="DH57" s="91"/>
      <c r="DI57" s="91"/>
      <c r="DJ57" s="91"/>
      <c r="DK57" s="91"/>
      <c r="DL57" s="91"/>
      <c r="DM57" s="91"/>
      <c r="DN57" s="91"/>
    </row>
    <row r="58" spans="1:118" ht="15" hidden="1" x14ac:dyDescent="0.2">
      <c r="A58" s="91"/>
      <c r="B58" s="126">
        <v>1</v>
      </c>
      <c r="C58" s="156" t="str">
        <f>IFERROR((#REF!*8.3*1*(#REF!-#REF!))*$C9/(#REF!*#REF!*3412),"")</f>
        <v/>
      </c>
      <c r="D58" s="157">
        <v>0</v>
      </c>
      <c r="E58" s="158"/>
      <c r="F58" s="158"/>
      <c r="G58" s="158"/>
      <c r="H58" s="158"/>
      <c r="I58" s="158"/>
      <c r="J58" s="158"/>
      <c r="K58" s="158"/>
      <c r="L58" s="91"/>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91"/>
      <c r="AO58" s="91"/>
      <c r="AP58" s="91"/>
      <c r="AQ58" s="91"/>
      <c r="AR58" s="91"/>
      <c r="AS58" s="91"/>
      <c r="AT58" s="91"/>
      <c r="AU58" s="91"/>
      <c r="AV58" s="91"/>
      <c r="AW58" s="91"/>
      <c r="AX58" s="91"/>
      <c r="AY58" s="91"/>
      <c r="AZ58" s="91"/>
      <c r="BA58" s="91"/>
      <c r="BB58" s="91"/>
      <c r="BC58" s="91"/>
      <c r="BD58" s="91"/>
      <c r="BE58" s="91"/>
      <c r="BF58" s="91"/>
      <c r="BG58" s="91"/>
      <c r="BH58" s="91"/>
      <c r="BI58" s="91"/>
      <c r="BJ58" s="91"/>
      <c r="BK58" s="91"/>
      <c r="BL58" s="91"/>
      <c r="BM58" s="91"/>
      <c r="BN58" s="91"/>
      <c r="BO58" s="91"/>
      <c r="BP58" s="91"/>
      <c r="BQ58" s="91"/>
      <c r="BR58" s="91"/>
      <c r="BS58" s="91"/>
      <c r="BT58" s="91"/>
      <c r="BU58" s="91"/>
      <c r="BV58" s="91"/>
      <c r="BW58" s="91"/>
      <c r="BX58" s="91"/>
      <c r="BY58" s="91"/>
      <c r="BZ58" s="91"/>
      <c r="CA58" s="91"/>
      <c r="CB58" s="91"/>
      <c r="CC58" s="91"/>
      <c r="CD58" s="91"/>
      <c r="CE58" s="91"/>
      <c r="CF58" s="91"/>
      <c r="CG58" s="91"/>
      <c r="CH58" s="91"/>
      <c r="CI58" s="91"/>
      <c r="CJ58" s="91"/>
      <c r="CK58" s="91"/>
      <c r="CL58" s="91"/>
      <c r="CM58" s="91"/>
      <c r="CN58" s="91"/>
      <c r="CO58" s="91"/>
      <c r="CP58" s="91"/>
      <c r="CQ58" s="91"/>
      <c r="CR58" s="91"/>
      <c r="CS58" s="91"/>
      <c r="CT58" s="91"/>
      <c r="CU58" s="91"/>
      <c r="CV58" s="91"/>
      <c r="CW58" s="91"/>
      <c r="CX58" s="91"/>
      <c r="CY58" s="91"/>
      <c r="CZ58" s="91"/>
      <c r="DA58" s="91"/>
      <c r="DB58" s="91"/>
      <c r="DC58" s="91"/>
      <c r="DD58" s="91"/>
      <c r="DE58" s="91"/>
      <c r="DF58" s="91"/>
      <c r="DG58" s="91"/>
      <c r="DH58" s="91"/>
      <c r="DI58" s="91"/>
      <c r="DJ58" s="91"/>
      <c r="DK58" s="91"/>
      <c r="DL58" s="91"/>
      <c r="DM58" s="91"/>
      <c r="DN58" s="91"/>
    </row>
    <row r="59" spans="1:118" ht="15" hidden="1" x14ac:dyDescent="0.2">
      <c r="A59" s="91"/>
      <c r="B59" s="128">
        <v>2</v>
      </c>
      <c r="C59" s="159" t="str">
        <f>IFERROR((#REF!*8.3*1*(#REF!-#REF!))*$C10/(#REF!*#REF!*3412),"")</f>
        <v/>
      </c>
      <c r="D59" s="160">
        <v>0</v>
      </c>
      <c r="E59" s="158"/>
      <c r="F59" s="158"/>
      <c r="G59" s="158"/>
      <c r="H59" s="158"/>
      <c r="I59" s="158"/>
      <c r="J59" s="158"/>
      <c r="K59" s="158"/>
      <c r="L59" s="91"/>
      <c r="M59" s="91"/>
      <c r="N59" s="91"/>
      <c r="O59" s="91"/>
      <c r="P59" s="91"/>
      <c r="Q59" s="91"/>
      <c r="R59" s="91"/>
      <c r="S59" s="91"/>
      <c r="T59" s="91"/>
      <c r="U59" s="91"/>
      <c r="V59" s="91"/>
      <c r="W59" s="91"/>
      <c r="X59" s="91"/>
      <c r="Y59" s="91"/>
      <c r="Z59" s="91"/>
      <c r="AA59" s="91"/>
      <c r="AB59" s="91"/>
      <c r="AC59" s="91"/>
      <c r="AD59" s="91"/>
      <c r="AE59" s="91"/>
      <c r="AF59" s="91"/>
      <c r="AG59" s="91"/>
      <c r="AH59" s="91"/>
      <c r="AI59" s="91"/>
      <c r="AJ59" s="91"/>
      <c r="AK59" s="91"/>
      <c r="AL59" s="91"/>
      <c r="AM59" s="91"/>
      <c r="AN59" s="91"/>
      <c r="AO59" s="91"/>
      <c r="AP59" s="91"/>
      <c r="AQ59" s="91"/>
      <c r="AR59" s="91"/>
      <c r="AS59" s="91"/>
      <c r="AT59" s="91"/>
      <c r="AU59" s="91"/>
      <c r="AV59" s="91"/>
      <c r="AW59" s="91"/>
      <c r="AX59" s="91"/>
      <c r="AY59" s="91"/>
      <c r="AZ59" s="91"/>
      <c r="BA59" s="91"/>
      <c r="BB59" s="91"/>
      <c r="BC59" s="91"/>
      <c r="BD59" s="91"/>
      <c r="BE59" s="91"/>
      <c r="BF59" s="91"/>
      <c r="BG59" s="91"/>
      <c r="BH59" s="91"/>
      <c r="BI59" s="91"/>
      <c r="BJ59" s="91"/>
      <c r="BK59" s="91"/>
      <c r="BL59" s="91"/>
      <c r="BM59" s="91"/>
      <c r="BN59" s="91"/>
      <c r="BO59" s="91"/>
      <c r="BP59" s="91"/>
      <c r="BQ59" s="91"/>
      <c r="BR59" s="91"/>
      <c r="BS59" s="91"/>
      <c r="BT59" s="91"/>
      <c r="BU59" s="91"/>
      <c r="BV59" s="91"/>
      <c r="BW59" s="91"/>
      <c r="BX59" s="91"/>
      <c r="BY59" s="91"/>
      <c r="BZ59" s="91"/>
      <c r="CA59" s="91"/>
      <c r="CB59" s="91"/>
      <c r="CC59" s="91"/>
      <c r="CD59" s="91"/>
      <c r="CE59" s="91"/>
      <c r="CF59" s="91"/>
      <c r="CG59" s="91"/>
      <c r="CH59" s="91"/>
      <c r="CI59" s="91"/>
      <c r="CJ59" s="91"/>
      <c r="CK59" s="91"/>
      <c r="CL59" s="91"/>
      <c r="CM59" s="91"/>
      <c r="CN59" s="91"/>
      <c r="CO59" s="91"/>
      <c r="CP59" s="91"/>
      <c r="CQ59" s="91"/>
      <c r="CR59" s="91"/>
      <c r="CS59" s="91"/>
      <c r="CT59" s="91"/>
      <c r="CU59" s="91"/>
      <c r="CV59" s="91"/>
      <c r="CW59" s="91"/>
      <c r="CX59" s="91"/>
      <c r="CY59" s="91"/>
      <c r="CZ59" s="91"/>
      <c r="DA59" s="91"/>
      <c r="DB59" s="91"/>
      <c r="DC59" s="91"/>
      <c r="DD59" s="91"/>
      <c r="DE59" s="91"/>
      <c r="DF59" s="91"/>
      <c r="DG59" s="91"/>
      <c r="DH59" s="91"/>
      <c r="DI59" s="91"/>
      <c r="DJ59" s="91"/>
      <c r="DK59" s="91"/>
      <c r="DL59" s="91"/>
      <c r="DM59" s="91"/>
      <c r="DN59" s="91"/>
    </row>
    <row r="60" spans="1:118" ht="15" hidden="1" x14ac:dyDescent="0.2">
      <c r="A60" s="91"/>
      <c r="B60" s="128">
        <v>3</v>
      </c>
      <c r="C60" s="159" t="str">
        <f>IFERROR((#REF!*8.3*1*(#REF!-#REF!))*$C11/(#REF!*#REF!*3412),"")</f>
        <v/>
      </c>
      <c r="D60" s="160">
        <v>0</v>
      </c>
      <c r="E60" s="158"/>
      <c r="F60" s="158"/>
      <c r="G60" s="158"/>
      <c r="H60" s="158"/>
      <c r="I60" s="158"/>
      <c r="J60" s="158"/>
      <c r="K60" s="158"/>
      <c r="L60" s="91"/>
      <c r="M60" s="91"/>
      <c r="N60" s="91"/>
      <c r="O60" s="91"/>
      <c r="P60" s="91"/>
      <c r="Q60" s="91"/>
      <c r="R60" s="91"/>
      <c r="S60" s="91"/>
      <c r="T60" s="91"/>
      <c r="U60" s="91"/>
      <c r="V60" s="91"/>
      <c r="W60" s="91"/>
      <c r="X60" s="91"/>
      <c r="Y60" s="91"/>
      <c r="Z60" s="91"/>
      <c r="AA60" s="91"/>
      <c r="AB60" s="91"/>
      <c r="AC60" s="91"/>
      <c r="AD60" s="91"/>
      <c r="AE60" s="91"/>
      <c r="AF60" s="91"/>
      <c r="AG60" s="91"/>
      <c r="AH60" s="91"/>
      <c r="AI60" s="91"/>
      <c r="AJ60" s="91"/>
      <c r="AK60" s="91"/>
      <c r="AL60" s="91"/>
      <c r="AM60" s="91"/>
      <c r="AN60" s="91"/>
      <c r="AO60" s="91"/>
      <c r="AP60" s="91"/>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1"/>
      <c r="BQ60" s="91"/>
      <c r="BR60" s="91"/>
      <c r="BS60" s="91"/>
      <c r="BT60" s="91"/>
      <c r="BU60" s="91"/>
      <c r="BV60" s="91"/>
      <c r="BW60" s="91"/>
      <c r="BX60" s="91"/>
      <c r="BY60" s="91"/>
      <c r="BZ60" s="91"/>
      <c r="CA60" s="91"/>
      <c r="CB60" s="91"/>
      <c r="CC60" s="91"/>
      <c r="CD60" s="91"/>
      <c r="CE60" s="91"/>
      <c r="CF60" s="91"/>
      <c r="CG60" s="91"/>
      <c r="CH60" s="91"/>
      <c r="CI60" s="91"/>
      <c r="CJ60" s="91"/>
      <c r="CK60" s="91"/>
      <c r="CL60" s="91"/>
      <c r="CM60" s="91"/>
      <c r="CN60" s="91"/>
      <c r="CO60" s="91"/>
      <c r="CP60" s="91"/>
      <c r="CQ60" s="91"/>
      <c r="CR60" s="91"/>
      <c r="CS60" s="91"/>
      <c r="CT60" s="91"/>
      <c r="CU60" s="91"/>
      <c r="CV60" s="91"/>
      <c r="CW60" s="91"/>
      <c r="CX60" s="91"/>
      <c r="CY60" s="91"/>
      <c r="CZ60" s="91"/>
      <c r="DA60" s="91"/>
      <c r="DB60" s="91"/>
      <c r="DC60" s="91"/>
      <c r="DD60" s="91"/>
      <c r="DE60" s="91"/>
      <c r="DF60" s="91"/>
      <c r="DG60" s="91"/>
      <c r="DH60" s="91"/>
      <c r="DI60" s="91"/>
      <c r="DJ60" s="91"/>
      <c r="DK60" s="91"/>
      <c r="DL60" s="91"/>
      <c r="DM60" s="91"/>
      <c r="DN60" s="91"/>
    </row>
    <row r="61" spans="1:118" ht="15" hidden="1" x14ac:dyDescent="0.2">
      <c r="A61" s="91"/>
      <c r="B61" s="128">
        <v>4</v>
      </c>
      <c r="C61" s="159" t="str">
        <f>IFERROR((#REF!*8.3*1*(#REF!-#REF!))*$C12/(#REF!*#REF!*3412),"")</f>
        <v/>
      </c>
      <c r="D61" s="160">
        <v>0</v>
      </c>
      <c r="E61" s="158"/>
      <c r="F61" s="158"/>
      <c r="G61" s="158"/>
      <c r="H61" s="158"/>
      <c r="I61" s="158"/>
      <c r="J61" s="158"/>
      <c r="K61" s="158"/>
      <c r="L61" s="91"/>
      <c r="M61" s="91"/>
      <c r="N61" s="91"/>
      <c r="O61" s="91"/>
      <c r="P61" s="91"/>
      <c r="Q61" s="91"/>
      <c r="R61" s="91"/>
      <c r="S61" s="91"/>
      <c r="T61" s="91"/>
      <c r="U61" s="91"/>
      <c r="V61" s="91"/>
      <c r="W61" s="91"/>
      <c r="X61" s="91"/>
      <c r="Y61" s="91"/>
      <c r="Z61" s="91"/>
      <c r="AA61" s="91"/>
      <c r="AB61" s="91"/>
      <c r="AC61" s="91"/>
      <c r="AD61" s="91"/>
      <c r="AE61" s="91"/>
      <c r="AF61" s="91"/>
      <c r="AG61" s="91"/>
      <c r="AH61" s="91"/>
      <c r="AI61" s="91"/>
      <c r="AJ61" s="91"/>
      <c r="AK61" s="91"/>
      <c r="AL61" s="91"/>
      <c r="AM61" s="91"/>
      <c r="AN61" s="91"/>
      <c r="AO61" s="91"/>
      <c r="AP61" s="91"/>
      <c r="AQ61" s="91"/>
      <c r="AR61" s="91"/>
      <c r="AS61" s="91"/>
      <c r="AT61" s="91"/>
      <c r="AU61" s="91"/>
      <c r="AV61" s="91"/>
      <c r="AW61" s="91"/>
      <c r="AX61" s="91"/>
      <c r="AY61" s="91"/>
      <c r="AZ61" s="91"/>
      <c r="BA61" s="91"/>
      <c r="BB61" s="91"/>
      <c r="BC61" s="91"/>
      <c r="BD61" s="91"/>
      <c r="BE61" s="91"/>
      <c r="BF61" s="91"/>
      <c r="BG61" s="91"/>
      <c r="BH61" s="91"/>
      <c r="BI61" s="91"/>
      <c r="BJ61" s="91"/>
      <c r="BK61" s="91"/>
      <c r="BL61" s="91"/>
      <c r="BM61" s="91"/>
      <c r="BN61" s="91"/>
      <c r="BO61" s="91"/>
      <c r="BP61" s="91"/>
      <c r="BQ61" s="91"/>
      <c r="BR61" s="91"/>
      <c r="BS61" s="91"/>
      <c r="BT61" s="91"/>
      <c r="BU61" s="91"/>
      <c r="BV61" s="91"/>
      <c r="BW61" s="91"/>
      <c r="BX61" s="91"/>
      <c r="BY61" s="91"/>
      <c r="BZ61" s="91"/>
      <c r="CA61" s="91"/>
      <c r="CB61" s="91"/>
      <c r="CC61" s="91"/>
      <c r="CD61" s="91"/>
      <c r="CE61" s="91"/>
      <c r="CF61" s="91"/>
      <c r="CG61" s="91"/>
      <c r="CH61" s="91"/>
      <c r="CI61" s="91"/>
      <c r="CJ61" s="91"/>
      <c r="CK61" s="91"/>
      <c r="CL61" s="91"/>
      <c r="CM61" s="91"/>
      <c r="CN61" s="91"/>
      <c r="CO61" s="91"/>
      <c r="CP61" s="91"/>
      <c r="CQ61" s="91"/>
      <c r="CR61" s="91"/>
      <c r="CS61" s="91"/>
      <c r="CT61" s="91"/>
      <c r="CU61" s="91"/>
      <c r="CV61" s="91"/>
      <c r="CW61" s="91"/>
      <c r="CX61" s="91"/>
      <c r="CY61" s="91"/>
      <c r="CZ61" s="91"/>
      <c r="DA61" s="91"/>
      <c r="DB61" s="91"/>
      <c r="DC61" s="91"/>
      <c r="DD61" s="91"/>
      <c r="DE61" s="91"/>
      <c r="DF61" s="91"/>
      <c r="DG61" s="91"/>
      <c r="DH61" s="91"/>
      <c r="DI61" s="91"/>
      <c r="DJ61" s="91"/>
      <c r="DK61" s="91"/>
      <c r="DL61" s="91"/>
      <c r="DM61" s="91"/>
      <c r="DN61" s="91"/>
    </row>
    <row r="62" spans="1:118" ht="15" hidden="1" x14ac:dyDescent="0.2">
      <c r="A62" s="91"/>
      <c r="B62" s="128">
        <v>5</v>
      </c>
      <c r="C62" s="159" t="str">
        <f>IFERROR((#REF!*8.3*1*(#REF!-#REF!))*$C13/(#REF!*#REF!*3412),"")</f>
        <v/>
      </c>
      <c r="D62" s="160">
        <v>0</v>
      </c>
      <c r="E62" s="158"/>
      <c r="F62" s="158"/>
      <c r="G62" s="158"/>
      <c r="H62" s="158"/>
      <c r="I62" s="158"/>
      <c r="J62" s="158"/>
      <c r="K62" s="158"/>
      <c r="L62" s="91"/>
      <c r="M62" s="91"/>
      <c r="N62" s="91"/>
      <c r="O62" s="91"/>
      <c r="P62" s="91"/>
      <c r="Q62" s="91"/>
      <c r="R62" s="91"/>
      <c r="S62" s="91"/>
      <c r="T62" s="91"/>
      <c r="U62" s="91"/>
      <c r="V62" s="91"/>
      <c r="W62" s="91"/>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1"/>
      <c r="AV62" s="91"/>
      <c r="AW62" s="91"/>
      <c r="AX62" s="91"/>
      <c r="AY62" s="91"/>
      <c r="AZ62" s="91"/>
      <c r="BA62" s="91"/>
      <c r="BB62" s="91"/>
      <c r="BC62" s="91"/>
      <c r="BD62" s="91"/>
      <c r="BE62" s="91"/>
      <c r="BF62" s="91"/>
      <c r="BG62" s="91"/>
      <c r="BH62" s="91"/>
      <c r="BI62" s="91"/>
      <c r="BJ62" s="91"/>
      <c r="BK62" s="91"/>
      <c r="BL62" s="91"/>
      <c r="BM62" s="91"/>
      <c r="BN62" s="91"/>
      <c r="BO62" s="91"/>
      <c r="BP62" s="91"/>
      <c r="BQ62" s="91"/>
      <c r="BR62" s="91"/>
      <c r="BS62" s="91"/>
      <c r="BT62" s="91"/>
      <c r="BU62" s="91"/>
      <c r="BV62" s="91"/>
      <c r="BW62" s="91"/>
      <c r="BX62" s="91"/>
      <c r="BY62" s="91"/>
      <c r="BZ62" s="91"/>
      <c r="CA62" s="91"/>
      <c r="CB62" s="91"/>
      <c r="CC62" s="91"/>
      <c r="CD62" s="91"/>
      <c r="CE62" s="91"/>
      <c r="CF62" s="91"/>
      <c r="CG62" s="91"/>
      <c r="CH62" s="91"/>
      <c r="CI62" s="91"/>
      <c r="CJ62" s="91"/>
      <c r="CK62" s="91"/>
      <c r="CL62" s="91"/>
      <c r="CM62" s="91"/>
      <c r="CN62" s="91"/>
      <c r="CO62" s="91"/>
      <c r="CP62" s="91"/>
      <c r="CQ62" s="91"/>
      <c r="CR62" s="91"/>
      <c r="CS62" s="91"/>
      <c r="CT62" s="91"/>
      <c r="CU62" s="91"/>
      <c r="CV62" s="91"/>
      <c r="CW62" s="91"/>
      <c r="CX62" s="91"/>
      <c r="CY62" s="91"/>
      <c r="CZ62" s="91"/>
      <c r="DA62" s="91"/>
      <c r="DB62" s="91"/>
      <c r="DC62" s="91"/>
      <c r="DD62" s="91"/>
      <c r="DE62" s="91"/>
      <c r="DF62" s="91"/>
      <c r="DG62" s="91"/>
      <c r="DH62" s="91"/>
      <c r="DI62" s="91"/>
      <c r="DJ62" s="91"/>
      <c r="DK62" s="91"/>
      <c r="DL62" s="91"/>
      <c r="DM62" s="91"/>
      <c r="DN62" s="91"/>
    </row>
    <row r="63" spans="1:118" ht="15" hidden="1" x14ac:dyDescent="0.2">
      <c r="A63" s="91"/>
      <c r="B63" s="128">
        <v>6</v>
      </c>
      <c r="C63" s="159" t="str">
        <f>IFERROR((#REF!*8.3*1*(#REF!-#REF!))*$C14/(#REF!*#REF!*3412),"")</f>
        <v/>
      </c>
      <c r="D63" s="160">
        <v>0</v>
      </c>
      <c r="E63" s="158"/>
      <c r="F63" s="158"/>
      <c r="G63" s="158"/>
      <c r="H63" s="158"/>
      <c r="I63" s="158"/>
      <c r="J63" s="158"/>
      <c r="K63" s="158"/>
      <c r="L63" s="91"/>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c r="BO63" s="91"/>
      <c r="BP63" s="91"/>
      <c r="BQ63" s="91"/>
      <c r="BR63" s="91"/>
      <c r="BS63" s="91"/>
      <c r="BT63" s="91"/>
      <c r="BU63" s="91"/>
      <c r="BV63" s="91"/>
      <c r="BW63" s="91"/>
      <c r="BX63" s="91"/>
      <c r="BY63" s="91"/>
      <c r="BZ63" s="91"/>
      <c r="CA63" s="91"/>
      <c r="CB63" s="91"/>
      <c r="CC63" s="91"/>
      <c r="CD63" s="91"/>
      <c r="CE63" s="91"/>
      <c r="CF63" s="91"/>
      <c r="CG63" s="91"/>
      <c r="CH63" s="91"/>
      <c r="CI63" s="91"/>
      <c r="CJ63" s="91"/>
      <c r="CK63" s="91"/>
      <c r="CL63" s="91"/>
      <c r="CM63" s="91"/>
      <c r="CN63" s="91"/>
      <c r="CO63" s="91"/>
      <c r="CP63" s="91"/>
      <c r="CQ63" s="91"/>
      <c r="CR63" s="91"/>
      <c r="CS63" s="91"/>
      <c r="CT63" s="91"/>
      <c r="CU63" s="91"/>
      <c r="CV63" s="91"/>
      <c r="CW63" s="91"/>
      <c r="CX63" s="91"/>
      <c r="CY63" s="91"/>
      <c r="CZ63" s="91"/>
      <c r="DA63" s="91"/>
      <c r="DB63" s="91"/>
      <c r="DC63" s="91"/>
      <c r="DD63" s="91"/>
      <c r="DE63" s="91"/>
      <c r="DF63" s="91"/>
      <c r="DG63" s="91"/>
      <c r="DH63" s="91"/>
      <c r="DI63" s="91"/>
      <c r="DJ63" s="91"/>
      <c r="DK63" s="91"/>
      <c r="DL63" s="91"/>
      <c r="DM63" s="91"/>
      <c r="DN63" s="91"/>
    </row>
    <row r="64" spans="1:118" ht="15" hidden="1" x14ac:dyDescent="0.2">
      <c r="A64" s="91"/>
      <c r="B64" s="128">
        <v>7</v>
      </c>
      <c r="C64" s="159" t="str">
        <f>IFERROR((#REF!*8.3*1*(#REF!-#REF!))*$C15/(#REF!*#REF!*3412),"")</f>
        <v/>
      </c>
      <c r="D64" s="160">
        <v>0</v>
      </c>
      <c r="E64" s="158"/>
      <c r="F64" s="158"/>
      <c r="G64" s="158"/>
      <c r="H64" s="158"/>
      <c r="I64" s="158"/>
      <c r="J64" s="158"/>
      <c r="K64" s="158"/>
      <c r="L64" s="91"/>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91"/>
      <c r="AV64" s="91"/>
      <c r="AW64" s="91"/>
      <c r="AX64" s="91"/>
      <c r="AY64" s="91"/>
      <c r="AZ64" s="91"/>
      <c r="BA64" s="91"/>
      <c r="BB64" s="91"/>
      <c r="BC64" s="91"/>
      <c r="BD64" s="91"/>
      <c r="BE64" s="91"/>
      <c r="BF64" s="91"/>
      <c r="BG64" s="91"/>
      <c r="BH64" s="91"/>
      <c r="BI64" s="91"/>
      <c r="BJ64" s="91"/>
      <c r="BK64" s="91"/>
      <c r="BL64" s="91"/>
      <c r="BM64" s="91"/>
      <c r="BN64" s="91"/>
      <c r="BO64" s="91"/>
      <c r="BP64" s="91"/>
      <c r="BQ64" s="91"/>
      <c r="BR64" s="91"/>
      <c r="BS64" s="91"/>
      <c r="BT64" s="91"/>
      <c r="BU64" s="91"/>
      <c r="BV64" s="91"/>
      <c r="BW64" s="91"/>
      <c r="BX64" s="91"/>
      <c r="BY64" s="91"/>
      <c r="BZ64" s="91"/>
      <c r="CA64" s="91"/>
      <c r="CB64" s="91"/>
      <c r="CC64" s="91"/>
      <c r="CD64" s="91"/>
      <c r="CE64" s="91"/>
      <c r="CF64" s="91"/>
      <c r="CG64" s="91"/>
      <c r="CH64" s="91"/>
      <c r="CI64" s="91"/>
      <c r="CJ64" s="91"/>
      <c r="CK64" s="91"/>
      <c r="CL64" s="91"/>
      <c r="CM64" s="91"/>
      <c r="CN64" s="91"/>
      <c r="CO64" s="91"/>
      <c r="CP64" s="91"/>
      <c r="CQ64" s="91"/>
      <c r="CR64" s="91"/>
      <c r="CS64" s="91"/>
      <c r="CT64" s="91"/>
      <c r="CU64" s="91"/>
      <c r="CV64" s="91"/>
      <c r="CW64" s="91"/>
      <c r="CX64" s="91"/>
      <c r="CY64" s="91"/>
      <c r="CZ64" s="91"/>
      <c r="DA64" s="91"/>
      <c r="DB64" s="91"/>
      <c r="DC64" s="91"/>
      <c r="DD64" s="91"/>
      <c r="DE64" s="91"/>
      <c r="DF64" s="91"/>
      <c r="DG64" s="91"/>
      <c r="DH64" s="91"/>
      <c r="DI64" s="91"/>
      <c r="DJ64" s="91"/>
      <c r="DK64" s="91"/>
      <c r="DL64" s="91"/>
      <c r="DM64" s="91"/>
      <c r="DN64" s="91"/>
    </row>
    <row r="65" spans="1:118" ht="15" hidden="1" x14ac:dyDescent="0.2">
      <c r="A65" s="91"/>
      <c r="B65" s="128">
        <v>8</v>
      </c>
      <c r="C65" s="159" t="str">
        <f>IFERROR((#REF!*8.3*1*(#REF!-#REF!))*$C16/(#REF!*#REF!*3412),"")</f>
        <v/>
      </c>
      <c r="D65" s="160">
        <v>0</v>
      </c>
      <c r="E65" s="158"/>
      <c r="F65" s="158"/>
      <c r="G65" s="158"/>
      <c r="H65" s="158"/>
      <c r="I65" s="158"/>
      <c r="J65" s="158"/>
      <c r="K65" s="158"/>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1"/>
      <c r="BF65" s="91"/>
      <c r="BG65" s="91"/>
      <c r="BH65" s="91"/>
      <c r="BI65" s="91"/>
      <c r="BJ65" s="91"/>
      <c r="BK65" s="91"/>
      <c r="BL65" s="91"/>
      <c r="BM65" s="91"/>
      <c r="BN65" s="91"/>
      <c r="BO65" s="91"/>
      <c r="BP65" s="91"/>
      <c r="BQ65" s="91"/>
      <c r="BR65" s="91"/>
      <c r="BS65" s="91"/>
      <c r="BT65" s="91"/>
      <c r="BU65" s="91"/>
      <c r="BV65" s="91"/>
      <c r="BW65" s="91"/>
      <c r="BX65" s="91"/>
      <c r="BY65" s="91"/>
      <c r="BZ65" s="91"/>
      <c r="CA65" s="91"/>
      <c r="CB65" s="91"/>
      <c r="CC65" s="91"/>
      <c r="CD65" s="91"/>
      <c r="CE65" s="91"/>
      <c r="CF65" s="91"/>
      <c r="CG65" s="91"/>
      <c r="CH65" s="91"/>
      <c r="CI65" s="91"/>
      <c r="CJ65" s="91"/>
      <c r="CK65" s="91"/>
      <c r="CL65" s="91"/>
      <c r="CM65" s="91"/>
      <c r="CN65" s="91"/>
      <c r="CO65" s="91"/>
      <c r="CP65" s="91"/>
      <c r="CQ65" s="91"/>
      <c r="CR65" s="91"/>
      <c r="CS65" s="91"/>
      <c r="CT65" s="91"/>
      <c r="CU65" s="91"/>
      <c r="CV65" s="91"/>
      <c r="CW65" s="91"/>
      <c r="CX65" s="91"/>
      <c r="CY65" s="91"/>
      <c r="CZ65" s="91"/>
      <c r="DA65" s="91"/>
      <c r="DB65" s="91"/>
      <c r="DC65" s="91"/>
      <c r="DD65" s="91"/>
      <c r="DE65" s="91"/>
      <c r="DF65" s="91"/>
      <c r="DG65" s="91"/>
      <c r="DH65" s="91"/>
      <c r="DI65" s="91"/>
      <c r="DJ65" s="91"/>
      <c r="DK65" s="91"/>
      <c r="DL65" s="91"/>
      <c r="DM65" s="91"/>
      <c r="DN65" s="91"/>
    </row>
    <row r="66" spans="1:118" ht="15" hidden="1" x14ac:dyDescent="0.2">
      <c r="A66" s="91"/>
      <c r="B66" s="128">
        <v>9</v>
      </c>
      <c r="C66" s="159" t="str">
        <f>IFERROR((#REF!*8.3*1*(#REF!-#REF!))*$C17/(#REF!*#REF!*3412),"")</f>
        <v/>
      </c>
      <c r="D66" s="160">
        <v>0</v>
      </c>
      <c r="E66" s="158"/>
      <c r="F66" s="158"/>
      <c r="G66" s="158"/>
      <c r="H66" s="158"/>
      <c r="I66" s="158"/>
      <c r="J66" s="158"/>
      <c r="K66" s="158"/>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c r="CA66" s="91"/>
      <c r="CB66" s="91"/>
      <c r="CC66" s="91"/>
      <c r="CD66" s="91"/>
      <c r="CE66" s="91"/>
      <c r="CF66" s="91"/>
      <c r="CG66" s="91"/>
      <c r="CH66" s="91"/>
      <c r="CI66" s="91"/>
      <c r="CJ66" s="91"/>
      <c r="CK66" s="91"/>
      <c r="CL66" s="91"/>
      <c r="CM66" s="91"/>
      <c r="CN66" s="91"/>
      <c r="CO66" s="91"/>
      <c r="CP66" s="91"/>
      <c r="CQ66" s="91"/>
      <c r="CR66" s="91"/>
      <c r="CS66" s="91"/>
      <c r="CT66" s="91"/>
      <c r="CU66" s="91"/>
      <c r="CV66" s="91"/>
      <c r="CW66" s="91"/>
      <c r="CX66" s="91"/>
      <c r="CY66" s="91"/>
      <c r="CZ66" s="91"/>
      <c r="DA66" s="91"/>
      <c r="DB66" s="91"/>
      <c r="DC66" s="91"/>
      <c r="DD66" s="91"/>
      <c r="DE66" s="91"/>
      <c r="DF66" s="91"/>
      <c r="DG66" s="91"/>
      <c r="DH66" s="91"/>
      <c r="DI66" s="91"/>
      <c r="DJ66" s="91"/>
      <c r="DK66" s="91"/>
      <c r="DL66" s="91"/>
      <c r="DM66" s="91"/>
      <c r="DN66" s="91"/>
    </row>
    <row r="67" spans="1:118" ht="15.75" hidden="1" thickBot="1" x14ac:dyDescent="0.25">
      <c r="A67" s="91"/>
      <c r="B67" s="129">
        <v>10</v>
      </c>
      <c r="C67" s="161" t="str">
        <f>IFERROR((#REF!*8.3*1*(#REF!-#REF!))*$C18/(#REF!*#REF!*3412),"")</f>
        <v/>
      </c>
      <c r="D67" s="162">
        <v>0</v>
      </c>
      <c r="E67" s="158"/>
      <c r="F67" s="158"/>
      <c r="G67" s="158"/>
      <c r="H67" s="158"/>
      <c r="I67" s="158"/>
      <c r="J67" s="158"/>
      <c r="K67" s="158"/>
      <c r="L67" s="91"/>
      <c r="M67" s="91"/>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91"/>
      <c r="BG67" s="91"/>
      <c r="BH67" s="91"/>
      <c r="BI67" s="91"/>
      <c r="BJ67" s="91"/>
      <c r="BK67" s="91"/>
      <c r="BL67" s="91"/>
      <c r="BM67" s="91"/>
      <c r="BN67" s="91"/>
      <c r="BO67" s="91"/>
      <c r="BP67" s="91"/>
      <c r="BQ67" s="91"/>
      <c r="BR67" s="91"/>
      <c r="BS67" s="91"/>
      <c r="BT67" s="91"/>
      <c r="BU67" s="91"/>
      <c r="BV67" s="91"/>
      <c r="BW67" s="91"/>
      <c r="BX67" s="91"/>
      <c r="BY67" s="91"/>
      <c r="BZ67" s="91"/>
      <c r="CA67" s="91"/>
      <c r="CB67" s="91"/>
      <c r="CC67" s="91"/>
      <c r="CD67" s="91"/>
      <c r="CE67" s="91"/>
      <c r="CF67" s="91"/>
      <c r="CG67" s="91"/>
      <c r="CH67" s="91"/>
      <c r="CI67" s="91"/>
      <c r="CJ67" s="91"/>
      <c r="CK67" s="91"/>
      <c r="CL67" s="91"/>
      <c r="CM67" s="91"/>
      <c r="CN67" s="91"/>
      <c r="CO67" s="91"/>
      <c r="CP67" s="91"/>
      <c r="CQ67" s="91"/>
      <c r="CR67" s="91"/>
      <c r="CS67" s="91"/>
      <c r="CT67" s="91"/>
      <c r="CU67" s="91"/>
      <c r="CV67" s="91"/>
      <c r="CW67" s="91"/>
      <c r="CX67" s="91"/>
      <c r="CY67" s="91"/>
      <c r="CZ67" s="91"/>
      <c r="DA67" s="91"/>
      <c r="DB67" s="91"/>
      <c r="DC67" s="91"/>
      <c r="DD67" s="91"/>
      <c r="DE67" s="91"/>
      <c r="DF67" s="91"/>
      <c r="DG67" s="91"/>
      <c r="DH67" s="91"/>
      <c r="DI67" s="91"/>
      <c r="DJ67" s="91"/>
      <c r="DK67" s="91"/>
      <c r="DL67" s="91"/>
      <c r="DM67" s="91"/>
      <c r="DN67" s="91"/>
    </row>
    <row r="68" spans="1:118" hidden="1" x14ac:dyDescent="0.2">
      <c r="A68" s="91"/>
      <c r="B68" s="91"/>
      <c r="C68" s="91"/>
      <c r="D68" s="91"/>
      <c r="E68" s="91"/>
      <c r="F68" s="91"/>
      <c r="G68" s="91"/>
      <c r="H68" s="91"/>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c r="BW68" s="91"/>
      <c r="BX68" s="91"/>
      <c r="BY68" s="91"/>
      <c r="BZ68" s="91"/>
      <c r="CA68" s="91"/>
      <c r="CB68" s="91"/>
      <c r="CC68" s="91"/>
      <c r="CD68" s="91"/>
      <c r="CE68" s="91"/>
      <c r="CF68" s="91"/>
      <c r="CG68" s="91"/>
      <c r="CH68" s="91"/>
      <c r="CI68" s="91"/>
      <c r="CJ68" s="91"/>
      <c r="CK68" s="91"/>
      <c r="CL68" s="91"/>
      <c r="CM68" s="91"/>
      <c r="CN68" s="91"/>
      <c r="CO68" s="91"/>
      <c r="CP68" s="91"/>
      <c r="CQ68" s="91"/>
      <c r="CR68" s="91"/>
      <c r="CS68" s="91"/>
      <c r="CT68" s="91"/>
      <c r="CU68" s="91"/>
      <c r="CV68" s="91"/>
      <c r="CW68" s="91"/>
      <c r="CX68" s="91"/>
      <c r="CY68" s="91"/>
      <c r="CZ68" s="91"/>
      <c r="DA68" s="91"/>
      <c r="DB68" s="91"/>
      <c r="DC68" s="91"/>
      <c r="DD68" s="91"/>
      <c r="DE68" s="91"/>
      <c r="DF68" s="91"/>
      <c r="DG68" s="91"/>
      <c r="DH68" s="91"/>
      <c r="DI68" s="91"/>
      <c r="DJ68" s="91"/>
      <c r="DK68" s="91"/>
      <c r="DL68" s="91"/>
      <c r="DM68" s="91"/>
    </row>
    <row r="69" spans="1:118" hidden="1" x14ac:dyDescent="0.2"/>
    <row r="70" spans="1:118" hidden="1" x14ac:dyDescent="0.2"/>
  </sheetData>
  <mergeCells count="5">
    <mergeCell ref="B3:D3"/>
    <mergeCell ref="B5:C5"/>
    <mergeCell ref="C28:D28"/>
    <mergeCell ref="C42:D42"/>
    <mergeCell ref="C56:D56"/>
  </mergeCells>
  <dataValidations count="4">
    <dataValidation type="decimal" operator="greaterThan" allowBlank="1" showInputMessage="1" showErrorMessage="1" sqref="G9:G18 H10:J18" xr:uid="{36ECC191-B4A6-4D95-AE6A-7F1B7E6A0F8A}">
      <formula1>0</formula1>
    </dataValidation>
    <dataValidation type="whole" operator="greaterThan" allowBlank="1" showInputMessage="1" showErrorMessage="1" error="Must be a whole number" sqref="C9:C18" xr:uid="{A1E65351-5372-4439-9A41-DF175FCB0BE6}">
      <formula1>0</formula1>
    </dataValidation>
    <dataValidation allowBlank="1" showInputMessage="1" showErrorMessage="1" prompt="Enter Building Type on Project Summary tab." sqref="D5:K5" xr:uid="{F72F65EA-81B8-430C-9910-663AC694AF0B}"/>
    <dataValidation operator="greaterThan" allowBlank="1" showInputMessage="1" showErrorMessage="1" sqref="K9:K18" xr:uid="{3505E17D-CF9B-41F2-BE64-180015C71489}"/>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1" id="{86957D79-64A4-4C2E-A708-F29C63F135CE}">
            <xm:f>'Utility Admin'!$E$3="PECO"</xm:f>
            <x14:dxf>
              <font>
                <color theme="0"/>
              </font>
              <fill>
                <patternFill>
                  <bgColor rgb="FF6E06C1"/>
                </patternFill>
              </fill>
            </x14:dxf>
          </x14:cfRule>
          <xm:sqref>B5:C5 B7:S7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85553E5E-9ACD-4EEF-A5DA-BEF25706D51E}">
          <x14:formula1>
            <xm:f>Dropdowns!$A$27:$A$28</xm:f>
          </x14:formula1>
          <xm:sqref>F9</xm:sqref>
        </x14:dataValidation>
        <x14:dataValidation type="list" operator="greaterThan" allowBlank="1" showInputMessage="1" showErrorMessage="1" xr:uid="{3D75D52A-918B-47F1-ACC2-5611B637F8B1}">
          <x14:formula1>
            <xm:f>Dropdowns!$B$27:$B$29</xm:f>
          </x14:formula1>
          <xm:sqref>H9</xm:sqref>
        </x14:dataValidation>
        <x14:dataValidation type="list" operator="greaterThan" allowBlank="1" showInputMessage="1" showErrorMessage="1" xr:uid="{4F92589E-B116-4C91-9CB8-39DC1F74D3F4}">
          <x14:formula1>
            <xm:f>Dropdowns!$C$27:$C$33</xm:f>
          </x14:formula1>
          <xm:sqref>I9:J9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39E763885C5034EA33AFEB44E20B5DD" ma:contentTypeVersion="20" ma:contentTypeDescription="Create a new document." ma:contentTypeScope="" ma:versionID="33c51c4da5d31f0d9e95b93bd1b55d02">
  <xsd:schema xmlns:xsd="http://www.w3.org/2001/XMLSchema" xmlns:xs="http://www.w3.org/2001/XMLSchema" xmlns:p="http://schemas.microsoft.com/office/2006/metadata/properties" xmlns:ns2="3e486212-abdd-488a-bd93-e313ac9ef1c0" xmlns:ns3="10dc75f0-f2a5-4152-8ffa-1cdc8f900c09" targetNamespace="http://schemas.microsoft.com/office/2006/metadata/properties" ma:root="true" ma:fieldsID="a18da08271b907336adb430a4bfbea6e" ns2:_="" ns3:_="">
    <xsd:import namespace="3e486212-abdd-488a-bd93-e313ac9ef1c0"/>
    <xsd:import namespace="10dc75f0-f2a5-4152-8ffa-1cdc8f900c0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Hyper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486212-abdd-488a-bd93-e313ac9ef1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f6033a7-fbac-4cd0-8a8a-00b65ae7f6db"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Hyperlink" ma:index="26" nillable="true" ma:displayName="Hyperlink" ma:format="Hyperlink" ma:internalName="Hyper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dc75f0-f2a5-4152-8ffa-1cdc8f900c0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bbae20dd-031e-46ce-9fca-4a0bb37af986}" ma:internalName="TaxCatchAll" ma:showField="CatchAllData" ma:web="10dc75f0-f2a5-4152-8ffa-1cdc8f900c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e486212-abdd-488a-bd93-e313ac9ef1c0">
      <Terms xmlns="http://schemas.microsoft.com/office/infopath/2007/PartnerControls"/>
    </lcf76f155ced4ddcb4097134ff3c332f>
    <TaxCatchAll xmlns="10dc75f0-f2a5-4152-8ffa-1cdc8f900c09" xsi:nil="true"/>
    <Hyperlink xmlns="3e486212-abdd-488a-bd93-e313ac9ef1c0">
      <Url xsi:nil="true"/>
      <Description xsi:nil="true"/>
    </Hyperlink>
  </documentManagement>
</p:properties>
</file>

<file path=customXml/itemProps1.xml><?xml version="1.0" encoding="utf-8"?>
<ds:datastoreItem xmlns:ds="http://schemas.openxmlformats.org/officeDocument/2006/customXml" ds:itemID="{13ED25C4-CDE4-42AE-950E-B470B9C13B3E}">
  <ds:schemaRefs>
    <ds:schemaRef ds:uri="http://schemas.microsoft.com/sharepoint/v3/contenttype/forms"/>
  </ds:schemaRefs>
</ds:datastoreItem>
</file>

<file path=customXml/itemProps2.xml><?xml version="1.0" encoding="utf-8"?>
<ds:datastoreItem xmlns:ds="http://schemas.openxmlformats.org/officeDocument/2006/customXml" ds:itemID="{32DB2A19-F85D-4BAA-BBE3-649B6830D3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486212-abdd-488a-bd93-e313ac9ef1c0"/>
    <ds:schemaRef ds:uri="10dc75f0-f2a5-4152-8ffa-1cdc8f900c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C5864AF-5698-45EA-8444-2FFB257884BD}">
  <ds:schemaRefs>
    <ds:schemaRef ds:uri="http://purl.org/dc/dcmitype/"/>
    <ds:schemaRef ds:uri="http://purl.org/dc/elements/1.1/"/>
    <ds:schemaRef ds:uri="http://schemas.microsoft.com/office/2006/metadata/properties"/>
    <ds:schemaRef ds:uri="http://www.w3.org/XML/1998/namespace"/>
    <ds:schemaRef ds:uri="3e486212-abdd-488a-bd93-e313ac9ef1c0"/>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10dc75f0-f2a5-4152-8ffa-1cdc8f900c0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vt:i4>
      </vt:variant>
    </vt:vector>
  </HeadingPairs>
  <TitlesOfParts>
    <vt:vector size="30" baseType="lpstr">
      <vt:lpstr>Instructions</vt:lpstr>
      <vt:lpstr>Methodology</vt:lpstr>
      <vt:lpstr>Printable Report</vt:lpstr>
      <vt:lpstr>Measure List</vt:lpstr>
      <vt:lpstr>Utility Admin</vt:lpstr>
      <vt:lpstr>Project Summary</vt:lpstr>
      <vt:lpstr>Heat Pump Water Heaters</vt:lpstr>
      <vt:lpstr>Pre-Rinse Spray Valves</vt:lpstr>
      <vt:lpstr>Pipe Insulation</vt:lpstr>
      <vt:lpstr>Data Export</vt:lpstr>
      <vt:lpstr>Zip Code Lookup Table</vt:lpstr>
      <vt:lpstr>Lookups</vt:lpstr>
      <vt:lpstr>Dropdowns</vt:lpstr>
      <vt:lpstr>Version Log</vt:lpstr>
      <vt:lpstr>CR_Utility</vt:lpstr>
      <vt:lpstr>CR_Utility_Alt</vt:lpstr>
      <vt:lpstr>'Project Summary'!Print_Area</vt:lpstr>
      <vt:lpstr>Retrofit</vt:lpstr>
      <vt:lpstr>Time_of_Sale</vt:lpstr>
      <vt:lpstr>Utility_Admin_Alt</vt:lpstr>
      <vt:lpstr>Dropdowns!yHPBuildings</vt:lpstr>
      <vt:lpstr>yHPBuildings</vt:lpstr>
      <vt:lpstr>Dropdowns!yPSV_facilities</vt:lpstr>
      <vt:lpstr>yPSV_facilities</vt:lpstr>
      <vt:lpstr>Dropdowns!yPSV_Retrofit</vt:lpstr>
      <vt:lpstr>yPSV_Retrofit</vt:lpstr>
      <vt:lpstr>Dropdowns!yPSV_TOS</vt:lpstr>
      <vt:lpstr>yPSV_TOS</vt:lpstr>
      <vt:lpstr>Dropdowns!yWHLocation</vt:lpstr>
      <vt:lpstr>yWHLocation</vt:lpstr>
    </vt:vector>
  </TitlesOfParts>
  <Manager/>
  <Company>CLEAResult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Janine Morency</dc:creator>
  <cp:keywords/>
  <dc:description/>
  <cp:lastModifiedBy>Tom Cosgro</cp:lastModifiedBy>
  <cp:revision/>
  <dcterms:created xsi:type="dcterms:W3CDTF">2014-05-06T17:45:34Z</dcterms:created>
  <dcterms:modified xsi:type="dcterms:W3CDTF">2026-05-19T21:03:28Z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dlc_DocIdItemGuid">
    <vt:lpwstr>ff2ebb0e-9cf5-41f3-acdc-4da5dcbabd45</vt:lpwstr>
  </property>
  <property fmtid="{D5CDD505-2E9C-101B-9397-08002B2CF9AE}" pid="4" name="ContentTypeId">
    <vt:lpwstr>0x010100039E763885C5034EA33AFEB44E20B5DD</vt:lpwstr>
  </property>
  <property fmtid="{D5CDD505-2E9C-101B-9397-08002B2CF9AE}" pid="5" name="TaxKeyword">
    <vt:lpwstr/>
  </property>
  <property fmtid="{D5CDD505-2E9C-101B-9397-08002B2CF9AE}" pid="6" name="MediaServiceImageTags">
    <vt:lpwstr/>
  </property>
</Properties>
</file>