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mc:AlternateContent xmlns:mc="http://schemas.openxmlformats.org/markup-compatibility/2006">
    <mc:Choice Requires="x15">
      <x15ac:absPath xmlns:x15ac="http://schemas.microsoft.com/office/spreadsheetml/2010/11/ac" url="https://clearesult5-my.sharepoint.com/personal/angelique_quinn_clearesult_com/Documents/PPL C&amp;I/PPL NonRes Site Documents/Calculators &amp; Estimators/"/>
    </mc:Choice>
  </mc:AlternateContent>
  <xr:revisionPtr revIDLastSave="0" documentId="8_{A73033E6-0601-4CE0-AD95-FA546CEE2411}" xr6:coauthVersionLast="46" xr6:coauthVersionMax="46" xr10:uidLastSave="{00000000-0000-0000-0000-000000000000}"/>
  <bookViews>
    <workbookView xWindow="-120" yWindow="-120" windowWidth="20730" windowHeight="11160" tabRatio="756" activeTab="2" xr2:uid="{00000000-000D-0000-FFFF-FFFF00000000}"/>
  </bookViews>
  <sheets>
    <sheet name="Instructions" sheetId="16" r:id="rId1"/>
    <sheet name="Methodology" sheetId="21" state="hidden" r:id="rId2"/>
    <sheet name="Summary" sheetId="35" r:id="rId3"/>
    <sheet name="Auto Milker Takeoff Calculator" sheetId="4" r:id="rId4"/>
    <sheet name="Dairy Scroll Comp Calculator" sheetId="30" r:id="rId5"/>
    <sheet name="Livestock Waterer Calculator" sheetId="31" r:id="rId6"/>
    <sheet name="VSD Controller" sheetId="32" r:id="rId7"/>
    <sheet name="Hi Eff Vent Fans" sheetId="33" r:id="rId8"/>
    <sheet name="Hi Vol Low Speed Fans" sheetId="34" r:id="rId9"/>
    <sheet name="Heat Reclaimers" sheetId="36" r:id="rId10"/>
    <sheet name="Low Pressure Irrigation System" sheetId="37" r:id="rId11"/>
    <sheet name="Ag Measures Calcs" sheetId="5" state="hidden" r:id="rId12"/>
    <sheet name="Version Log" sheetId="29" state="hidden" r:id="rId13"/>
  </sheets>
  <definedNames>
    <definedName name="_xlnm.Print_Area" localSheetId="3">'Auto Milker Takeoff Calculator'!$B$3:$D$18</definedName>
    <definedName name="_xlnm.Print_Area" localSheetId="4">'Dairy Scroll Comp Calculator'!$B$3:$D$20</definedName>
    <definedName name="_xlnm.Print_Area" localSheetId="9">'Heat Reclaimers'!$B$3:$D$22</definedName>
    <definedName name="_xlnm.Print_Area" localSheetId="7">'Hi Eff Vent Fans'!$B$3:$D$25</definedName>
    <definedName name="_xlnm.Print_Area" localSheetId="8">'Hi Vol Low Speed Fans'!$B$3:$D$21</definedName>
    <definedName name="_xlnm.Print_Area" localSheetId="5">'Livestock Waterer Calculator'!$B$3:$D$18</definedName>
    <definedName name="_xlnm.Print_Area" localSheetId="10">'Low Pressure Irrigation System'!$B$3:$D$23</definedName>
    <definedName name="_xlnm.Print_Area" localSheetId="6">'VSD Controller'!$B$3:$D$20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37" l="1"/>
  <c r="F14" i="35"/>
  <c r="C18" i="37"/>
  <c r="C8" i="37"/>
  <c r="C7" i="37"/>
  <c r="C6" i="37"/>
  <c r="I14" i="35" l="1"/>
  <c r="C19" i="37"/>
  <c r="G14" i="35" s="1"/>
  <c r="H14" i="35"/>
  <c r="F13" i="35"/>
  <c r="C17" i="36"/>
  <c r="C8" i="36"/>
  <c r="C7" i="36"/>
  <c r="C6" i="36"/>
  <c r="C18" i="36" l="1"/>
  <c r="G13" i="35" s="1"/>
  <c r="C19" i="36"/>
  <c r="I13" i="35" s="1"/>
  <c r="H13" i="35"/>
  <c r="C14" i="5"/>
  <c r="D67" i="5" s="1"/>
  <c r="C22" i="33"/>
  <c r="C17" i="5"/>
  <c r="K68" i="5" s="1"/>
  <c r="E67" i="5" l="1"/>
  <c r="E68" i="5" s="1"/>
  <c r="C18" i="34"/>
  <c r="C22" i="5"/>
  <c r="E71" i="5" s="1"/>
  <c r="C20" i="5"/>
  <c r="C71" i="5" s="1"/>
  <c r="C17" i="32" l="1"/>
  <c r="C8" i="34"/>
  <c r="C7" i="34"/>
  <c r="C6" i="34"/>
  <c r="C8" i="33"/>
  <c r="C7" i="33"/>
  <c r="C6" i="33"/>
  <c r="C8" i="32"/>
  <c r="C7" i="32"/>
  <c r="C6" i="32"/>
  <c r="C15" i="31"/>
  <c r="C8" i="31"/>
  <c r="C7" i="31"/>
  <c r="C6" i="31"/>
  <c r="C8" i="30"/>
  <c r="C7" i="30"/>
  <c r="C6" i="30"/>
  <c r="C15" i="4"/>
  <c r="C8" i="4"/>
  <c r="C7" i="4"/>
  <c r="C6" i="4"/>
  <c r="F12" i="35" l="1"/>
  <c r="F11" i="35"/>
  <c r="I10" i="35"/>
  <c r="F10" i="35"/>
  <c r="I9" i="35"/>
  <c r="F9" i="35"/>
  <c r="F8" i="35"/>
  <c r="F7" i="35"/>
  <c r="F15" i="35" l="1"/>
  <c r="I7" i="35"/>
  <c r="C31" i="5"/>
  <c r="C24" i="5" l="1"/>
  <c r="H71" i="5" s="1"/>
  <c r="C23" i="5"/>
  <c r="F71" i="5" s="1"/>
  <c r="G71" i="5" s="1"/>
  <c r="C21" i="5"/>
  <c r="D71" i="5" s="1"/>
  <c r="K71" i="5" l="1"/>
  <c r="I12" i="35" s="1"/>
  <c r="AK49" i="5" l="1"/>
  <c r="AK50" i="5"/>
  <c r="AK51" i="5"/>
  <c r="AK48" i="5"/>
  <c r="I71" i="5" l="1"/>
  <c r="C16" i="34" s="1"/>
  <c r="H12" i="35" s="1"/>
  <c r="J71" i="5"/>
  <c r="C17" i="34" s="1"/>
  <c r="G12" i="35" s="1"/>
  <c r="C19" i="5"/>
  <c r="M48" i="5" s="1"/>
  <c r="M52" i="5" s="1"/>
  <c r="C18" i="5"/>
  <c r="C16" i="5"/>
  <c r="I67" i="5" s="1"/>
  <c r="I68" i="5" s="1"/>
  <c r="C13" i="5"/>
  <c r="C67" i="5" s="1"/>
  <c r="T48" i="5"/>
  <c r="AD48" i="5"/>
  <c r="AC48" i="5"/>
  <c r="U48" i="5"/>
  <c r="C15" i="5"/>
  <c r="G64" i="5"/>
  <c r="E64" i="5"/>
  <c r="D64" i="5"/>
  <c r="C12" i="5"/>
  <c r="I64" i="5" s="1"/>
  <c r="C11" i="5"/>
  <c r="H64" i="5" s="1"/>
  <c r="C10" i="5"/>
  <c r="F64" i="5" s="1"/>
  <c r="C9" i="5"/>
  <c r="C64" i="5" s="1"/>
  <c r="F61" i="5"/>
  <c r="E61" i="5"/>
  <c r="C8" i="5"/>
  <c r="D61" i="5" s="1"/>
  <c r="C7" i="5"/>
  <c r="C3" i="5"/>
  <c r="C6" i="5"/>
  <c r="C58" i="5" s="1"/>
  <c r="C4" i="5"/>
  <c r="C5" i="5"/>
  <c r="C13" i="4"/>
  <c r="C23" i="4"/>
  <c r="C22" i="4"/>
  <c r="C68" i="5" l="1"/>
  <c r="C14" i="4"/>
  <c r="G7" i="35" s="1"/>
  <c r="H7" i="35"/>
  <c r="I61" i="5"/>
  <c r="H67" i="5"/>
  <c r="H68" i="5" s="1"/>
  <c r="M67" i="5"/>
  <c r="I11" i="35" s="1"/>
  <c r="Q52" i="5"/>
  <c r="P52" i="5"/>
  <c r="O52" i="5"/>
  <c r="N52" i="5"/>
  <c r="Q48" i="5"/>
  <c r="P48" i="5"/>
  <c r="N48" i="5"/>
  <c r="O48" i="5"/>
  <c r="F67" i="5"/>
  <c r="F68" i="5" s="1"/>
  <c r="D68" i="5"/>
  <c r="J64" i="5"/>
  <c r="C15" i="32" s="1"/>
  <c r="H10" i="35" s="1"/>
  <c r="C61" i="5"/>
  <c r="G61" i="5" s="1"/>
  <c r="C13" i="31" s="1"/>
  <c r="H9" i="35" s="1"/>
  <c r="H58" i="5"/>
  <c r="C17" i="30" s="1"/>
  <c r="I8" i="35" s="1"/>
  <c r="E58" i="5"/>
  <c r="D58" i="5"/>
  <c r="I15" i="35" l="1"/>
  <c r="J67" i="5"/>
  <c r="J68" i="5" s="1"/>
  <c r="C19" i="33" s="1"/>
  <c r="G67" i="5"/>
  <c r="K67" i="5" s="1"/>
  <c r="K64" i="5"/>
  <c r="C16" i="32" s="1"/>
  <c r="G10" i="35" s="1"/>
  <c r="L64" i="5"/>
  <c r="H61" i="5"/>
  <c r="C14" i="31" s="1"/>
  <c r="G9" i="35" s="1"/>
  <c r="F58" i="5"/>
  <c r="C15" i="30" s="1"/>
  <c r="H8" i="35" s="1"/>
  <c r="C18" i="33" l="1"/>
  <c r="C20" i="33" s="1"/>
  <c r="G68" i="5"/>
  <c r="G58" i="5"/>
  <c r="C16" i="30" s="1"/>
  <c r="G8" i="35" s="1"/>
  <c r="H11" i="35" l="1"/>
  <c r="H15" i="35" s="1"/>
  <c r="L67" i="5"/>
  <c r="C21" i="33" s="1"/>
  <c r="G11" i="35" s="1"/>
  <c r="G15"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Anreise</author>
  </authors>
  <commentList>
    <comment ref="P48" authorId="0" shapeId="0" xr:uid="{00000000-0006-0000-0800-000002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 ref="P52" authorId="0" shapeId="0" xr:uid="{00000000-0006-0000-0800-000005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List>
</comments>
</file>

<file path=xl/sharedStrings.xml><?xml version="1.0" encoding="utf-8"?>
<sst xmlns="http://schemas.openxmlformats.org/spreadsheetml/2006/main" count="589" uniqueCount="345">
  <si>
    <t>Date</t>
  </si>
  <si>
    <t>kWh</t>
  </si>
  <si>
    <t>$/year</t>
  </si>
  <si>
    <t xml:space="preserve">Grey cells are calculated values. </t>
  </si>
  <si>
    <t>Glossary of Inputs</t>
  </si>
  <si>
    <t>Calculations</t>
  </si>
  <si>
    <t>Yellow cells indicate that user input is required. Cells with a * are required.</t>
  </si>
  <si>
    <t>Methodology</t>
  </si>
  <si>
    <t>Instructions: Enter the project information in the yellow cells below. Cells with a * are required. See Instructions Worksheet for more information.</t>
  </si>
  <si>
    <t>Constants</t>
  </si>
  <si>
    <t>User Inputs</t>
  </si>
  <si>
    <t>Version</t>
  </si>
  <si>
    <t>Contact, Department</t>
  </si>
  <si>
    <t>Version Log</t>
  </si>
  <si>
    <t>The Version Log Worksheet tracks updates and changes made to the workbook.</t>
  </si>
  <si>
    <t>Calculator Methodology</t>
  </si>
  <si>
    <t>Worksheet Summary</t>
  </si>
  <si>
    <t>Reason for Change</t>
  </si>
  <si>
    <t>Change Description</t>
  </si>
  <si>
    <t>QA/QC Engineer(s):</t>
  </si>
  <si>
    <t>Original Author:</t>
  </si>
  <si>
    <t>Primary Developer:</t>
  </si>
  <si>
    <t>Senior Engineer Approval:</t>
  </si>
  <si>
    <t>Thomas Anreise</t>
  </si>
  <si>
    <t>Genesis</t>
  </si>
  <si>
    <t>Created calculator tabs for MD Ag Measures from PA TRM</t>
  </si>
  <si>
    <t>Thomas Anreise, BSET</t>
  </si>
  <si>
    <t>Cows</t>
  </si>
  <si>
    <t>Cows Milked Per Day*</t>
  </si>
  <si>
    <t>Annual Savings</t>
  </si>
  <si>
    <t>Incentive</t>
  </si>
  <si>
    <t>Peak Demand Savings</t>
  </si>
  <si>
    <t>kW</t>
  </si>
  <si>
    <t>Number of Takeoff Units*</t>
  </si>
  <si>
    <t>Units</t>
  </si>
  <si>
    <t>Auto Milker Takeoff - kWh Savings</t>
  </si>
  <si>
    <t>Auto Milker Takeoff - Incentive</t>
  </si>
  <si>
    <t>Takeoff Unit</t>
  </si>
  <si>
    <t>Dairy Scroll Comp. - Baseline Comp. EER (Default)</t>
  </si>
  <si>
    <t>EER</t>
  </si>
  <si>
    <t>Dairy Scroll Comp. - Milking Days/Year (Default)</t>
  </si>
  <si>
    <t>Days</t>
  </si>
  <si>
    <t>Dairy Scroll Comp. - No. of Cows</t>
  </si>
  <si>
    <t>kWpeak/kWh</t>
  </si>
  <si>
    <t>Coincident Factor</t>
  </si>
  <si>
    <t>Installed Compressor EER*</t>
  </si>
  <si>
    <t>No</t>
  </si>
  <si>
    <t>Annual Savings (kWh)</t>
  </si>
  <si>
    <t>No. of Cows</t>
  </si>
  <si>
    <t>No. of Takeoff Units</t>
  </si>
  <si>
    <t>Precooler present?</t>
  </si>
  <si>
    <t>Yes</t>
  </si>
  <si>
    <t>CBTU</t>
  </si>
  <si>
    <t>Lookup Table 1: Milk Heat Load (Btu/Cow/Day)</t>
  </si>
  <si>
    <t>Dairy Scroll Comp. - Installed Compressor EER</t>
  </si>
  <si>
    <t>Cows Milked per Day*</t>
  </si>
  <si>
    <t>Precooler Present?*</t>
  </si>
  <si>
    <t>Y/N</t>
  </si>
  <si>
    <t>Dairy Scroll Comp. - Incentive</t>
  </si>
  <si>
    <t>Dollars</t>
  </si>
  <si>
    <t>Dairy Scroll Compressor</t>
  </si>
  <si>
    <r>
      <t>CBTU/EER</t>
    </r>
    <r>
      <rPr>
        <b/>
        <vertAlign val="subscript"/>
        <sz val="11"/>
        <color theme="1"/>
        <rFont val="Arial"/>
        <family val="2"/>
        <scheme val="minor"/>
      </rPr>
      <t>base</t>
    </r>
  </si>
  <si>
    <r>
      <t>CBTU/EER</t>
    </r>
    <r>
      <rPr>
        <b/>
        <vertAlign val="subscript"/>
        <sz val="11"/>
        <color theme="1"/>
        <rFont val="Arial"/>
        <family val="2"/>
        <scheme val="minor"/>
      </rPr>
      <t>ee</t>
    </r>
  </si>
  <si>
    <t>Dairy Scroll Comp. - 1 kW/1,000 W</t>
  </si>
  <si>
    <t>Number</t>
  </si>
  <si>
    <t>Dairy Scroll Comp. - Precooler Present?</t>
  </si>
  <si>
    <t>CBTU (Btu/Cow/Day)</t>
  </si>
  <si>
    <t>Peak Reduction (kW)</t>
  </si>
  <si>
    <t>Qty</t>
  </si>
  <si>
    <t>Dairy Scroll Comp. - No. of Compressors Installed</t>
  </si>
  <si>
    <t>No. of Scroll Compressors Installed*</t>
  </si>
  <si>
    <t>No. of Livestock Waterers*</t>
  </si>
  <si>
    <t>Nearest Weather Location*</t>
  </si>
  <si>
    <t>Location</t>
  </si>
  <si>
    <t>Hours</t>
  </si>
  <si>
    <t>Look-Up Table 2: Hours Below 32F, By Location (TMY3)</t>
  </si>
  <si>
    <t>Hagerstown</t>
  </si>
  <si>
    <t>Place</t>
  </si>
  <si>
    <t>Livestock Waterer</t>
  </si>
  <si>
    <t>QTY</t>
  </si>
  <si>
    <t>OPHRS</t>
  </si>
  <si>
    <t>ESW</t>
  </si>
  <si>
    <t>HRT</t>
  </si>
  <si>
    <t>Livestock Waterer - ESW</t>
  </si>
  <si>
    <t>Livestock Waterer - HRT</t>
  </si>
  <si>
    <t>Livestock Waterer - Incentive</t>
  </si>
  <si>
    <t>kW/Waterer</t>
  </si>
  <si>
    <t>%</t>
  </si>
  <si>
    <t>Heater Run Time</t>
  </si>
  <si>
    <t>Livestock Waterer - No. of Waterers</t>
  </si>
  <si>
    <t>Livestock Waterer - Nearest Weather Location</t>
  </si>
  <si>
    <t>Rated HP of Motor*</t>
  </si>
  <si>
    <t>HP</t>
  </si>
  <si>
    <t>Motor Efficiency At Full-Rated Load*</t>
  </si>
  <si>
    <t>VSD Controller on Dairy Vacuum Pump - Rated HP of Motor</t>
  </si>
  <si>
    <t>VSD Controller on Dairy Vacuum Pump - Motor Efficiency At Full-Rated Load</t>
  </si>
  <si>
    <t>Eff</t>
  </si>
  <si>
    <t>Daily Run Hours of Motor*</t>
  </si>
  <si>
    <t>VSD Controller on Dairy Vacuum Pump - Daily Run Hours</t>
  </si>
  <si>
    <t>VSD Controller on Dairy Vacuum Pump - Annual Operating Days</t>
  </si>
  <si>
    <t>Annual Operating Days*</t>
  </si>
  <si>
    <t>VSD Controller on Dairy Vacuum Pump - HP to kW Conversion</t>
  </si>
  <si>
    <t>Conversion Factor</t>
  </si>
  <si>
    <t>VSD Controller on Dairy Vacuum Pump - Load Factor</t>
  </si>
  <si>
    <t>Factor</t>
  </si>
  <si>
    <t>VSD Controller on Dairy Vacuum Pump - Energy Savings Factor</t>
  </si>
  <si>
    <t>VSD Controller on Dairy Vacuum Pump</t>
  </si>
  <si>
    <t>HP-kW Conversion Factor</t>
  </si>
  <si>
    <t>Load Factor</t>
  </si>
  <si>
    <t>Motor Efficiency</t>
  </si>
  <si>
    <t>ESF</t>
  </si>
  <si>
    <t>Daily Hrs</t>
  </si>
  <si>
    <t>Annual Days</t>
  </si>
  <si>
    <t>VSD Controller on Dairy Vacuum Pump - Incentive</t>
  </si>
  <si>
    <t>No. of Standard Eff. Fans Replaced*</t>
  </si>
  <si>
    <t>No. of High Eff. Fans Installed*</t>
  </si>
  <si>
    <t>Fan Size</t>
  </si>
  <si>
    <t>Inches</t>
  </si>
  <si>
    <t>Facility Type*</t>
  </si>
  <si>
    <t>Hours &gt;,=70F</t>
  </si>
  <si>
    <t>Hours &lt;50F</t>
  </si>
  <si>
    <t>Hours 50-70F</t>
  </si>
  <si>
    <t>Dairy - Stall Barn</t>
  </si>
  <si>
    <t>Dairy - Free-Stall or Cross-Ventilated Barn</t>
  </si>
  <si>
    <t>Hog Nursery or Sow House</t>
  </si>
  <si>
    <t>Hog Finishing House</t>
  </si>
  <si>
    <t>Look-Up Table 4: Weighted Avg Hours of Use (Vent Fan), By Facility Type and Location (TMY3)</t>
  </si>
  <si>
    <t>Type</t>
  </si>
  <si>
    <t>Look-Up Table 3: Vent Fan CFM and CFM/W, By Size and Efficiency</t>
  </si>
  <si>
    <t>Fan Size (Inches)</t>
  </si>
  <si>
    <t>CFM</t>
  </si>
  <si>
    <t>Standard Eff. Fan (CFM/W @.1 IWC)</t>
  </si>
  <si>
    <t>High Eff. Fan (CFM/W @.1 IWC)</t>
  </si>
  <si>
    <t>14-23</t>
  </si>
  <si>
    <t>24-35</t>
  </si>
  <si>
    <t>36-47</t>
  </si>
  <si>
    <t>48-61</t>
  </si>
  <si>
    <t>Look-Up Table 5: Hours Reduced By Tstat, By Facility Type and Location (TMY3)</t>
  </si>
  <si>
    <t>High Efficiency Vent Fans - Fan Savings</t>
  </si>
  <si>
    <t>High Efficiency Vent Fans - Tstat Savings</t>
  </si>
  <si>
    <t>Eff (Std fans)</t>
  </si>
  <si>
    <t>QTY (Std fans)</t>
  </si>
  <si>
    <t>QTY (Hi Eff fans)</t>
  </si>
  <si>
    <t>Eff (Hi Eff fans)</t>
  </si>
  <si>
    <t>Facility Type</t>
  </si>
  <si>
    <t>High-Efficiency Vent Fans - No. of Std Eff Fans Replaced</t>
  </si>
  <si>
    <t>High-Efficiency Vent Fans - No. of Hi Eff Fans Installed</t>
  </si>
  <si>
    <t>High-Efficiency Vent Fans - Fan Size</t>
  </si>
  <si>
    <t>High-Efficiency Vent Fans - Facility Type</t>
  </si>
  <si>
    <t>High-Efficiency Vent Fans - Nearest Weather Location</t>
  </si>
  <si>
    <t>Reference Table 1: Weighted Avg Hours of Use (Vent Fan), By Facility Type and Location (TMY3)</t>
  </si>
  <si>
    <t>Reference Table 2: Hours Reduced by Tstat (Vent Fan), By Facility Type and Location (TMY3)</t>
  </si>
  <si>
    <t>Hours of Use</t>
  </si>
  <si>
    <t>Hours (Tstat)</t>
  </si>
  <si>
    <t>High-Efficiency Vent Fans - Incentive</t>
  </si>
  <si>
    <t>Annual Savings (Fans)</t>
  </si>
  <si>
    <t>Annual Savings (Tstat)</t>
  </si>
  <si>
    <t>High Volume Low Speed Fans</t>
  </si>
  <si>
    <t>Fan Size (ft)</t>
  </si>
  <si>
    <t>≥ 16 and &lt; 18</t>
  </si>
  <si>
    <t>≥ 18 and &lt; 20</t>
  </si>
  <si>
    <t>≥ 20 and &lt; 24</t>
  </si>
  <si>
    <t>≥ 24</t>
  </si>
  <si>
    <t>Watts (HVLS)</t>
  </si>
  <si>
    <t>Watts (Conventional)</t>
  </si>
  <si>
    <t>Look-Up Table 6: Fan Watts By Type and Size (HVLS)</t>
  </si>
  <si>
    <r>
      <t>W</t>
    </r>
    <r>
      <rPr>
        <b/>
        <vertAlign val="subscript"/>
        <sz val="11"/>
        <color theme="1"/>
        <rFont val="Arial"/>
        <family val="2"/>
        <scheme val="minor"/>
      </rPr>
      <t>conv</t>
    </r>
    <r>
      <rPr>
        <b/>
        <sz val="11"/>
        <color theme="1"/>
        <rFont val="Arial"/>
        <family val="2"/>
        <scheme val="minor"/>
      </rPr>
      <t>-W</t>
    </r>
    <r>
      <rPr>
        <b/>
        <vertAlign val="subscript"/>
        <sz val="11"/>
        <color theme="1"/>
        <rFont val="Arial"/>
        <family val="2"/>
        <scheme val="minor"/>
      </rPr>
      <t>HVLS</t>
    </r>
    <r>
      <rPr>
        <b/>
        <sz val="11"/>
        <color theme="1"/>
        <rFont val="Arial"/>
        <family val="2"/>
        <scheme val="minor"/>
      </rPr>
      <t xml:space="preserve"> </t>
    </r>
  </si>
  <si>
    <t>Look-Up Table 7: Hours of Use (Circ Fan), By Locatin</t>
  </si>
  <si>
    <t>No. of HVLS Circulating Fans Installed*</t>
  </si>
  <si>
    <t>Feet</t>
  </si>
  <si>
    <t>Fan Size (Diameter)*</t>
  </si>
  <si>
    <t>High Volume Low Speed Fans - No. of Fans Installed</t>
  </si>
  <si>
    <t>High Volume Low Speed Fans - Fan Size (Diameter)</t>
  </si>
  <si>
    <t>High Volume Low Speed Fans - Nearest Weather Location</t>
  </si>
  <si>
    <t>High Volume Low Speed Fans - Coincident Factor</t>
  </si>
  <si>
    <t>High Volume Low Speed Fans - Incentive</t>
  </si>
  <si>
    <t>kWh*yr/Cow</t>
  </si>
  <si>
    <t>Total Annual Savings</t>
  </si>
  <si>
    <t>Michael Stevenson</t>
  </si>
  <si>
    <t>Total Equipment Cost*</t>
  </si>
  <si>
    <t>$</t>
  </si>
  <si>
    <t xml:space="preserve">All measures are based on the 2016 PA TRM with Errata </t>
  </si>
  <si>
    <t>Summary</t>
  </si>
  <si>
    <t>Summary of Equipment Cost, Calculator Savings, and Incentives.</t>
  </si>
  <si>
    <t>PA TRM 2016 with Errata correction</t>
  </si>
  <si>
    <t>Automatic Milker Takeoffs</t>
  </si>
  <si>
    <t>Dairy Scroll Compressors</t>
  </si>
  <si>
    <t>Methodology List</t>
  </si>
  <si>
    <t>Variable Speed Drive (VSD) Controller on Dairy Vacuum Pumps</t>
  </si>
  <si>
    <t>High Efficiency Ventilation Fans with and without Thermostats</t>
  </si>
  <si>
    <t>Total Equipment Cost</t>
  </si>
  <si>
    <t>Peak Demand Reduction</t>
  </si>
  <si>
    <t>Annual Energy Reduction</t>
  </si>
  <si>
    <t>one time payment of Eligible Program Incentive</t>
  </si>
  <si>
    <t>Auto Milker Takeoff - Cows Milked Per Day</t>
  </si>
  <si>
    <t>Auto Milker Takeoff - No. of Takeoff Units</t>
  </si>
  <si>
    <t>Number of cows milked per day per takeoff unit</t>
  </si>
  <si>
    <t>Total number of automatic milker takeoff units installed</t>
  </si>
  <si>
    <t>Total number of dairy scroll compressors installed</t>
  </si>
  <si>
    <t>Energy efficiency ratio of installed scroll compressor</t>
  </si>
  <si>
    <t>Average total number of cows milked per day</t>
  </si>
  <si>
    <t>Total number of energy efficient livestock waterers</t>
  </si>
  <si>
    <t>Nearest Maryland location</t>
  </si>
  <si>
    <t>Rated horsepower of dairy vacuum pump</t>
  </si>
  <si>
    <t>Efficiency of dairy vacuum pump at full-rated load</t>
  </si>
  <si>
    <t>Daily run hours of the dairy vacuum pump</t>
  </si>
  <si>
    <t>Annual operating days of the dairy vacuum pump</t>
  </si>
  <si>
    <t>Total number of standard ventilation fans replaced</t>
  </si>
  <si>
    <t>Total number of high efficiency ventilation fans installed</t>
  </si>
  <si>
    <t>Fan size, in inches, of installed high efficiency ventilation fan</t>
  </si>
  <si>
    <t>Facility type of high efficiency ventilation fan installation</t>
  </si>
  <si>
    <t>Total number of high volume low speed circulation fans installed</t>
  </si>
  <si>
    <t>Fan size, in feet, of the high volume low speed circulation fan</t>
  </si>
  <si>
    <t>Total equipment cost for installed measure</t>
  </si>
  <si>
    <t>Measure Name</t>
  </si>
  <si>
    <t>Equipment Cost</t>
  </si>
  <si>
    <t>Savings</t>
  </si>
  <si>
    <t>Project Name</t>
  </si>
  <si>
    <t>Site Address</t>
  </si>
  <si>
    <t>Total</t>
  </si>
  <si>
    <t>Automatic Milker Takeoff</t>
  </si>
  <si>
    <t>Variable Speed Drive on Dairy Vacuum Pump</t>
  </si>
  <si>
    <t>High Efficiency Ventilation Fan</t>
  </si>
  <si>
    <t>High Volume Low Speed Fan</t>
  </si>
  <si>
    <t>QC Review</t>
  </si>
  <si>
    <t>Updates based on QC. Summary page added.</t>
  </si>
  <si>
    <t>Version:</t>
  </si>
  <si>
    <t>Last Updated:</t>
  </si>
  <si>
    <t>Input Instructions</t>
  </si>
  <si>
    <t>Updates based on Navigant feedback.</t>
  </si>
  <si>
    <t>Measure Description</t>
  </si>
  <si>
    <t xml:space="preserve">This measure calculates energy and demand savings for the installation of automatic milker takeoffs on dairy milking vacuum pump systems. Automatic milker takeoffs shut off the suction on teats once a minimum flow rate is achieved. This reduces the load on the vacuum pump.
This measure requires the installation of automatic milker takeoffs to replace pre-existing manual takeoffs on dairy milking vacuum pump systems. Equipment with existing automatic milker takeoffs is not eligible. In addition, the vacuum pump system serving the impacted milking units must be equipped with a variable speed drive (VSD) to qualify for incentives. Without a VSD, little or no savings will be realized. </t>
  </si>
  <si>
    <t>This measure calculates energy and demand savings for the installation of energy-efficient livestock waterers. In freezing climates no or low energy livestock waterers are used to prevent livestock water from freezing. These waterers are closed watering containers that typically use super insulation, relatively warmer ground water temperatures, and the livestock’s use of the waterer to keep water from freezing.
This measure requires the installation of an energy efficient livestock watering system that is thermostatically controlled and has a minimum of two inches of factory-installed insulation.</t>
  </si>
  <si>
    <t>This measure calculates energy and demand savings for the installation of a variable speed drive (VSD) and controls on a dairy vacuum pump. The vacuum pump operates during the milk harvest and equipment washing on a dairy farm. The vacuum pump creates negative air pressure that draws milk from the cow and assists in the milk flow from the milk receiver to either the bulk tank or the receiver bowl.
Dairy vacuum pumps are more efficient with VSDs since they enable the motor to speed up or slow down depending on the pressure demand. The energy savings for this measure is based on pump capacity and hours of use of the pump.
This measure requires the installation of a VSD and controls on dairy vacuum pumps, or the purchase of dairy vacuum pumps with variable speed capability. Pre-existing pumps with VSD’s are not eligible for this measure.</t>
  </si>
  <si>
    <t>No. of Conventional Fans Removed*</t>
  </si>
  <si>
    <t>Conventional Fan Size*</t>
  </si>
  <si>
    <t>High Volume Low Speed Fans - No. of Fans Removed</t>
  </si>
  <si>
    <t>High Volume Low Speed Fans - Conventional Fan Size (Diameter)</t>
  </si>
  <si>
    <t>Fans Removed</t>
  </si>
  <si>
    <t>Fans Installed</t>
  </si>
  <si>
    <t>Wconv</t>
  </si>
  <si>
    <t>WHVLS</t>
  </si>
  <si>
    <t>This measure calculates energy and demand savings for the installation of High Volume Low Speed (HVLS) fans to replace conventional circulating fans. HVLS fans are a minimum of 16 feet long in diameter and move more cubic feet of air per watt than conventional circulating fans. Default values are provided for dairy, poultry, and swine applications. Other facility types are eligible, however, the operating hours assumptions should be reviewed and modified as appropriate.
This measure requires the installation of HVLS fans in retrofit applications where conventional circulating fans are replaced.</t>
  </si>
  <si>
    <t>This measure calculates energy and demand savings for the installation of high efficiency ventilation fans to replace standard efficiency ventilation fans. The high efficiency fans move more cubic feet of air per watt compared to standard efficiency ventilation fans. Adding a thermostat control will reduce the number of hours that the ventilation fans operate. This protocol does not apply to circulation fans.
This protocol applies to the installation of high efficiency ventilation fans in retrofit applications where standard efficiency ventilation fans are replaced. Default values are provided for dairy and swine applications. Other facility types are eligible; however, data must be collected for all default values.</t>
  </si>
  <si>
    <t>Thermostat Installed*</t>
  </si>
  <si>
    <t>Yes/No</t>
  </si>
  <si>
    <t>High-Efficiency Vent Fans - Thermostat Installed?</t>
  </si>
  <si>
    <t>Standard Fan Size*</t>
  </si>
  <si>
    <t>High Eff. Fan Size*</t>
  </si>
  <si>
    <t>High-Efficiency Vent Fans - Standard Fan Size</t>
  </si>
  <si>
    <t>High-Efficiency Vent Fans - High Eff. Fan Size</t>
  </si>
  <si>
    <t>CFM Standard</t>
  </si>
  <si>
    <t>CFM High Eff.</t>
  </si>
  <si>
    <t>This measure calculates energy and demand savings for the installation of a scroll compressor to replace an existing reciprocating compresso. The compressor is used to cool milk for preservation and packaging. The energy and demand savings per cow will depend on the installed scroll compressor energy efficiency ratio (EER), operating days per year, and the presence of a precooler in the refrigeration system.
This measure requires the installation of a scroll compressor to replace an existing reciprocating compressor. Existing farms replacing scroll compressors are not eligible.</t>
  </si>
  <si>
    <t>Auto Milker Takeoff Calculator</t>
  </si>
  <si>
    <t>Dairy Scroll Comp Calculator</t>
  </si>
  <si>
    <t>Livestock Waterer Calculator</t>
  </si>
  <si>
    <t>VSD Controller</t>
  </si>
  <si>
    <t>Hi Eff Vent Fans</t>
  </si>
  <si>
    <t>Hi Vol Low Speed Fans</t>
  </si>
  <si>
    <t>Savings and Incentive Calculator for Automatic Milker Takeoffs</t>
  </si>
  <si>
    <t>Savings and Incentive Calculator for Dairy Scroll Compressors</t>
  </si>
  <si>
    <t>Savings and Incentive Calculator for Livestock Waterer</t>
  </si>
  <si>
    <t>Savings and Incentive Calculator for Variable Speed Drive Controller on Dairy Vacuum Pump</t>
  </si>
  <si>
    <t>Savings and Incentive Calculator for High Efficiency Ventilation Fans with and without Thermostats</t>
  </si>
  <si>
    <t>Savings and Incentive Calculator for High Volume Low Speed Fans</t>
  </si>
  <si>
    <t>Heat Reclaimer Brand</t>
  </si>
  <si>
    <t>Look-Up Table 8: Water Heater Efficiency, By Type</t>
  </si>
  <si>
    <t>Heat Pump (EF ≥ 2)</t>
  </si>
  <si>
    <t>High Efficiency Electric Tank (EF ≥ 0.93)</t>
  </si>
  <si>
    <t>Non-electric</t>
  </si>
  <si>
    <t>Std Efficiency Electric Tank</t>
  </si>
  <si>
    <t>Look-Up Table 9: ES for Precooler</t>
  </si>
  <si>
    <t>ES</t>
  </si>
  <si>
    <t>yPrecooler</t>
  </si>
  <si>
    <t>Look-Up Table 10: HEF for Back-up Heating Elements</t>
  </si>
  <si>
    <t>yBackUpHeating</t>
  </si>
  <si>
    <t>HEF</t>
  </si>
  <si>
    <t>Brand</t>
  </si>
  <si>
    <t>Century-Therm</t>
  </si>
  <si>
    <t>Fre-Heater</t>
  </si>
  <si>
    <t>Heat Bank</t>
  </si>
  <si>
    <t>Sunset</t>
  </si>
  <si>
    <t>Superheater</t>
  </si>
  <si>
    <t>Therma-Stor</t>
  </si>
  <si>
    <t>Other</t>
  </si>
  <si>
    <t>This measure calculates the energy and demand savings for the installation of heat recovery equipment on dairy parlor milk refrigeration systems. The heat reclaimers recover heat from the refrigeration system and use it to pre-heat water used for sanitation, sterilization and cow washing.
This measure requires the installation of heat recovery equipment on dairy parlor milk refrigeration systems to heat hot water. This measure only applies to dairy parlors with electric water heating equipment.
The equipment installed must be one of the following pre-approved brands or equivalent: Century-Therm, Fre-Heater, Heat Bank, Sunset, Superheater, or Therma-Stor.</t>
  </si>
  <si>
    <t>Heat Reclaimers</t>
  </si>
  <si>
    <t>Type of Water Heating*</t>
  </si>
  <si>
    <t>Number of Cows*</t>
  </si>
  <si>
    <t>Number of Milking Days per Year*</t>
  </si>
  <si>
    <t>Heat Reclaimer Brand*</t>
  </si>
  <si>
    <t>System has well-water precooler?*</t>
  </si>
  <si>
    <t>Heat reclaimer has back-up heater?*</t>
  </si>
  <si>
    <t>This measure calculates the energy and demand savings for the installation of a low-pressure irrigation system, thus reducing the amount of energy required to apply the same amount of water.
The amount of energy saved per acre will depend on the actual operating pressure decrease, the pumping plant efficiency, the amount of water applied, and the number of nozzle, sprinkler or micro irrigation system conversions made to the system.
This measure requires a minimum of 50% reduction in irrigation pumping pressure through the installation of a low-pressure irrigation system in agriculture or golf course applications. The pressure reduction can be achieved in several ways, such as nozzle or valve replacement, sprinkler head replacement, alterations or retrofits to the pumping plant, or drip irrigation system installation, and is left up to the discretion of the owner. Pre and post retrofit pump pressure measurements are required.</t>
  </si>
  <si>
    <t>psi</t>
  </si>
  <si>
    <t>GPM</t>
  </si>
  <si>
    <t>Application*</t>
  </si>
  <si>
    <t>Baseline pump pressure*</t>
  </si>
  <si>
    <t>Installed pump pressure*</t>
  </si>
  <si>
    <t>Pump flow rate*</t>
  </si>
  <si>
    <t>Hours of Irrigation per Year*</t>
  </si>
  <si>
    <t>Acres</t>
  </si>
  <si>
    <t>Number of Acres*</t>
  </si>
  <si>
    <t>Nameplate Pump Motor Efficiency*</t>
  </si>
  <si>
    <t>Low Pressure Irrigation System</t>
  </si>
  <si>
    <t>Savings and Incentive Calculator for Heat Reclaimers</t>
  </si>
  <si>
    <t>Savings and Incentive Calculator for a Low Pressure Irrigation System</t>
  </si>
  <si>
    <t>Heat Reclaimers - Type of Water Heating</t>
  </si>
  <si>
    <t>Heat Reclaimers - Number of Cows</t>
  </si>
  <si>
    <t>Heat Reclaimers - Number of Milking Days per Year</t>
  </si>
  <si>
    <t>Heat Reclaimers - Heat Reclaimer Brand</t>
  </si>
  <si>
    <t>Heat Reclaimers - System has well-water precooler?</t>
  </si>
  <si>
    <t>Heat Reclaimers - Heat reclaimer has back-up heater?</t>
  </si>
  <si>
    <t>Type of water heater</t>
  </si>
  <si>
    <t>Average number of cows milked per day</t>
  </si>
  <si>
    <t>Milking days per year</t>
  </si>
  <si>
    <t>Brand of heat reclaimer equipment</t>
  </si>
  <si>
    <t>Whether or not the system has a precooler</t>
  </si>
  <si>
    <t>Is the system for agriculture or a golf course</t>
  </si>
  <si>
    <t>Measured pump pressure before retrofit</t>
  </si>
  <si>
    <t>Measured pump pressure after retrofit</t>
  </si>
  <si>
    <t>Hours of irrigation per year</t>
  </si>
  <si>
    <t>Whether or not the system has back-up heating elements</t>
  </si>
  <si>
    <t>Pump flow rate per acre for agriculture applications. Total pump flow rate for golf courses</t>
  </si>
  <si>
    <t>Pump motor efficiency from nameplate</t>
  </si>
  <si>
    <t>For agriculture applications, number of acres serviced by irrigation system</t>
  </si>
  <si>
    <t>Low Pressure Irrigation System - Number of Acres</t>
  </si>
  <si>
    <t>Low Pressure Irrigation System - Nameplate Pump Motor Efficiency</t>
  </si>
  <si>
    <t>Low Pressure Irrigation System - Hours of Irrigation per Year</t>
  </si>
  <si>
    <t>Low Pressure Irrigation System - Pump flow rate</t>
  </si>
  <si>
    <t>Low Pressure Irrigation System - Installed pump pressure</t>
  </si>
  <si>
    <t>Low Pressure Irrigation System - Baseline pump pressure</t>
  </si>
  <si>
    <t>Low Pressure Irrigation System - Application</t>
  </si>
  <si>
    <t>PPL Calculator for Agriculture Measures</t>
  </si>
  <si>
    <t xml:space="preserve">Note: This calculator is used for estimating savings and does not guarantee the estimated incentive. The methodology presented in this calculator is deemed acceptable for the PPL Electric Utilities Non-Residential Energy Efficiency Program. However, the assumptions used by the applicant to calculate the annual savings will be reviewed by the Program Team, which is solely responsible for the final determination of the annual energy savings to be used in calculating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Calculator, please call 1-866-432-5501 or email us at pplbusiness@clearesult.com.  
</t>
  </si>
  <si>
    <t>Yes or no input on presence of precooler</t>
  </si>
  <si>
    <t>Glossary of Outputs</t>
  </si>
  <si>
    <t>VSD Controller Calculator</t>
  </si>
  <si>
    <t>Hi Efficiency Vent Fans Calculator</t>
  </si>
  <si>
    <t>Hi Vol Low Speed Fans Calculator</t>
  </si>
  <si>
    <t>Heat Reclaimers Calculator</t>
  </si>
  <si>
    <t>Low Pressure Irrigation Calculator</t>
  </si>
  <si>
    <t>Tom Cosgro, Engineering</t>
  </si>
  <si>
    <t>PPL Branding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</si>
</sst>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000_);_(* \(#,##0.0000\);_(* &quot;-&quot;??_);_(@_)"/>
    <numFmt numFmtId="167" formatCode="0.000"/>
    <numFmt numFmtId="168" formatCode="0.0000"/>
    <numFmt numFmtId="169" formatCode="_(* #,##0.0_);_(* \(#,##0.0\);_(* &quot;-&quot;??_);_(@_)"/>
    <numFmt numFmtId="170" formatCode="#,##0.0000_);\(#,##0.0000\)"/>
    <numFmt numFmtId="171" formatCode="&quot;$&quot;#,##0.00"/>
    <numFmt numFmtId="172" formatCode="&quot;$&quot;#,##0"/>
    <numFmt numFmtId="173" formatCode="_(* #,##0.00_);_(* \(#,##0.00\);_(* \-??_);_(@_)"/>
    <numFmt numFmtId="174" formatCode="_(\$* #,##0.00_);_(\$* \(#,##0.00\);_(\$* \-??_);_(@_)"/>
    <numFmt numFmtId="175" formatCode="0.0000000000"/>
    <numFmt numFmtId="176" formatCode="m\-d\-yy"/>
    <numFmt numFmtId="177" formatCode="_(* #,##0.0_);_(* \(#,##0.00\);_(* &quot;-&quot;??_);_(@_)"/>
    <numFmt numFmtId="178" formatCode="General_)"/>
    <numFmt numFmtId="179" formatCode="&quot;fl&quot;#,##0_);\(&quot;fl&quot;#,##0\)"/>
    <numFmt numFmtId="180" formatCode="&quot;fl&quot;#,##0_);[Red]\(&quot;fl&quot;#,##0\)"/>
    <numFmt numFmtId="181" formatCode="_-* #,##0_-;\-* #,##0_-;_-* &quot;-&quot;_-;_-@_-"/>
    <numFmt numFmtId="182" formatCode="_-* #,##0.0_-;\-* #,##0.0_-;_-* &quot;-&quot;??_-;_-@_-"/>
    <numFmt numFmtId="183" formatCode="#,##0.00&quot; $&quot;;\-#,##0.00&quot; $&quot;"/>
    <numFmt numFmtId="184" formatCode="0.00_)"/>
    <numFmt numFmtId="185" formatCode="dd"/>
    <numFmt numFmtId="186" formatCode="_(&quot;$&quot;* #,##0.00000_);_(&quot;$&quot;* \(#,##0.00000\);_(&quot;$&quot;* &quot;-&quot;??_);_(@_)"/>
    <numFmt numFmtId="187" formatCode="_(&quot;$&quot;* #,##0.0000_);_(&quot;$&quot;* \(#,##0.0000\);_(&quot;$&quot;* &quot;-&quot;??_);_(@_)"/>
    <numFmt numFmtId="188" formatCode="#,##0.000"/>
  </numFmts>
  <fonts count="85">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sz val="9"/>
      <color indexed="81"/>
      <name val="Tahoma"/>
      <family val="2"/>
    </font>
    <font>
      <b/>
      <sz val="9"/>
      <color indexed="81"/>
      <name val="Tahoma"/>
      <family val="2"/>
    </font>
    <font>
      <b/>
      <vertAlign val="subscript"/>
      <sz val="11"/>
      <color theme="1"/>
      <name val="Arial"/>
      <family val="2"/>
      <scheme val="minor"/>
    </font>
    <font>
      <sz val="12"/>
      <color theme="5"/>
      <name val="Arial"/>
      <family val="2"/>
      <scheme val="minor"/>
    </font>
    <font>
      <b/>
      <u/>
      <sz val="16"/>
      <color theme="5"/>
      <name val="Arial"/>
      <family val="2"/>
      <scheme val="minor"/>
    </font>
    <font>
      <b/>
      <sz val="9"/>
      <color theme="1"/>
      <name val="Arial"/>
      <family val="2"/>
      <scheme val="minor"/>
    </font>
    <font>
      <b/>
      <u/>
      <sz val="14"/>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11"/>
      <color rgb="FF3083BD"/>
      <name val="Arial"/>
      <family val="2"/>
    </font>
    <font>
      <sz val="18"/>
      <color theme="5"/>
      <name val="Arial"/>
      <family val="2"/>
      <scheme val="minor"/>
    </font>
    <font>
      <b/>
      <sz val="16"/>
      <color theme="5"/>
      <name val="Arial"/>
      <family val="2"/>
    </font>
    <font>
      <sz val="16"/>
      <color theme="5"/>
      <name val="Arial"/>
      <family val="2"/>
    </font>
    <font>
      <u/>
      <sz val="27"/>
      <color theme="5"/>
      <name val="Arial"/>
      <family val="2"/>
      <scheme val="minor"/>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00206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s>
  <cellStyleXfs count="2499">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23" applyNumberFormat="0" applyAlignment="0" applyProtection="0"/>
    <xf numFmtId="0" fontId="31" fillId="56" borderId="24" applyNumberFormat="0" applyAlignment="0" applyProtection="0"/>
    <xf numFmtId="44" fontId="19"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25" applyNumberFormat="0" applyFill="0" applyAlignment="0" applyProtection="0"/>
    <xf numFmtId="0" fontId="35" fillId="0" borderId="26"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37" fillId="42" borderId="23" applyNumberFormat="0" applyAlignment="0" applyProtection="0"/>
    <xf numFmtId="0" fontId="38" fillId="0" borderId="28" applyNumberFormat="0" applyFill="0" applyAlignment="0" applyProtection="0"/>
    <xf numFmtId="0" fontId="39" fillId="5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8" borderId="29" applyNumberFormat="0" applyFont="0" applyAlignment="0" applyProtection="0"/>
    <xf numFmtId="0" fontId="40" fillId="55" borderId="30" applyNumberFormat="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31" applyNumberFormat="0" applyFill="0" applyAlignment="0" applyProtection="0"/>
    <xf numFmtId="0" fontId="43"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53" fillId="0" borderId="0"/>
    <xf numFmtId="0" fontId="1" fillId="0" borderId="0"/>
    <xf numFmtId="0" fontId="27" fillId="0" borderId="0"/>
    <xf numFmtId="173" fontId="2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43" fontId="19"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27"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4" fontId="57"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7" fillId="0" borderId="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7" fillId="0" borderId="0" applyFill="0" applyBorder="0" applyAlignment="0" applyProtection="0"/>
    <xf numFmtId="44" fontId="27"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37" fontId="61" fillId="0" borderId="0"/>
    <xf numFmtId="0" fontId="62"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19"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64" fillId="0" borderId="0" applyFont="0" applyFill="0" applyBorder="0" applyAlignment="0" applyProtection="0">
      <alignment horizontal="right"/>
    </xf>
    <xf numFmtId="2" fontId="64" fillId="0" borderId="0" applyFont="0" applyFill="0" applyBorder="0" applyAlignment="0" applyProtection="0">
      <alignment horizontal="right"/>
    </xf>
    <xf numFmtId="0" fontId="1"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8"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8"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8" fillId="50" borderId="0" applyNumberFormat="0" applyBorder="0" applyAlignment="0" applyProtection="0"/>
    <xf numFmtId="0" fontId="17" fillId="50" borderId="0" applyNumberFormat="0" applyBorder="0" applyAlignment="0" applyProtection="0"/>
    <xf numFmtId="175" fontId="65" fillId="62" borderId="50">
      <alignment horizontal="center" vertical="center"/>
    </xf>
    <xf numFmtId="176" fontId="56" fillId="62" borderId="50">
      <alignment horizontal="center" vertical="center"/>
    </xf>
    <xf numFmtId="177" fontId="66" fillId="0" borderId="0" applyFill="0" applyBorder="0" applyAlignment="0"/>
    <xf numFmtId="178" fontId="66" fillId="0" borderId="0" applyFill="0" applyBorder="0" applyAlignment="0"/>
    <xf numFmtId="167" fontId="66" fillId="0" borderId="0" applyFill="0" applyBorder="0" applyAlignment="0"/>
    <xf numFmtId="179" fontId="66" fillId="0" borderId="0" applyFill="0" applyBorder="0" applyAlignment="0"/>
    <xf numFmtId="180"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77" fontId="6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64" fillId="0" borderId="0" applyFont="0" applyFill="0" applyBorder="0" applyAlignment="0" applyProtection="0">
      <alignment horizontal="right"/>
    </xf>
    <xf numFmtId="178"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64" fillId="0" borderId="0"/>
    <xf numFmtId="6" fontId="69" fillId="0" borderId="0">
      <protection locked="0"/>
    </xf>
    <xf numFmtId="14" fontId="70" fillId="0" borderId="0" applyFill="0" applyBorder="0" applyAlignment="0"/>
    <xf numFmtId="181" fontId="19" fillId="0" borderId="51">
      <alignment vertical="center"/>
    </xf>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82" fontId="19" fillId="0" borderId="0">
      <protection locked="0"/>
    </xf>
    <xf numFmtId="38" fontId="64" fillId="61" borderId="0" applyNumberFormat="0" applyBorder="0" applyAlignment="0" applyProtection="0"/>
    <xf numFmtId="38" fontId="64" fillId="61" borderId="0" applyNumberFormat="0" applyBorder="0" applyAlignment="0" applyProtection="0"/>
    <xf numFmtId="0" fontId="71" fillId="0" borderId="0" applyNumberFormat="0" applyFill="0" applyBorder="0" applyAlignment="0" applyProtection="0"/>
    <xf numFmtId="0" fontId="54" fillId="0" borderId="49" applyNumberFormat="0" applyAlignment="0" applyProtection="0">
      <alignment horizontal="left" vertical="center"/>
    </xf>
    <xf numFmtId="0" fontId="54" fillId="0" borderId="37">
      <alignment horizontal="left" vertical="center"/>
    </xf>
    <xf numFmtId="0" fontId="54" fillId="0" borderId="37">
      <alignment horizontal="left" vertical="center"/>
    </xf>
    <xf numFmtId="183" fontId="19" fillId="0" borderId="0">
      <protection locked="0"/>
    </xf>
    <xf numFmtId="183" fontId="19" fillId="0" borderId="0">
      <protection locked="0"/>
    </xf>
    <xf numFmtId="0" fontId="72" fillId="0" borderId="52" applyNumberFormat="0" applyFill="0" applyAlignment="0" applyProtection="0"/>
    <xf numFmtId="10" fontId="64" fillId="63" borderId="10" applyNumberFormat="0" applyBorder="0" applyAlignment="0" applyProtection="0"/>
    <xf numFmtId="10" fontId="64" fillId="63" borderId="10" applyNumberFormat="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84" fontId="73"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9" fillId="0" borderId="0"/>
    <xf numFmtId="0" fontId="74"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64" fillId="0" borderId="0"/>
    <xf numFmtId="0" fontId="64" fillId="0" borderId="0"/>
    <xf numFmtId="0" fontId="19" fillId="0" borderId="0"/>
    <xf numFmtId="0" fontId="74" fillId="0" borderId="0"/>
    <xf numFmtId="0" fontId="19" fillId="0" borderId="0" applyNumberFormat="0" applyFill="0" applyBorder="0" applyAlignment="0" applyProtection="0"/>
    <xf numFmtId="0" fontId="1" fillId="0" borderId="0"/>
    <xf numFmtId="0" fontId="75"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10" fontId="64" fillId="63" borderId="10" applyNumberFormat="0" applyBorder="0" applyAlignment="0" applyProtection="0"/>
    <xf numFmtId="10" fontId="64" fillId="63" borderId="10" applyNumberFormat="0" applyBorder="0" applyAlignment="0" applyProtection="0"/>
    <xf numFmtId="0" fontId="54" fillId="0" borderId="37">
      <alignment horizontal="left" vertical="center"/>
    </xf>
    <xf numFmtId="0" fontId="54" fillId="0" borderId="37">
      <alignment horizontal="left" vertical="center"/>
    </xf>
    <xf numFmtId="0" fontId="19" fillId="0" borderId="0"/>
    <xf numFmtId="0" fontId="19" fillId="0" borderId="0"/>
    <xf numFmtId="0" fontId="19" fillId="0" borderId="0"/>
    <xf numFmtId="0" fontId="27" fillId="0" borderId="0"/>
    <xf numFmtId="0" fontId="1" fillId="0" borderId="0"/>
    <xf numFmtId="0" fontId="1" fillId="0" borderId="0"/>
    <xf numFmtId="0" fontId="1" fillId="0" borderId="0"/>
    <xf numFmtId="0" fontId="19" fillId="0" borderId="0"/>
    <xf numFmtId="0" fontId="1" fillId="0" borderId="0"/>
    <xf numFmtId="0" fontId="27" fillId="8" borderId="8" applyNumberFormat="0" applyFont="0" applyAlignment="0" applyProtection="0"/>
    <xf numFmtId="0" fontId="19" fillId="58" borderId="29" applyNumberFormat="0" applyFont="0" applyAlignment="0" applyProtection="0"/>
    <xf numFmtId="0" fontId="27" fillId="8" borderId="8" applyNumberFormat="0" applyFont="0" applyAlignment="0" applyProtection="0"/>
    <xf numFmtId="0" fontId="76" fillId="0" borderId="22" applyFill="0" applyProtection="0">
      <alignment horizontal="right" wrapText="1"/>
    </xf>
    <xf numFmtId="180" fontId="66" fillId="0" borderId="0" applyFont="0" applyFill="0" applyBorder="0" applyAlignment="0" applyProtection="0"/>
    <xf numFmtId="185"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0" fontId="77" fillId="0" borderId="0" applyFill="0" applyBorder="0" applyProtection="0">
      <alignment horizontal="left" wrapText="1"/>
    </xf>
    <xf numFmtId="49" fontId="70" fillId="0" borderId="0" applyFill="0" applyBorder="0" applyAlignment="0"/>
    <xf numFmtId="186" fontId="19" fillId="0" borderId="0" applyFill="0" applyBorder="0" applyAlignment="0"/>
    <xf numFmtId="187" fontId="19" fillId="0" borderId="0" applyFill="0" applyBorder="0" applyAlignment="0"/>
    <xf numFmtId="183" fontId="19" fillId="0" borderId="53">
      <protection locked="0"/>
    </xf>
    <xf numFmtId="37" fontId="64" fillId="64" borderId="0" applyNumberFormat="0" applyBorder="0" applyAlignment="0" applyProtection="0"/>
    <xf numFmtId="37" fontId="64" fillId="64" borderId="0" applyNumberFormat="0" applyBorder="0" applyAlignment="0" applyProtection="0"/>
    <xf numFmtId="37" fontId="64" fillId="0" borderId="0"/>
    <xf numFmtId="3" fontId="78" fillId="0" borderId="52" applyProtection="0"/>
    <xf numFmtId="0" fontId="30" fillId="55" borderId="23" applyNumberFormat="0" applyAlignment="0" applyProtection="0"/>
    <xf numFmtId="10" fontId="64" fillId="63" borderId="10" applyNumberFormat="0" applyBorder="0" applyAlignment="0" applyProtection="0"/>
    <xf numFmtId="10" fontId="64" fillId="63" borderId="10" applyNumberFormat="0" applyBorder="0" applyAlignment="0" applyProtection="0"/>
    <xf numFmtId="0" fontId="37" fillId="42" borderId="23" applyNumberFormat="0" applyAlignment="0" applyProtection="0"/>
    <xf numFmtId="0" fontId="37" fillId="42" borderId="23" applyNumberFormat="0" applyAlignment="0" applyProtection="0"/>
    <xf numFmtId="0" fontId="30" fillId="55" borderId="23" applyNumberFormat="0" applyAlignment="0" applyProtection="0"/>
    <xf numFmtId="0" fontId="19" fillId="58" borderId="29" applyNumberFormat="0" applyFont="0" applyAlignment="0" applyProtection="0"/>
    <xf numFmtId="0" fontId="76" fillId="0" borderId="22" applyFill="0" applyProtection="0">
      <alignment horizontal="right" wrapText="1"/>
    </xf>
    <xf numFmtId="0" fontId="40" fillId="55" borderId="30" applyNumberFormat="0" applyAlignment="0" applyProtection="0"/>
    <xf numFmtId="0" fontId="19" fillId="58" borderId="29" applyNumberFormat="0" applyFont="0" applyAlignment="0" applyProtection="0"/>
    <xf numFmtId="0" fontId="76" fillId="0" borderId="22" applyFill="0" applyProtection="0">
      <alignment horizontal="right" wrapText="1"/>
    </xf>
    <xf numFmtId="0" fontId="40" fillId="55" borderId="30" applyNumberFormat="0" applyAlignment="0" applyProtection="0"/>
    <xf numFmtId="10" fontId="64" fillId="63" borderId="10" applyNumberFormat="0" applyBorder="0" applyAlignment="0" applyProtection="0"/>
    <xf numFmtId="10" fontId="64" fillId="63" borderId="10" applyNumberFormat="0" applyBorder="0" applyAlignment="0" applyProtection="0"/>
  </cellStyleXfs>
  <cellXfs count="232">
    <xf numFmtId="0" fontId="0" fillId="0" borderId="0" xfId="0"/>
    <xf numFmtId="0" fontId="0" fillId="34" borderId="0" xfId="0" applyFill="1"/>
    <xf numFmtId="0" fontId="0" fillId="34" borderId="0" xfId="0" applyFill="1" applyBorder="1"/>
    <xf numFmtId="0" fontId="0" fillId="34" borderId="0" xfId="0" applyFont="1" applyFill="1" applyBorder="1"/>
    <xf numFmtId="0" fontId="22" fillId="34" borderId="0" xfId="43" applyFont="1" applyFill="1" applyAlignment="1" applyProtection="1">
      <alignment horizontal="left" vertical="center" wrapText="1" indent="2"/>
      <protection hidden="1"/>
    </xf>
    <xf numFmtId="0" fontId="16" fillId="34" borderId="0" xfId="0" applyFont="1" applyFill="1" applyBorder="1" applyAlignment="1">
      <alignment horizontal="left"/>
    </xf>
    <xf numFmtId="0" fontId="23" fillId="0" borderId="0" xfId="43" applyFont="1" applyBorder="1" applyAlignment="1">
      <alignment vertical="center"/>
    </xf>
    <xf numFmtId="0" fontId="23" fillId="34" borderId="0" xfId="43" applyFont="1" applyFill="1" applyBorder="1" applyAlignment="1">
      <alignment vertical="center"/>
    </xf>
    <xf numFmtId="0" fontId="0" fillId="34" borderId="0" xfId="0" applyFont="1" applyFill="1" applyBorder="1" applyAlignment="1">
      <alignment horizontal="center"/>
    </xf>
    <xf numFmtId="0" fontId="17" fillId="34" borderId="0" xfId="0" applyFont="1" applyFill="1" applyBorder="1"/>
    <xf numFmtId="0" fontId="18" fillId="34" borderId="0" xfId="0" applyFont="1" applyFill="1" applyBorder="1"/>
    <xf numFmtId="0" fontId="21" fillId="34" borderId="0" xfId="43" applyFont="1" applyFill="1" applyAlignment="1" applyProtection="1">
      <alignment horizontal="left" vertical="center" wrapText="1" indent="2"/>
      <protection hidden="1"/>
    </xf>
    <xf numFmtId="0" fontId="21" fillId="34" borderId="0" xfId="43" applyFont="1" applyFill="1" applyAlignment="1" applyProtection="1">
      <alignment horizontal="left" vertical="center" wrapText="1"/>
      <protection hidden="1"/>
    </xf>
    <xf numFmtId="0" fontId="0" fillId="34" borderId="0" xfId="0" applyFill="1" applyBorder="1" applyProtection="1"/>
    <xf numFmtId="0" fontId="0" fillId="34" borderId="0" xfId="0" applyFill="1" applyProtection="1"/>
    <xf numFmtId="0" fontId="16" fillId="34" borderId="0" xfId="0" applyFont="1" applyFill="1" applyBorder="1" applyAlignment="1" applyProtection="1">
      <alignment horizontal="center"/>
    </xf>
    <xf numFmtId="0" fontId="0" fillId="34" borderId="0" xfId="0" applyFill="1" applyBorder="1" applyAlignment="1" applyProtection="1">
      <alignment vertical="center"/>
    </xf>
    <xf numFmtId="0" fontId="0" fillId="34" borderId="0" xfId="0" applyFill="1" applyAlignment="1" applyProtection="1">
      <alignment vertical="center"/>
    </xf>
    <xf numFmtId="0" fontId="21" fillId="34" borderId="0" xfId="43" applyFont="1" applyFill="1" applyAlignment="1" applyProtection="1">
      <alignment horizontal="left" vertical="center" wrapText="1" indent="2"/>
      <protection hidden="1"/>
    </xf>
    <xf numFmtId="0" fontId="13" fillId="34" borderId="0" xfId="0" applyFont="1" applyFill="1" applyBorder="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ont="1" applyFill="1" applyBorder="1" applyAlignment="1">
      <alignment horizontal="left" vertical="center" wrapText="1" indent="1"/>
    </xf>
    <xf numFmtId="0" fontId="0" fillId="36" borderId="12" xfId="0" applyFont="1" applyFill="1" applyBorder="1" applyAlignment="1" applyProtection="1">
      <alignment horizontal="left" vertical="center" indent="1"/>
    </xf>
    <xf numFmtId="0" fontId="0" fillId="36" borderId="15" xfId="0" applyFont="1" applyFill="1" applyBorder="1" applyAlignment="1" applyProtection="1">
      <alignment horizontal="left" vertical="center" indent="1"/>
    </xf>
    <xf numFmtId="0" fontId="0" fillId="35" borderId="17" xfId="0" applyFont="1" applyFill="1" applyBorder="1" applyAlignment="1" applyProtection="1">
      <alignment horizontal="left" vertical="center" indent="1"/>
    </xf>
    <xf numFmtId="0" fontId="0" fillId="36" borderId="19" xfId="0" applyFont="1" applyFill="1" applyBorder="1" applyAlignment="1" applyProtection="1">
      <alignment horizontal="left" vertical="center" indent="1"/>
    </xf>
    <xf numFmtId="0" fontId="0" fillId="35" borderId="21" xfId="0" applyFont="1" applyFill="1" applyBorder="1" applyAlignment="1" applyProtection="1">
      <alignment horizontal="left" vertical="center" indent="1"/>
    </xf>
    <xf numFmtId="0" fontId="0" fillId="34" borderId="0" xfId="0" applyFont="1" applyFill="1" applyBorder="1" applyAlignment="1" applyProtection="1">
      <alignment horizontal="left" vertical="center" indent="1"/>
    </xf>
    <xf numFmtId="0" fontId="0" fillId="35" borderId="10" xfId="0" applyFont="1" applyFill="1" applyBorder="1" applyAlignment="1" applyProtection="1">
      <alignment horizontal="left" vertical="center" indent="1"/>
    </xf>
    <xf numFmtId="0" fontId="0" fillId="35" borderId="10" xfId="0" applyFont="1" applyFill="1" applyBorder="1" applyAlignment="1">
      <alignment horizontal="left" vertical="center" indent="1"/>
    </xf>
    <xf numFmtId="0" fontId="16" fillId="34" borderId="0" xfId="0" applyFont="1" applyFill="1" applyAlignment="1">
      <alignment vertical="top"/>
    </xf>
    <xf numFmtId="0" fontId="16" fillId="34" borderId="0" xfId="0" applyFont="1" applyFill="1"/>
    <xf numFmtId="0" fontId="0" fillId="35" borderId="10" xfId="0" applyFill="1" applyBorder="1" applyAlignment="1">
      <alignment horizontal="left" vertical="center" indent="1"/>
    </xf>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5"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5"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44" fillId="34" borderId="0" xfId="0" applyFont="1" applyFill="1" applyBorder="1" applyAlignment="1" applyProtection="1">
      <alignment horizontal="left"/>
    </xf>
    <xf numFmtId="0" fontId="45" fillId="34" borderId="0" xfId="0" applyFont="1" applyFill="1" applyAlignment="1" applyProtection="1">
      <alignment vertical="center"/>
    </xf>
    <xf numFmtId="0" fontId="0" fillId="35" borderId="10" xfId="0" applyFont="1" applyFill="1" applyBorder="1" applyAlignment="1">
      <alignment horizontal="left" vertical="center" indent="1"/>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Border="1" applyAlignment="1">
      <alignment horizontal="left" vertical="top" wrapText="1" indent="18"/>
    </xf>
    <xf numFmtId="0" fontId="0" fillId="33" borderId="10" xfId="0" applyFont="1" applyFill="1" applyBorder="1" applyAlignment="1">
      <alignment horizontal="left" vertical="center" indent="1"/>
    </xf>
    <xf numFmtId="0" fontId="0" fillId="35" borderId="40" xfId="0" applyFont="1" applyFill="1" applyBorder="1" applyAlignment="1" applyProtection="1">
      <alignment horizontal="left" vertical="center" indent="1"/>
    </xf>
    <xf numFmtId="0" fontId="0" fillId="36" borderId="41" xfId="0" applyFont="1" applyFill="1" applyBorder="1" applyAlignment="1" applyProtection="1">
      <alignment horizontal="left" vertical="center" indent="1"/>
    </xf>
    <xf numFmtId="44" fontId="0" fillId="35" borderId="10" xfId="1998" applyFont="1" applyFill="1" applyBorder="1" applyAlignment="1">
      <alignment horizontal="left" vertical="center" indent="1"/>
    </xf>
    <xf numFmtId="164" fontId="0" fillId="35" borderId="10" xfId="0" applyNumberFormat="1" applyFont="1" applyFill="1" applyBorder="1" applyAlignment="1">
      <alignment horizontal="left" vertical="center" indent="1"/>
    </xf>
    <xf numFmtId="0" fontId="0" fillId="35" borderId="10" xfId="0" applyFont="1" applyFill="1" applyBorder="1" applyAlignment="1">
      <alignment horizontal="right" vertical="center" indent="1"/>
    </xf>
    <xf numFmtId="44" fontId="0" fillId="35" borderId="10" xfId="1998" applyFont="1" applyFill="1" applyBorder="1" applyAlignment="1">
      <alignment horizontal="right" vertical="center" indent="1"/>
    </xf>
    <xf numFmtId="0" fontId="0" fillId="35" borderId="0" xfId="0" applyFont="1" applyFill="1" applyBorder="1" applyAlignment="1" applyProtection="1">
      <alignment horizontal="left" vertical="center" indent="1"/>
    </xf>
    <xf numFmtId="1" fontId="0" fillId="35" borderId="10" xfId="0" applyNumberFormat="1" applyFill="1" applyBorder="1" applyAlignment="1">
      <alignment horizontal="left" vertical="center" indent="1"/>
    </xf>
    <xf numFmtId="164" fontId="0" fillId="35" borderId="10" xfId="1" applyNumberFormat="1" applyFont="1" applyFill="1" applyBorder="1" applyAlignment="1">
      <alignment horizontal="left" vertical="center" indent="1"/>
    </xf>
    <xf numFmtId="2" fontId="0" fillId="35" borderId="10" xfId="0" applyNumberFormat="1" applyFont="1" applyFill="1" applyBorder="1" applyAlignment="1" applyProtection="1">
      <alignment horizontal="left" vertical="center" indent="1"/>
    </xf>
    <xf numFmtId="2" fontId="0" fillId="35" borderId="10" xfId="1998" applyNumberFormat="1" applyFont="1" applyFill="1" applyBorder="1" applyAlignment="1">
      <alignment horizontal="left" vertical="center" indent="1"/>
    </xf>
    <xf numFmtId="1"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right" vertical="center" indent="1"/>
    </xf>
    <xf numFmtId="2" fontId="0" fillId="35" borderId="10" xfId="0" applyNumberFormat="1" applyFill="1" applyBorder="1" applyAlignment="1">
      <alignment horizontal="right" vertical="center" indent="1"/>
    </xf>
    <xf numFmtId="0" fontId="0" fillId="35" borderId="0" xfId="0" applyFont="1" applyFill="1" applyBorder="1" applyAlignment="1">
      <alignment horizontal="left" vertical="center" indent="1"/>
    </xf>
    <xf numFmtId="167" fontId="0" fillId="35" borderId="10" xfId="0" applyNumberFormat="1" applyFill="1" applyBorder="1" applyAlignment="1">
      <alignment horizontal="right" vertical="center" indent="1"/>
    </xf>
    <xf numFmtId="168" fontId="0" fillId="35" borderId="10" xfId="0" applyNumberFormat="1" applyFill="1" applyBorder="1" applyAlignment="1">
      <alignment horizontal="right" vertical="center" indent="1"/>
    </xf>
    <xf numFmtId="0" fontId="0" fillId="34" borderId="0" xfId="0" applyFill="1" applyBorder="1" applyAlignment="1">
      <alignment horizontal="left" vertical="center" indent="1"/>
    </xf>
    <xf numFmtId="164" fontId="0" fillId="34" borderId="0" xfId="1" applyNumberFormat="1" applyFont="1" applyFill="1" applyBorder="1" applyAlignment="1">
      <alignment horizontal="left" vertical="center" indent="1"/>
    </xf>
    <xf numFmtId="164" fontId="0" fillId="34" borderId="0" xfId="1" applyNumberFormat="1" applyFont="1" applyFill="1" applyBorder="1" applyAlignment="1">
      <alignment horizontal="right" vertical="center" indent="1"/>
    </xf>
    <xf numFmtId="2" fontId="0" fillId="34" borderId="0" xfId="0" applyNumberFormat="1" applyFill="1" applyBorder="1" applyAlignment="1">
      <alignment horizontal="right" vertical="center" indent="1"/>
    </xf>
    <xf numFmtId="168" fontId="0" fillId="34" borderId="0" xfId="0" applyNumberFormat="1" applyFill="1" applyBorder="1" applyAlignment="1">
      <alignment horizontal="right" vertical="center" indent="1"/>
    </xf>
    <xf numFmtId="44" fontId="0" fillId="34" borderId="0" xfId="1998" applyFont="1" applyFill="1" applyBorder="1" applyAlignment="1">
      <alignment horizontal="left" vertical="center" indent="1"/>
    </xf>
    <xf numFmtId="2" fontId="0" fillId="34" borderId="0" xfId="0" applyNumberFormat="1" applyFill="1" applyBorder="1" applyAlignment="1">
      <alignment horizontal="left" vertical="center" indent="1"/>
    </xf>
    <xf numFmtId="9" fontId="0" fillId="35" borderId="10" xfId="1999" applyFont="1" applyFill="1" applyBorder="1" applyAlignment="1">
      <alignment horizontal="left" vertical="center" indent="1"/>
    </xf>
    <xf numFmtId="9" fontId="0" fillId="35" borderId="10" xfId="1999" applyFont="1" applyFill="1" applyBorder="1" applyAlignment="1">
      <alignment horizontal="right" vertical="center" indent="1"/>
    </xf>
    <xf numFmtId="9" fontId="0" fillId="35" borderId="10" xfId="1999" applyNumberFormat="1" applyFont="1" applyFill="1" applyBorder="1" applyAlignment="1">
      <alignment horizontal="left" vertical="center" indent="1"/>
    </xf>
    <xf numFmtId="1" fontId="0" fillId="35" borderId="10" xfId="1999" applyNumberFormat="1" applyFont="1" applyFill="1" applyBorder="1" applyAlignment="1">
      <alignment horizontal="left" vertical="center" indent="1"/>
    </xf>
    <xf numFmtId="167" fontId="0" fillId="35" borderId="10" xfId="1998" applyNumberFormat="1" applyFont="1" applyFill="1" applyBorder="1" applyAlignment="1">
      <alignment horizontal="left" vertical="center" indent="1"/>
    </xf>
    <xf numFmtId="1" fontId="0" fillId="34" borderId="0" xfId="0" applyNumberFormat="1" applyFill="1" applyBorder="1"/>
    <xf numFmtId="0" fontId="0" fillId="35" borderId="10" xfId="0" applyFill="1" applyBorder="1" applyAlignment="1">
      <alignment horizontal="right" vertical="center" indent="1"/>
    </xf>
    <xf numFmtId="0" fontId="0" fillId="35" borderId="42" xfId="0" applyFont="1" applyFill="1" applyBorder="1" applyAlignment="1" applyProtection="1">
      <alignment horizontal="left" vertical="center" indent="1"/>
    </xf>
    <xf numFmtId="2" fontId="0" fillId="35" borderId="0" xfId="1998" applyNumberFormat="1" applyFont="1" applyFill="1" applyBorder="1" applyAlignment="1">
      <alignment horizontal="left" vertical="center" indent="1"/>
    </xf>
    <xf numFmtId="0" fontId="49" fillId="34" borderId="0" xfId="0" applyFont="1" applyFill="1" applyBorder="1"/>
    <xf numFmtId="165" fontId="0" fillId="35" borderId="10" xfId="1998" applyNumberFormat="1" applyFont="1" applyFill="1" applyBorder="1" applyAlignment="1">
      <alignment horizontal="left" vertical="center" indent="1"/>
    </xf>
    <xf numFmtId="166" fontId="0" fillId="35" borderId="10" xfId="1" applyNumberFormat="1" applyFont="1" applyFill="1" applyBorder="1" applyAlignment="1">
      <alignment horizontal="right" vertical="center" indent="1"/>
    </xf>
    <xf numFmtId="44" fontId="0" fillId="33" borderId="20" xfId="0" applyNumberFormat="1" applyFont="1" applyFill="1" applyBorder="1" applyAlignment="1" applyProtection="1">
      <alignment horizontal="right" vertical="center" indent="1"/>
      <protection locked="0"/>
    </xf>
    <xf numFmtId="0" fontId="0" fillId="33" borderId="10" xfId="0" applyFont="1" applyFill="1" applyBorder="1" applyAlignment="1">
      <alignment horizontal="left" vertical="center" wrapText="1" indent="1"/>
    </xf>
    <xf numFmtId="0" fontId="45" fillId="34" borderId="0" xfId="0" applyFont="1" applyFill="1" applyProtection="1"/>
    <xf numFmtId="0" fontId="51" fillId="34" borderId="22" xfId="0" applyFont="1" applyFill="1" applyBorder="1" applyAlignment="1" applyProtection="1">
      <alignment horizontal="right"/>
    </xf>
    <xf numFmtId="14" fontId="45" fillId="34" borderId="22" xfId="0" applyNumberFormat="1" applyFont="1" applyFill="1" applyBorder="1" applyAlignment="1" applyProtection="1">
      <alignment horizontal="center"/>
    </xf>
    <xf numFmtId="0" fontId="16" fillId="36" borderId="12" xfId="0" applyFont="1" applyFill="1" applyBorder="1" applyAlignment="1" applyProtection="1">
      <alignment horizontal="right" vertical="center" indent="1"/>
    </xf>
    <xf numFmtId="14" fontId="0" fillId="33" borderId="14" xfId="0" applyNumberFormat="1" applyFont="1" applyFill="1" applyBorder="1" applyAlignment="1" applyProtection="1">
      <alignment vertical="center"/>
      <protection locked="0"/>
    </xf>
    <xf numFmtId="0" fontId="0" fillId="0" borderId="0" xfId="0" applyFill="1" applyAlignment="1" applyProtection="1">
      <alignment vertical="center"/>
    </xf>
    <xf numFmtId="0" fontId="16" fillId="36" borderId="15" xfId="0" applyFont="1" applyFill="1" applyBorder="1" applyAlignment="1" applyProtection="1">
      <alignment horizontal="right" vertical="center" indent="1"/>
    </xf>
    <xf numFmtId="0" fontId="0" fillId="33" borderId="17" xfId="0" applyFont="1" applyFill="1" applyBorder="1" applyAlignment="1" applyProtection="1">
      <alignment vertical="center"/>
      <protection locked="0"/>
    </xf>
    <xf numFmtId="0" fontId="16" fillId="36" borderId="19" xfId="0" applyFont="1" applyFill="1" applyBorder="1" applyAlignment="1" applyProtection="1">
      <alignment horizontal="right" vertical="center" indent="1"/>
    </xf>
    <xf numFmtId="0" fontId="0" fillId="33" borderId="21" xfId="0" applyFont="1" applyFill="1" applyBorder="1" applyAlignment="1" applyProtection="1">
      <alignment vertical="center"/>
      <protection locked="0"/>
    </xf>
    <xf numFmtId="168" fontId="0" fillId="59" borderId="10" xfId="0" applyNumberFormat="1" applyFill="1" applyBorder="1" applyAlignment="1" applyProtection="1">
      <alignment horizontal="center" vertical="center"/>
    </xf>
    <xf numFmtId="4" fontId="0" fillId="59" borderId="10" xfId="0" applyNumberFormat="1" applyFill="1" applyBorder="1" applyAlignment="1" applyProtection="1">
      <alignment horizontal="center" vertical="center"/>
    </xf>
    <xf numFmtId="171" fontId="0" fillId="59" borderId="17" xfId="0" applyNumberFormat="1" applyFill="1" applyBorder="1" applyAlignment="1" applyProtection="1">
      <alignment horizontal="center" vertical="center"/>
    </xf>
    <xf numFmtId="168" fontId="0" fillId="34" borderId="10" xfId="0" applyNumberFormat="1" applyFill="1" applyBorder="1" applyAlignment="1" applyProtection="1">
      <alignment horizontal="center" vertical="center"/>
    </xf>
    <xf numFmtId="4" fontId="0" fillId="34" borderId="10" xfId="0" applyNumberFormat="1" applyFill="1" applyBorder="1" applyAlignment="1" applyProtection="1">
      <alignment horizontal="center" vertical="center"/>
    </xf>
    <xf numFmtId="171" fontId="0" fillId="34" borderId="17" xfId="0" applyNumberFormat="1" applyFill="1" applyBorder="1" applyAlignment="1" applyProtection="1">
      <alignment horizontal="center" vertical="center"/>
    </xf>
    <xf numFmtId="0" fontId="0" fillId="60" borderId="0" xfId="0" applyFill="1" applyProtection="1"/>
    <xf numFmtId="0" fontId="0" fillId="0" borderId="0" xfId="0" applyProtection="1"/>
    <xf numFmtId="0" fontId="0" fillId="0" borderId="0" xfId="0" applyFill="1" applyProtection="1"/>
    <xf numFmtId="0" fontId="0" fillId="59" borderId="47" xfId="0" applyFill="1" applyBorder="1" applyAlignment="1" applyProtection="1">
      <alignment horizontal="left" vertical="center"/>
    </xf>
    <xf numFmtId="0" fontId="0" fillId="34" borderId="47" xfId="0" applyFill="1" applyBorder="1" applyAlignment="1" applyProtection="1">
      <alignment horizontal="left" vertical="center"/>
    </xf>
    <xf numFmtId="165" fontId="45" fillId="34" borderId="22" xfId="0" applyNumberFormat="1" applyFont="1" applyFill="1" applyBorder="1" applyAlignment="1" applyProtection="1">
      <alignment horizontal="center"/>
    </xf>
    <xf numFmtId="0" fontId="0" fillId="34" borderId="0" xfId="0" applyFont="1" applyFill="1" applyAlignment="1">
      <alignment vertical="center" wrapText="1"/>
    </xf>
    <xf numFmtId="0" fontId="0" fillId="35" borderId="0" xfId="0" applyFont="1" applyFill="1" applyAlignment="1">
      <alignment vertical="center" wrapText="1"/>
    </xf>
    <xf numFmtId="0" fontId="80" fillId="34" borderId="0" xfId="43" applyFont="1" applyFill="1" applyAlignment="1" applyProtection="1">
      <alignment horizontal="left" vertical="center" indent="2"/>
      <protection hidden="1"/>
    </xf>
    <xf numFmtId="0" fontId="0" fillId="35" borderId="0" xfId="0" applyFont="1" applyFill="1"/>
    <xf numFmtId="0" fontId="0" fillId="34" borderId="0" xfId="0" applyFill="1"/>
    <xf numFmtId="0" fontId="24" fillId="34" borderId="0" xfId="43" applyFont="1" applyFill="1" applyBorder="1" applyAlignment="1" applyProtection="1">
      <alignment vertical="center"/>
      <protection hidden="1"/>
    </xf>
    <xf numFmtId="0" fontId="24" fillId="34" borderId="22" xfId="43" applyFont="1" applyFill="1" applyBorder="1" applyAlignment="1" applyProtection="1">
      <alignment vertical="center"/>
      <protection hidden="1"/>
    </xf>
    <xf numFmtId="0" fontId="50" fillId="34" borderId="0" xfId="0" applyFont="1" applyFill="1"/>
    <xf numFmtId="0" fontId="50" fillId="34" borderId="0" xfId="0" applyFont="1" applyFill="1" applyAlignment="1">
      <alignment horizontal="left"/>
    </xf>
    <xf numFmtId="0" fontId="25" fillId="35" borderId="0" xfId="0" applyFont="1" applyFill="1" applyBorder="1" applyAlignment="1"/>
    <xf numFmtId="0" fontId="0" fillId="34" borderId="0" xfId="0" applyFont="1" applyFill="1"/>
    <xf numFmtId="0" fontId="0" fillId="0" borderId="0" xfId="0" applyFont="1"/>
    <xf numFmtId="0" fontId="0" fillId="65" borderId="0" xfId="0" applyFont="1" applyFill="1"/>
    <xf numFmtId="0" fontId="14" fillId="65" borderId="0" xfId="0" applyFont="1" applyFill="1" applyAlignment="1"/>
    <xf numFmtId="0" fontId="79" fillId="34" borderId="0" xfId="1899" applyFont="1" applyFill="1" applyBorder="1" applyAlignment="1" applyProtection="1">
      <alignment vertical="center"/>
      <protection hidden="1"/>
    </xf>
    <xf numFmtId="0" fontId="0" fillId="33" borderId="35" xfId="0" applyFont="1" applyFill="1" applyBorder="1" applyAlignment="1" applyProtection="1">
      <alignment horizontal="center" vertical="center"/>
      <protection locked="0"/>
    </xf>
    <xf numFmtId="164" fontId="1" fillId="33" borderId="10" xfId="1" applyNumberFormat="1" applyFont="1" applyFill="1" applyBorder="1" applyAlignment="1" applyProtection="1">
      <alignment horizontal="center" vertical="center"/>
      <protection locked="0"/>
    </xf>
    <xf numFmtId="0" fontId="1" fillId="33" borderId="10" xfId="1" applyNumberFormat="1" applyFont="1" applyFill="1" applyBorder="1" applyAlignment="1" applyProtection="1">
      <alignment horizontal="center" vertical="center"/>
      <protection locked="0"/>
    </xf>
    <xf numFmtId="0" fontId="0" fillId="36" borderId="12" xfId="0" applyFont="1" applyFill="1" applyBorder="1" applyAlignment="1" applyProtection="1">
      <alignment horizontal="left" vertical="center" indent="1"/>
      <protection hidden="1"/>
    </xf>
    <xf numFmtId="169" fontId="1" fillId="35" borderId="13" xfId="1" applyNumberFormat="1" applyFont="1" applyFill="1" applyBorder="1" applyAlignment="1" applyProtection="1">
      <alignment horizontal="left" vertical="center" indent="1"/>
      <protection hidden="1"/>
    </xf>
    <xf numFmtId="0" fontId="0" fillId="35" borderId="14" xfId="0" applyFont="1" applyFill="1" applyBorder="1" applyAlignment="1" applyProtection="1">
      <alignment horizontal="left" vertical="center" indent="1"/>
      <protection hidden="1"/>
    </xf>
    <xf numFmtId="0" fontId="0" fillId="36" borderId="38" xfId="0" applyFont="1" applyFill="1" applyBorder="1" applyAlignment="1" applyProtection="1">
      <alignment horizontal="left" vertical="center" indent="1"/>
      <protection hidden="1"/>
    </xf>
    <xf numFmtId="166" fontId="1" fillId="35" borderId="39" xfId="1" applyNumberFormat="1" applyFont="1" applyFill="1" applyBorder="1" applyAlignment="1" applyProtection="1">
      <alignment horizontal="left" vertical="center" indent="1"/>
      <protection hidden="1"/>
    </xf>
    <xf numFmtId="0" fontId="0" fillId="35" borderId="40" xfId="0" applyFont="1" applyFill="1" applyBorder="1" applyAlignment="1" applyProtection="1">
      <alignment horizontal="left" vertical="center" indent="1"/>
      <protection hidden="1"/>
    </xf>
    <xf numFmtId="0" fontId="0" fillId="36" borderId="19" xfId="0" applyFont="1" applyFill="1" applyBorder="1" applyAlignment="1" applyProtection="1">
      <alignment horizontal="left" vertical="center" indent="1"/>
      <protection hidden="1"/>
    </xf>
    <xf numFmtId="44" fontId="1" fillId="35" borderId="20" xfId="1998" applyFont="1" applyFill="1" applyBorder="1" applyAlignment="1" applyProtection="1">
      <alignment horizontal="left" vertical="center" indent="1"/>
      <protection hidden="1"/>
    </xf>
    <xf numFmtId="0" fontId="0" fillId="35" borderId="21" xfId="0" applyFont="1" applyFill="1" applyBorder="1" applyAlignment="1" applyProtection="1">
      <alignment horizontal="left" vertical="center" indent="1"/>
      <protection hidden="1"/>
    </xf>
    <xf numFmtId="171" fontId="1" fillId="33" borderId="20" xfId="1" applyNumberFormat="1" applyFont="1" applyFill="1" applyBorder="1" applyAlignment="1" applyProtection="1">
      <alignment horizontal="center" vertical="center"/>
      <protection locked="0"/>
    </xf>
    <xf numFmtId="171" fontId="0" fillId="33" borderId="20" xfId="0" applyNumberFormat="1" applyFont="1" applyFill="1" applyBorder="1" applyAlignment="1" applyProtection="1">
      <alignment horizontal="center" vertical="center"/>
      <protection locked="0"/>
    </xf>
    <xf numFmtId="39" fontId="1" fillId="35" borderId="13" xfId="1" applyNumberFormat="1" applyFont="1" applyFill="1" applyBorder="1" applyAlignment="1" applyProtection="1">
      <alignment horizontal="left" vertical="center" indent="1"/>
      <protection hidden="1"/>
    </xf>
    <xf numFmtId="170" fontId="1" fillId="35" borderId="39" xfId="1" applyNumberFormat="1" applyFont="1"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center" vertical="center"/>
      <protection hidden="1"/>
    </xf>
    <xf numFmtId="170" fontId="1" fillId="35" borderId="39" xfId="1" applyNumberFormat="1" applyFont="1" applyFill="1" applyBorder="1" applyAlignment="1" applyProtection="1">
      <alignment horizontal="center" vertical="center"/>
      <protection hidden="1"/>
    </xf>
    <xf numFmtId="171" fontId="1" fillId="35" borderId="20" xfId="1998" applyNumberFormat="1" applyFont="1" applyFill="1" applyBorder="1" applyAlignment="1" applyProtection="1">
      <alignment horizontal="center" vertical="center"/>
      <protection hidden="1"/>
    </xf>
    <xf numFmtId="0" fontId="0" fillId="36" borderId="15" xfId="0" applyFont="1" applyFill="1" applyBorder="1" applyAlignment="1" applyProtection="1">
      <alignment horizontal="left" vertical="center" indent="1"/>
      <protection hidden="1"/>
    </xf>
    <xf numFmtId="0" fontId="0" fillId="33" borderId="10" xfId="0" applyFont="1" applyFill="1" applyBorder="1" applyAlignment="1" applyProtection="1">
      <alignment horizontal="center" vertical="center"/>
      <protection locked="0"/>
    </xf>
    <xf numFmtId="9" fontId="0" fillId="33" borderId="10" xfId="1999" applyFont="1" applyFill="1" applyBorder="1" applyAlignment="1" applyProtection="1">
      <alignment horizontal="center" vertical="center"/>
      <protection locked="0"/>
    </xf>
    <xf numFmtId="1" fontId="0" fillId="33" borderId="35" xfId="1999" applyNumberFormat="1" applyFont="1" applyFill="1" applyBorder="1" applyAlignment="1" applyProtection="1">
      <alignment horizontal="center" vertical="center"/>
      <protection locked="0"/>
    </xf>
    <xf numFmtId="171" fontId="0" fillId="33" borderId="20" xfId="1999" applyNumberFormat="1" applyFont="1" applyFill="1" applyBorder="1" applyAlignment="1" applyProtection="1">
      <alignment horizontal="center" vertical="center"/>
      <protection locked="0"/>
    </xf>
    <xf numFmtId="0" fontId="21" fillId="34" borderId="0" xfId="43" applyFont="1" applyFill="1" applyAlignment="1" applyProtection="1">
      <alignment horizontal="left" vertical="center" wrapText="1" indent="2"/>
      <protection hidden="1"/>
    </xf>
    <xf numFmtId="0" fontId="0" fillId="35" borderId="10" xfId="0" applyFont="1" applyFill="1" applyBorder="1" applyAlignment="1">
      <alignment horizontal="left" vertical="center" indent="1"/>
    </xf>
    <xf numFmtId="0" fontId="0" fillId="35" borderId="17" xfId="0" applyFont="1" applyFill="1" applyBorder="1" applyAlignment="1" applyProtection="1">
      <alignment horizontal="left" vertical="center" indent="1"/>
      <protection hidden="1"/>
    </xf>
    <xf numFmtId="171" fontId="1" fillId="35" borderId="20" xfId="1998" applyNumberFormat="1" applyFont="1" applyFill="1" applyBorder="1" applyAlignment="1" applyProtection="1">
      <alignment horizontal="left" vertical="center" indent="1"/>
      <protection hidden="1"/>
    </xf>
    <xf numFmtId="4" fontId="1" fillId="35" borderId="13" xfId="1" applyNumberFormat="1" applyFont="1" applyFill="1" applyBorder="1" applyAlignment="1" applyProtection="1">
      <alignment horizontal="center" vertical="center"/>
      <protection hidden="1"/>
    </xf>
    <xf numFmtId="4" fontId="1" fillId="35" borderId="10" xfId="1" applyNumberFormat="1" applyFont="1" applyFill="1" applyBorder="1" applyAlignment="1" applyProtection="1">
      <alignment horizontal="center" vertical="center"/>
      <protection hidden="1"/>
    </xf>
    <xf numFmtId="1" fontId="0" fillId="33" borderId="10" xfId="1999" applyNumberFormat="1" applyFont="1" applyFill="1" applyBorder="1" applyAlignment="1" applyProtection="1">
      <alignment horizontal="center" vertical="center"/>
      <protection locked="0"/>
    </xf>
    <xf numFmtId="0" fontId="21" fillId="34" borderId="0" xfId="43" applyFont="1" applyFill="1" applyAlignment="1" applyProtection="1">
      <alignment horizontal="left" vertical="center" wrapText="1" indent="2"/>
      <protection hidden="1"/>
    </xf>
    <xf numFmtId="0" fontId="0" fillId="33" borderId="10" xfId="0" applyFont="1" applyFill="1" applyBorder="1" applyAlignment="1">
      <alignment horizontal="left" vertical="center" indent="1"/>
    </xf>
    <xf numFmtId="0" fontId="0" fillId="34" borderId="0" xfId="0" applyFont="1" applyFill="1" applyBorder="1" applyAlignment="1">
      <alignment horizontal="left" vertical="center" wrapText="1" indent="1"/>
    </xf>
    <xf numFmtId="0" fontId="21" fillId="34" borderId="0" xfId="43" applyFont="1" applyFill="1" applyAlignment="1" applyProtection="1">
      <alignment horizontal="left" vertical="center" wrapText="1" indent="2"/>
      <protection hidden="1"/>
    </xf>
    <xf numFmtId="0" fontId="0" fillId="35" borderId="17" xfId="0" applyFont="1" applyFill="1" applyBorder="1" applyAlignment="1" applyProtection="1">
      <alignment horizontal="left" vertical="center" indent="1"/>
      <protection hidden="1"/>
    </xf>
    <xf numFmtId="0" fontId="0" fillId="35" borderId="10" xfId="0" applyNumberFormat="1" applyFill="1" applyBorder="1" applyAlignment="1">
      <alignment horizontal="left" vertical="center" indent="1"/>
    </xf>
    <xf numFmtId="0" fontId="0" fillId="35" borderId="10" xfId="0" applyNumberFormat="1" applyFill="1" applyBorder="1" applyAlignment="1">
      <alignment horizontal="right" vertical="center" indent="1"/>
    </xf>
    <xf numFmtId="0" fontId="26" fillId="34" borderId="0" xfId="0" applyFont="1" applyFill="1" applyBorder="1" applyAlignment="1" applyProtection="1">
      <alignment vertical="top" wrapText="1"/>
    </xf>
    <xf numFmtId="171" fontId="0" fillId="59" borderId="18" xfId="0" applyNumberFormat="1" applyFill="1" applyBorder="1" applyAlignment="1" applyProtection="1">
      <alignment horizontal="center" vertical="center"/>
    </xf>
    <xf numFmtId="171" fontId="0" fillId="34" borderId="18" xfId="0" applyNumberFormat="1" applyFill="1" applyBorder="1" applyAlignment="1" applyProtection="1">
      <alignment horizontal="center" vertical="center"/>
    </xf>
    <xf numFmtId="3" fontId="0" fillId="33" borderId="35" xfId="0" applyNumberFormat="1" applyFont="1" applyFill="1" applyBorder="1" applyAlignment="1" applyProtection="1">
      <alignment horizontal="center" vertical="center"/>
      <protection locked="0"/>
    </xf>
    <xf numFmtId="3" fontId="0" fillId="33" borderId="10" xfId="0" applyNumberFormat="1" applyFont="1" applyFill="1" applyBorder="1" applyAlignment="1" applyProtection="1">
      <alignment horizontal="center" vertical="center"/>
      <protection locked="0"/>
    </xf>
    <xf numFmtId="3" fontId="0" fillId="33" borderId="10" xfId="1999" applyNumberFormat="1" applyFont="1" applyFill="1" applyBorder="1" applyAlignment="1" applyProtection="1">
      <alignment horizontal="center" vertical="center"/>
      <protection locked="0"/>
    </xf>
    <xf numFmtId="188" fontId="0" fillId="33" borderId="35" xfId="0" applyNumberFormat="1" applyFont="1" applyFill="1" applyBorder="1" applyAlignment="1" applyProtection="1">
      <alignment horizontal="center" vertical="center"/>
      <protection locked="0"/>
    </xf>
    <xf numFmtId="0" fontId="52" fillId="36" borderId="54" xfId="0" applyFont="1" applyFill="1" applyBorder="1" applyAlignment="1" applyProtection="1">
      <alignment horizontal="right" vertical="center"/>
    </xf>
    <xf numFmtId="171" fontId="52" fillId="36" borderId="55" xfId="0" applyNumberFormat="1" applyFont="1" applyFill="1" applyBorder="1" applyAlignment="1" applyProtection="1">
      <alignment horizontal="center" vertical="center"/>
    </xf>
    <xf numFmtId="168" fontId="52" fillId="36" borderId="56" xfId="0" applyNumberFormat="1" applyFont="1" applyFill="1" applyBorder="1" applyAlignment="1" applyProtection="1">
      <alignment horizontal="center" vertical="center"/>
    </xf>
    <xf numFmtId="4" fontId="52" fillId="36" borderId="56" xfId="0" applyNumberFormat="1" applyFont="1" applyFill="1" applyBorder="1" applyAlignment="1" applyProtection="1">
      <alignment horizontal="center" vertical="center"/>
    </xf>
    <xf numFmtId="171" fontId="52" fillId="36" borderId="57" xfId="0" applyNumberFormat="1" applyFont="1" applyFill="1" applyBorder="1" applyAlignment="1" applyProtection="1">
      <alignment horizontal="center" vertical="center"/>
    </xf>
    <xf numFmtId="0" fontId="0" fillId="34" borderId="48" xfId="0" applyFill="1" applyBorder="1" applyAlignment="1" applyProtection="1">
      <alignment horizontal="left" vertical="center"/>
    </xf>
    <xf numFmtId="171" fontId="0" fillId="34" borderId="43" xfId="0" applyNumberFormat="1" applyFill="1" applyBorder="1" applyAlignment="1" applyProtection="1">
      <alignment horizontal="center" vertical="center"/>
    </xf>
    <xf numFmtId="168" fontId="0" fillId="34" borderId="20" xfId="0" applyNumberFormat="1" applyFill="1" applyBorder="1" applyAlignment="1" applyProtection="1">
      <alignment horizontal="center" vertical="center"/>
    </xf>
    <xf numFmtId="4" fontId="0" fillId="34" borderId="20" xfId="0" applyNumberFormat="1" applyFill="1" applyBorder="1" applyAlignment="1" applyProtection="1">
      <alignment horizontal="center" vertical="center"/>
    </xf>
    <xf numFmtId="171" fontId="0" fillId="34" borderId="21" xfId="0" applyNumberFormat="1" applyFill="1" applyBorder="1" applyAlignment="1" applyProtection="1">
      <alignment horizontal="center" vertical="center"/>
    </xf>
    <xf numFmtId="0" fontId="0" fillId="59" borderId="46" xfId="0" applyFill="1" applyBorder="1" applyAlignment="1" applyProtection="1">
      <alignment horizontal="left" vertical="center"/>
    </xf>
    <xf numFmtId="171" fontId="0" fillId="59" borderId="33" xfId="0" applyNumberFormat="1" applyFill="1" applyBorder="1" applyAlignment="1" applyProtection="1">
      <alignment horizontal="center" vertical="center"/>
    </xf>
    <xf numFmtId="168" fontId="0" fillId="59" borderId="11" xfId="0" applyNumberFormat="1" applyFill="1" applyBorder="1" applyAlignment="1" applyProtection="1">
      <alignment horizontal="center" vertical="center"/>
    </xf>
    <xf numFmtId="4" fontId="0" fillId="59" borderId="11" xfId="0" applyNumberFormat="1" applyFill="1" applyBorder="1" applyAlignment="1" applyProtection="1">
      <alignment horizontal="center" vertical="center"/>
    </xf>
    <xf numFmtId="171" fontId="0" fillId="59" borderId="58" xfId="0" applyNumberFormat="1" applyFill="1" applyBorder="1" applyAlignment="1" applyProtection="1">
      <alignment horizontal="center" vertical="center"/>
    </xf>
    <xf numFmtId="0" fontId="16" fillId="36" borderId="20" xfId="0" applyFont="1" applyFill="1" applyBorder="1" applyAlignment="1" applyProtection="1">
      <alignment horizontal="center" vertical="center"/>
    </xf>
    <xf numFmtId="0" fontId="0" fillId="66" borderId="0" xfId="0" applyFill="1"/>
    <xf numFmtId="0" fontId="81" fillId="34" borderId="0" xfId="0" applyFont="1" applyFill="1"/>
    <xf numFmtId="0" fontId="82" fillId="34" borderId="0" xfId="1899" applyFont="1" applyFill="1" applyBorder="1" applyAlignment="1" applyProtection="1">
      <alignment vertical="center"/>
      <protection hidden="1"/>
    </xf>
    <xf numFmtId="0" fontId="83" fillId="34" borderId="0" xfId="1899" applyFont="1" applyFill="1" applyBorder="1" applyAlignment="1" applyProtection="1">
      <alignment vertical="center"/>
      <protection hidden="1"/>
    </xf>
    <xf numFmtId="0" fontId="81" fillId="34" borderId="0" xfId="0" applyFont="1" applyFill="1" applyBorder="1" applyAlignment="1"/>
    <xf numFmtId="0" fontId="0" fillId="34" borderId="0" xfId="0" applyFont="1" applyFill="1" applyBorder="1" applyAlignment="1">
      <alignment horizontal="left" vertical="center" wrapText="1" indent="1"/>
    </xf>
    <xf numFmtId="0" fontId="21" fillId="34" borderId="0" xfId="43" applyFont="1" applyFill="1" applyAlignment="1" applyProtection="1">
      <alignment horizontal="left" vertical="center" wrapText="1" indent="2"/>
      <protection hidden="1"/>
    </xf>
    <xf numFmtId="0" fontId="0" fillId="34" borderId="10" xfId="0" applyFont="1" applyFill="1" applyBorder="1" applyAlignment="1">
      <alignment horizontal="left" vertical="center" wrapText="1" indent="1"/>
    </xf>
    <xf numFmtId="0" fontId="21" fillId="34" borderId="0" xfId="43" applyFont="1" applyFill="1" applyAlignment="1" applyProtection="1">
      <alignment horizontal="left" vertical="top" wrapText="1"/>
      <protection hidden="1"/>
    </xf>
    <xf numFmtId="0" fontId="0" fillId="33" borderId="10" xfId="0" applyFont="1" applyFill="1" applyBorder="1" applyAlignment="1">
      <alignment horizontal="left" vertical="center" indent="1"/>
    </xf>
    <xf numFmtId="0" fontId="0" fillId="35" borderId="10" xfId="0" applyFont="1" applyFill="1" applyBorder="1" applyAlignment="1">
      <alignment horizontal="left" vertical="center" indent="1"/>
    </xf>
    <xf numFmtId="0" fontId="0" fillId="34" borderId="16" xfId="0" applyFont="1" applyFill="1" applyBorder="1" applyAlignment="1">
      <alignment horizontal="left" vertical="center" wrapText="1" indent="1"/>
    </xf>
    <xf numFmtId="0" fontId="0" fillId="34" borderId="18" xfId="0" applyFont="1" applyFill="1" applyBorder="1" applyAlignment="1">
      <alignment horizontal="left" vertical="center" wrapText="1" indent="1"/>
    </xf>
    <xf numFmtId="0" fontId="16" fillId="36" borderId="45" xfId="0" applyFont="1" applyFill="1" applyBorder="1" applyAlignment="1" applyProtection="1">
      <alignment horizontal="center" vertical="center"/>
    </xf>
    <xf numFmtId="0" fontId="16" fillId="36" borderId="54" xfId="0" applyFont="1" applyFill="1" applyBorder="1" applyAlignment="1" applyProtection="1">
      <alignment horizontal="center" vertical="center"/>
    </xf>
    <xf numFmtId="0" fontId="16" fillId="36" borderId="44" xfId="0" applyFont="1" applyFill="1" applyBorder="1" applyAlignment="1" applyProtection="1">
      <alignment horizontal="center" vertical="center"/>
    </xf>
    <xf numFmtId="0" fontId="16" fillId="36" borderId="55"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4" xfId="0" applyFont="1" applyFill="1" applyBorder="1" applyAlignment="1" applyProtection="1">
      <alignment horizontal="center" vertical="center"/>
    </xf>
    <xf numFmtId="0" fontId="16" fillId="36" borderId="21" xfId="0" applyFont="1" applyFill="1" applyBorder="1" applyAlignment="1" applyProtection="1">
      <alignment horizontal="center" vertical="center"/>
    </xf>
    <xf numFmtId="0" fontId="26" fillId="34" borderId="0" xfId="0" applyFont="1" applyFill="1" applyBorder="1" applyAlignment="1" applyProtection="1">
      <alignment horizontal="left" vertical="top" wrapText="1"/>
    </xf>
    <xf numFmtId="0" fontId="50" fillId="34" borderId="0" xfId="0" applyFont="1" applyFill="1" applyBorder="1" applyAlignment="1" applyProtection="1">
      <alignment horizontal="left"/>
    </xf>
    <xf numFmtId="0" fontId="26" fillId="34" borderId="0" xfId="0" applyFont="1" applyFill="1" applyBorder="1" applyAlignment="1" applyProtection="1">
      <alignment horizontal="left" vertical="center" wrapText="1"/>
    </xf>
    <xf numFmtId="0" fontId="81" fillId="34" borderId="0" xfId="0" applyFont="1" applyFill="1" applyBorder="1" applyAlignment="1" applyProtection="1">
      <alignment horizontal="left"/>
    </xf>
    <xf numFmtId="0" fontId="84" fillId="34" borderId="0" xfId="0" applyFont="1" applyFill="1" applyBorder="1" applyAlignment="1" applyProtection="1">
      <alignment horizontal="left"/>
    </xf>
    <xf numFmtId="14" fontId="0" fillId="35" borderId="13" xfId="0" applyNumberFormat="1" applyFont="1" applyFill="1" applyBorder="1" applyAlignment="1" applyProtection="1">
      <alignment horizontal="left" vertical="center" indent="1"/>
      <protection hidden="1"/>
    </xf>
    <xf numFmtId="14" fontId="0" fillId="35" borderId="14" xfId="0" applyNumberFormat="1" applyFont="1" applyFill="1" applyBorder="1" applyAlignment="1" applyProtection="1">
      <alignment horizontal="left" vertical="center" indent="1"/>
      <protection hidden="1"/>
    </xf>
    <xf numFmtId="14" fontId="0" fillId="35" borderId="10" xfId="0" applyNumberFormat="1" applyFont="1" applyFill="1" applyBorder="1" applyAlignment="1" applyProtection="1">
      <alignment horizontal="left" vertical="center" indent="1"/>
      <protection hidden="1"/>
    </xf>
    <xf numFmtId="14" fontId="0" fillId="35" borderId="17" xfId="0" applyNumberFormat="1" applyFont="1" applyFill="1" applyBorder="1" applyAlignment="1" applyProtection="1">
      <alignment horizontal="left" vertical="center" indent="1"/>
      <protection hidden="1"/>
    </xf>
    <xf numFmtId="0" fontId="0" fillId="35" borderId="10" xfId="0" applyFont="1" applyFill="1" applyBorder="1" applyAlignment="1" applyProtection="1">
      <alignment horizontal="left" vertical="center" indent="1"/>
      <protection hidden="1"/>
    </xf>
    <xf numFmtId="0" fontId="0" fillId="35" borderId="17" xfId="0" applyFont="1" applyFill="1" applyBorder="1" applyAlignment="1" applyProtection="1">
      <alignment horizontal="left" vertical="center" indent="1"/>
      <protection hidden="1"/>
    </xf>
    <xf numFmtId="0" fontId="26" fillId="34" borderId="0" xfId="0" applyFont="1" applyFill="1" applyAlignment="1">
      <alignment horizontal="left" vertical="top" wrapText="1"/>
    </xf>
    <xf numFmtId="0" fontId="26" fillId="34" borderId="0" xfId="0" applyFont="1" applyFill="1" applyAlignment="1" applyProtection="1">
      <alignment horizontal="left" vertical="top" wrapText="1"/>
    </xf>
    <xf numFmtId="0" fontId="18" fillId="34" borderId="22" xfId="0" applyFont="1" applyFill="1" applyBorder="1" applyAlignment="1">
      <alignment horizontal="left"/>
    </xf>
    <xf numFmtId="0" fontId="24" fillId="34" borderId="0" xfId="43" applyFont="1" applyFill="1" applyBorder="1" applyAlignment="1" applyProtection="1">
      <alignment horizontal="left" vertical="center"/>
      <protection hidden="1"/>
    </xf>
  </cellXfs>
  <cellStyles count="2499">
    <cellStyle name="_x0010_“+ˆÉ•?pý¤" xfId="2135" xr:uid="{00000000-0005-0000-0000-000000000000}"/>
    <cellStyle name="_x0010_“+ˆÉ•?pý¤ 2" xfId="2136" xr:uid="{00000000-0005-0000-0000-000001000000}"/>
    <cellStyle name="1" xfId="2137" xr:uid="{00000000-0005-0000-0000-000002000000}"/>
    <cellStyle name="2" xfId="2138" xr:uid="{00000000-0005-0000-0000-000003000000}"/>
    <cellStyle name="20% - Accent1" xfId="20" builtinId="30" customBuiltin="1"/>
    <cellStyle name="20% - Accent1 2" xfId="56" xr:uid="{00000000-0005-0000-0000-000001000000}"/>
    <cellStyle name="20% - Accent1 2 2" xfId="2140" xr:uid="{00000000-0005-0000-0000-000005000000}"/>
    <cellStyle name="20% - Accent1 2 3" xfId="2139" xr:uid="{00000000-0005-0000-0000-000004000000}"/>
    <cellStyle name="20% - Accent1 3" xfId="2141" xr:uid="{00000000-0005-0000-0000-000006000000}"/>
    <cellStyle name="20% - Accent2" xfId="24" builtinId="34" customBuiltin="1"/>
    <cellStyle name="20% - Accent2 2" xfId="57" xr:uid="{00000000-0005-0000-0000-000003000000}"/>
    <cellStyle name="20% - Accent2 2 2" xfId="2143" xr:uid="{00000000-0005-0000-0000-000008000000}"/>
    <cellStyle name="20% - Accent2 2 3" xfId="2142" xr:uid="{00000000-0005-0000-0000-000007000000}"/>
    <cellStyle name="20% - Accent2 3" xfId="2144" xr:uid="{00000000-0005-0000-0000-000009000000}"/>
    <cellStyle name="20% - Accent3" xfId="28" builtinId="38" customBuiltin="1"/>
    <cellStyle name="20% - Accent3 2" xfId="58" xr:uid="{00000000-0005-0000-0000-000005000000}"/>
    <cellStyle name="20% - Accent3 2 2" xfId="2146" xr:uid="{00000000-0005-0000-0000-00000B000000}"/>
    <cellStyle name="20% - Accent3 2 3" xfId="2145" xr:uid="{00000000-0005-0000-0000-00000A000000}"/>
    <cellStyle name="20% - Accent3 3" xfId="2147" xr:uid="{00000000-0005-0000-0000-00000C000000}"/>
    <cellStyle name="20% - Accent4" xfId="32" builtinId="42" customBuiltin="1"/>
    <cellStyle name="20% - Accent4 2" xfId="59" xr:uid="{00000000-0005-0000-0000-000007000000}"/>
    <cellStyle name="20% - Accent4 2 2" xfId="2149" xr:uid="{00000000-0005-0000-0000-00000E000000}"/>
    <cellStyle name="20% - Accent4 2 3" xfId="2148" xr:uid="{00000000-0005-0000-0000-00000D000000}"/>
    <cellStyle name="20% - Accent4 3" xfId="2150"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52" xr:uid="{00000000-0005-0000-0000-000015000000}"/>
    <cellStyle name="40% - Accent3 2 3" xfId="2151" xr:uid="{00000000-0005-0000-0000-000014000000}"/>
    <cellStyle name="40% - Accent3 3" xfId="2153"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55" xr:uid="{00000000-0005-0000-0000-00001D000000}"/>
    <cellStyle name="60% - Accent3 2 3" xfId="2154" xr:uid="{00000000-0005-0000-0000-00001C000000}"/>
    <cellStyle name="60% - Accent3 3" xfId="2156" xr:uid="{00000000-0005-0000-0000-00001E000000}"/>
    <cellStyle name="60% - Accent4" xfId="34" builtinId="44" customBuiltin="1"/>
    <cellStyle name="60% - Accent4 2" xfId="71" xr:uid="{00000000-0005-0000-0000-00001F000000}"/>
    <cellStyle name="60% - Accent4 2 2" xfId="2158" xr:uid="{00000000-0005-0000-0000-000020000000}"/>
    <cellStyle name="60% - Accent4 2 3" xfId="2157" xr:uid="{00000000-0005-0000-0000-00001F000000}"/>
    <cellStyle name="60% - Accent4 3" xfId="2159"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61" xr:uid="{00000000-0005-0000-0000-000024000000}"/>
    <cellStyle name="60% - Accent6 2 3" xfId="2160" xr:uid="{00000000-0005-0000-0000-000023000000}"/>
    <cellStyle name="60% - Accent6 3" xfId="2162"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63" xr:uid="{00000000-0005-0000-0000-00002C000000}"/>
    <cellStyle name="Actual Date 2" xfId="2164" xr:uid="{00000000-0005-0000-0000-00002D000000}"/>
    <cellStyle name="Bad" xfId="8" builtinId="27" customBuiltin="1"/>
    <cellStyle name="Bad 2" xfId="80" xr:uid="{00000000-0005-0000-0000-000031000000}"/>
    <cellStyle name="Calc Currency (0)" xfId="2165" xr:uid="{00000000-0005-0000-0000-00002F000000}"/>
    <cellStyle name="Calc Currency (2)" xfId="2166" xr:uid="{00000000-0005-0000-0000-000030000000}"/>
    <cellStyle name="Calc Percent (0)" xfId="2167" xr:uid="{00000000-0005-0000-0000-000031000000}"/>
    <cellStyle name="Calc Percent (1)" xfId="2168" xr:uid="{00000000-0005-0000-0000-000032000000}"/>
    <cellStyle name="Calc Percent (2)" xfId="2169" xr:uid="{00000000-0005-0000-0000-000033000000}"/>
    <cellStyle name="Calc Units (0)" xfId="2170" xr:uid="{00000000-0005-0000-0000-000034000000}"/>
    <cellStyle name="Calc Units (1)" xfId="2171" xr:uid="{00000000-0005-0000-0000-000035000000}"/>
    <cellStyle name="Calc Units (2)" xfId="2172" xr:uid="{00000000-0005-0000-0000-000036000000}"/>
    <cellStyle name="Calculation" xfId="12" builtinId="22" customBuiltin="1"/>
    <cellStyle name="Calculation 2" xfId="81" xr:uid="{00000000-0005-0000-0000-000033000000}"/>
    <cellStyle name="Calculation 2 2" xfId="2485" xr:uid="{00000000-0005-0000-0000-000038000000}"/>
    <cellStyle name="Calculation 2 3" xfId="2490" xr:uid="{00000000-0005-0000-0000-000039000000}"/>
    <cellStyle name="Check Cell" xfId="14" builtinId="23" customBuiltin="1"/>
    <cellStyle name="Check Cell 2" xfId="82" xr:uid="{00000000-0005-0000-0000-000035000000}"/>
    <cellStyle name="Comma" xfId="1" builtinId="3"/>
    <cellStyle name="Comma [00]" xfId="2173" xr:uid="{00000000-0005-0000-0000-00003B000000}"/>
    <cellStyle name="Comma 10" xfId="2011" xr:uid="{00000000-0005-0000-0000-00003C000000}"/>
    <cellStyle name="Comma 10 2" xfId="2174" xr:uid="{00000000-0005-0000-0000-00003D000000}"/>
    <cellStyle name="Comma 11" xfId="2012" xr:uid="{00000000-0005-0000-0000-00003E000000}"/>
    <cellStyle name="Comma 11 2" xfId="2013" xr:uid="{00000000-0005-0000-0000-00003F000000}"/>
    <cellStyle name="Comma 12" xfId="2014" xr:uid="{00000000-0005-0000-0000-000040000000}"/>
    <cellStyle name="Comma 12 2" xfId="2015" xr:uid="{00000000-0005-0000-0000-000041000000}"/>
    <cellStyle name="Comma 13" xfId="2016" xr:uid="{00000000-0005-0000-0000-000042000000}"/>
    <cellStyle name="Comma 13 2" xfId="2175" xr:uid="{00000000-0005-0000-0000-000043000000}"/>
    <cellStyle name="Comma 13 2 2" xfId="2176" xr:uid="{00000000-0005-0000-0000-000044000000}"/>
    <cellStyle name="Comma 13 3" xfId="2177" xr:uid="{00000000-0005-0000-0000-000045000000}"/>
    <cellStyle name="Comma 14" xfId="2132" xr:uid="{00000000-0005-0000-0000-000046000000}"/>
    <cellStyle name="Comma 14 2" xfId="2178" xr:uid="{00000000-0005-0000-0000-000047000000}"/>
    <cellStyle name="Comma 15 2" xfId="2179" xr:uid="{00000000-0005-0000-0000-000048000000}"/>
    <cellStyle name="Comma 16" xfId="2180" xr:uid="{00000000-0005-0000-0000-000049000000}"/>
    <cellStyle name="Comma 16 2" xfId="2181" xr:uid="{00000000-0005-0000-0000-00004A000000}"/>
    <cellStyle name="Comma 17 2" xfId="2182" xr:uid="{00000000-0005-0000-0000-00004B000000}"/>
    <cellStyle name="Comma 18" xfId="2183" xr:uid="{00000000-0005-0000-0000-00004C000000}"/>
    <cellStyle name="Comma 19" xfId="2184" xr:uid="{00000000-0005-0000-0000-00004D000000}"/>
    <cellStyle name="Comma 2" xfId="45" xr:uid="{00000000-0005-0000-0000-000037000000}"/>
    <cellStyle name="Comma 2 106" xfId="2185" xr:uid="{00000000-0005-0000-0000-00004F000000}"/>
    <cellStyle name="Comma 2 2" xfId="46" xr:uid="{00000000-0005-0000-0000-000038000000}"/>
    <cellStyle name="Comma 2 2 2" xfId="2019" xr:uid="{00000000-0005-0000-0000-000051000000}"/>
    <cellStyle name="Comma 2 2 2 2" xfId="2186" xr:uid="{00000000-0005-0000-0000-000052000000}"/>
    <cellStyle name="Comma 2 2 2 3" xfId="2187" xr:uid="{00000000-0005-0000-0000-000053000000}"/>
    <cellStyle name="Comma 2 2 3" xfId="2020" xr:uid="{00000000-0005-0000-0000-000054000000}"/>
    <cellStyle name="Comma 2 2 4" xfId="2188" xr:uid="{00000000-0005-0000-0000-000055000000}"/>
    <cellStyle name="Comma 2 2 5" xfId="2189" xr:uid="{00000000-0005-0000-0000-000056000000}"/>
    <cellStyle name="Comma 2 2 6" xfId="2018" xr:uid="{00000000-0005-0000-0000-000050000000}"/>
    <cellStyle name="Comma 2 2 7" xfId="2002" xr:uid="{00000000-0005-0000-0000-000038000000}"/>
    <cellStyle name="Comma 2 3" xfId="2021" xr:uid="{00000000-0005-0000-0000-000057000000}"/>
    <cellStyle name="Comma 2 3 2" xfId="2022" xr:uid="{00000000-0005-0000-0000-000058000000}"/>
    <cellStyle name="Comma 2 3 2 2" xfId="2190" xr:uid="{00000000-0005-0000-0000-000059000000}"/>
    <cellStyle name="Comma 2 3 3" xfId="2191" xr:uid="{00000000-0005-0000-0000-00005A000000}"/>
    <cellStyle name="Comma 2 4" xfId="2023" xr:uid="{00000000-0005-0000-0000-00005B000000}"/>
    <cellStyle name="Comma 2 4 2" xfId="2192" xr:uid="{00000000-0005-0000-0000-00005C000000}"/>
    <cellStyle name="Comma 2 4 3" xfId="2193" xr:uid="{00000000-0005-0000-0000-00005D000000}"/>
    <cellStyle name="Comma 2 4 3 2" xfId="2194" xr:uid="{00000000-0005-0000-0000-00005E000000}"/>
    <cellStyle name="Comma 2 4 4" xfId="2195" xr:uid="{00000000-0005-0000-0000-00005F000000}"/>
    <cellStyle name="Comma 2 4 5" xfId="2196" xr:uid="{00000000-0005-0000-0000-000060000000}"/>
    <cellStyle name="Comma 2 4 6" xfId="2197" xr:uid="{00000000-0005-0000-0000-000061000000}"/>
    <cellStyle name="Comma 2 5" xfId="2024" xr:uid="{00000000-0005-0000-0000-000062000000}"/>
    <cellStyle name="Comma 2 5 2" xfId="2198" xr:uid="{00000000-0005-0000-0000-000063000000}"/>
    <cellStyle name="Comma 2 6" xfId="2025" xr:uid="{00000000-0005-0000-0000-000064000000}"/>
    <cellStyle name="Comma 2 7" xfId="2199" xr:uid="{00000000-0005-0000-0000-000065000000}"/>
    <cellStyle name="Comma 2 8" xfId="2017" xr:uid="{00000000-0005-0000-0000-00004E000000}"/>
    <cellStyle name="Comma 2 9" xfId="2001" xr:uid="{00000000-0005-0000-0000-000037000000}"/>
    <cellStyle name="Comma 20" xfId="2200" xr:uid="{00000000-0005-0000-0000-000066000000}"/>
    <cellStyle name="Comma 21" xfId="2201" xr:uid="{00000000-0005-0000-0000-000067000000}"/>
    <cellStyle name="Comma 22" xfId="2202" xr:uid="{00000000-0005-0000-0000-000068000000}"/>
    <cellStyle name="Comma 3" xfId="47" xr:uid="{00000000-0005-0000-0000-000039000000}"/>
    <cellStyle name="Comma 3 10" xfId="2003" xr:uid="{00000000-0005-0000-0000-000039000000}"/>
    <cellStyle name="Comma 3 2" xfId="2027" xr:uid="{00000000-0005-0000-0000-00006A000000}"/>
    <cellStyle name="Comma 3 2 10" xfId="2203" xr:uid="{00000000-0005-0000-0000-00006B000000}"/>
    <cellStyle name="Comma 3 2 11" xfId="2204" xr:uid="{00000000-0005-0000-0000-00006C000000}"/>
    <cellStyle name="Comma 3 2 2" xfId="2205" xr:uid="{00000000-0005-0000-0000-00006D000000}"/>
    <cellStyle name="Comma 3 2 2 2" xfId="2206" xr:uid="{00000000-0005-0000-0000-00006E000000}"/>
    <cellStyle name="Comma 3 2 3" xfId="2207" xr:uid="{00000000-0005-0000-0000-00006F000000}"/>
    <cellStyle name="Comma 3 2 4" xfId="2208" xr:uid="{00000000-0005-0000-0000-000070000000}"/>
    <cellStyle name="Comma 3 2 5" xfId="2209" xr:uid="{00000000-0005-0000-0000-000071000000}"/>
    <cellStyle name="Comma 3 2 6" xfId="2210" xr:uid="{00000000-0005-0000-0000-000072000000}"/>
    <cellStyle name="Comma 3 2 6 2" xfId="2211" xr:uid="{00000000-0005-0000-0000-000073000000}"/>
    <cellStyle name="Comma 3 2 7" xfId="2212" xr:uid="{00000000-0005-0000-0000-000074000000}"/>
    <cellStyle name="Comma 3 2 7 2" xfId="2213" xr:uid="{00000000-0005-0000-0000-000075000000}"/>
    <cellStyle name="Comma 3 2 8" xfId="2214" xr:uid="{00000000-0005-0000-0000-000076000000}"/>
    <cellStyle name="Comma 3 2 8 2" xfId="2215" xr:uid="{00000000-0005-0000-0000-000077000000}"/>
    <cellStyle name="Comma 3 2 9" xfId="2216" xr:uid="{00000000-0005-0000-0000-000078000000}"/>
    <cellStyle name="Comma 3 2 9 2" xfId="2217" xr:uid="{00000000-0005-0000-0000-000079000000}"/>
    <cellStyle name="Comma 3 3" xfId="2218" xr:uid="{00000000-0005-0000-0000-00007A000000}"/>
    <cellStyle name="Comma 3 3 2" xfId="2219" xr:uid="{00000000-0005-0000-0000-00007B000000}"/>
    <cellStyle name="Comma 3 3 3" xfId="2220" xr:uid="{00000000-0005-0000-0000-00007C000000}"/>
    <cellStyle name="Comma 3 3 4" xfId="2221" xr:uid="{00000000-0005-0000-0000-00007D000000}"/>
    <cellStyle name="Comma 3 3 5" xfId="2222" xr:uid="{00000000-0005-0000-0000-00007E000000}"/>
    <cellStyle name="Comma 3 3 6" xfId="2223" xr:uid="{00000000-0005-0000-0000-00007F000000}"/>
    <cellStyle name="Comma 3 4" xfId="2224" xr:uid="{00000000-0005-0000-0000-000080000000}"/>
    <cellStyle name="Comma 3 5" xfId="2225" xr:uid="{00000000-0005-0000-0000-000081000000}"/>
    <cellStyle name="Comma 3 6" xfId="2226" xr:uid="{00000000-0005-0000-0000-000082000000}"/>
    <cellStyle name="Comma 3 7" xfId="2227" xr:uid="{00000000-0005-0000-0000-000083000000}"/>
    <cellStyle name="Comma 3 8" xfId="2228" xr:uid="{00000000-0005-0000-0000-000084000000}"/>
    <cellStyle name="Comma 3 9" xfId="2026" xr:uid="{00000000-0005-0000-0000-000069000000}"/>
    <cellStyle name="Comma 4" xfId="48" xr:uid="{00000000-0005-0000-0000-00003A000000}"/>
    <cellStyle name="Comma 4 10" xfId="2028" xr:uid="{00000000-0005-0000-0000-000085000000}"/>
    <cellStyle name="Comma 4 2" xfId="2029" xr:uid="{00000000-0005-0000-0000-000086000000}"/>
    <cellStyle name="Comma 4 2 2" xfId="2030" xr:uid="{00000000-0005-0000-0000-000087000000}"/>
    <cellStyle name="Comma 4 2 2 2" xfId="2031" xr:uid="{00000000-0005-0000-0000-000088000000}"/>
    <cellStyle name="Comma 4 2 3" xfId="2032" xr:uid="{00000000-0005-0000-0000-000089000000}"/>
    <cellStyle name="Comma 4 3" xfId="2033" xr:uid="{00000000-0005-0000-0000-00008A000000}"/>
    <cellStyle name="Comma 4 3 2" xfId="2034" xr:uid="{00000000-0005-0000-0000-00008B000000}"/>
    <cellStyle name="Comma 4 4" xfId="2035" xr:uid="{00000000-0005-0000-0000-00008C000000}"/>
    <cellStyle name="Comma 4 5" xfId="2036" xr:uid="{00000000-0005-0000-0000-00008D000000}"/>
    <cellStyle name="Comma 4 5 2" xfId="2037" xr:uid="{00000000-0005-0000-0000-00008E000000}"/>
    <cellStyle name="Comma 4 6" xfId="2229" xr:uid="{00000000-0005-0000-0000-00008F000000}"/>
    <cellStyle name="Comma 4 7" xfId="2230" xr:uid="{00000000-0005-0000-0000-000090000000}"/>
    <cellStyle name="Comma 4 8" xfId="2231" xr:uid="{00000000-0005-0000-0000-000091000000}"/>
    <cellStyle name="Comma 4 9" xfId="2232" xr:uid="{00000000-0005-0000-0000-000092000000}"/>
    <cellStyle name="Comma 5" xfId="44" xr:uid="{00000000-0005-0000-0000-00003B000000}"/>
    <cellStyle name="Comma 5 2" xfId="2039" xr:uid="{00000000-0005-0000-0000-000094000000}"/>
    <cellStyle name="Comma 5 2 2" xfId="2040" xr:uid="{00000000-0005-0000-0000-000095000000}"/>
    <cellStyle name="Comma 5 2 2 2" xfId="2041" xr:uid="{00000000-0005-0000-0000-000096000000}"/>
    <cellStyle name="Comma 5 2 3" xfId="2042" xr:uid="{00000000-0005-0000-0000-000097000000}"/>
    <cellStyle name="Comma 5 3" xfId="2043" xr:uid="{00000000-0005-0000-0000-000098000000}"/>
    <cellStyle name="Comma 5 3 2" xfId="2044" xr:uid="{00000000-0005-0000-0000-000099000000}"/>
    <cellStyle name="Comma 5 4" xfId="2045" xr:uid="{00000000-0005-0000-0000-00009A000000}"/>
    <cellStyle name="Comma 5 5" xfId="2046" xr:uid="{00000000-0005-0000-0000-00009B000000}"/>
    <cellStyle name="Comma 5 6" xfId="2047" xr:uid="{00000000-0005-0000-0000-00009C000000}"/>
    <cellStyle name="Comma 5 7" xfId="2038" xr:uid="{00000000-0005-0000-0000-000093000000}"/>
    <cellStyle name="Comma 5 8" xfId="2000" xr:uid="{00000000-0005-0000-0000-00003B000000}"/>
    <cellStyle name="Comma 6" xfId="2048" xr:uid="{00000000-0005-0000-0000-00009D000000}"/>
    <cellStyle name="Comma 6 2" xfId="2049" xr:uid="{00000000-0005-0000-0000-00009E000000}"/>
    <cellStyle name="Comma 6 2 2" xfId="2050" xr:uid="{00000000-0005-0000-0000-00009F000000}"/>
    <cellStyle name="Comma 6 3" xfId="2051" xr:uid="{00000000-0005-0000-0000-0000A0000000}"/>
    <cellStyle name="Comma 6 3 2" xfId="2233" xr:uid="{00000000-0005-0000-0000-0000A1000000}"/>
    <cellStyle name="Comma 6 3 3" xfId="2234" xr:uid="{00000000-0005-0000-0000-0000A2000000}"/>
    <cellStyle name="Comma 6 4" xfId="2052" xr:uid="{00000000-0005-0000-0000-0000A3000000}"/>
    <cellStyle name="Comma 7" xfId="2053" xr:uid="{00000000-0005-0000-0000-0000A4000000}"/>
    <cellStyle name="Comma 7 2" xfId="2054" xr:uid="{00000000-0005-0000-0000-0000A5000000}"/>
    <cellStyle name="Comma 7 3" xfId="2235" xr:uid="{00000000-0005-0000-0000-0000A6000000}"/>
    <cellStyle name="Comma 7 4" xfId="2236" xr:uid="{00000000-0005-0000-0000-0000A7000000}"/>
    <cellStyle name="Comma 8" xfId="2055" xr:uid="{00000000-0005-0000-0000-0000A8000000}"/>
    <cellStyle name="Comma 8 2" xfId="2237" xr:uid="{00000000-0005-0000-0000-0000A9000000}"/>
    <cellStyle name="Comma 9" xfId="2010" xr:uid="{00000000-0005-0000-0000-0000AA000000}"/>
    <cellStyle name="Comma 9 2" xfId="2238" xr:uid="{00000000-0005-0000-0000-0000AB000000}"/>
    <cellStyle name="Comma 9 2 2" xfId="2239" xr:uid="{00000000-0005-0000-0000-0000AC000000}"/>
    <cellStyle name="Comma 9 3" xfId="2240" xr:uid="{00000000-0005-0000-0000-0000AD000000}"/>
    <cellStyle name="Comma 9 4" xfId="2241" xr:uid="{00000000-0005-0000-0000-0000AE000000}"/>
    <cellStyle name="Comma0" xfId="2242" xr:uid="{00000000-0005-0000-0000-0000AF000000}"/>
    <cellStyle name="CommaSimple" xfId="2243" xr:uid="{00000000-0005-0000-0000-0000B0000000}"/>
    <cellStyle name="Currency" xfId="1998" builtinId="4"/>
    <cellStyle name="Currency [00]" xfId="2244" xr:uid="{00000000-0005-0000-0000-0000B1000000}"/>
    <cellStyle name="Currency 10" xfId="2245" xr:uid="{00000000-0005-0000-0000-0000B2000000}"/>
    <cellStyle name="Currency 11" xfId="2246" xr:uid="{00000000-0005-0000-0000-0000B3000000}"/>
    <cellStyle name="Currency 11 2" xfId="2247" xr:uid="{00000000-0005-0000-0000-0000B4000000}"/>
    <cellStyle name="Currency 11 2 2" xfId="2248" xr:uid="{00000000-0005-0000-0000-0000B5000000}"/>
    <cellStyle name="Currency 12" xfId="2249" xr:uid="{00000000-0005-0000-0000-0000B6000000}"/>
    <cellStyle name="Currency 13" xfId="2250" xr:uid="{00000000-0005-0000-0000-0000B7000000}"/>
    <cellStyle name="Currency 13 2" xfId="2251" xr:uid="{00000000-0005-0000-0000-0000B8000000}"/>
    <cellStyle name="Currency 14" xfId="2252" xr:uid="{00000000-0005-0000-0000-0000B9000000}"/>
    <cellStyle name="Currency 14 2" xfId="2253" xr:uid="{00000000-0005-0000-0000-0000BA000000}"/>
    <cellStyle name="Currency 15" xfId="2254" xr:uid="{00000000-0005-0000-0000-0000BB000000}"/>
    <cellStyle name="Currency 15 2" xfId="2255" xr:uid="{00000000-0005-0000-0000-0000BC000000}"/>
    <cellStyle name="Currency 16 2" xfId="2256" xr:uid="{00000000-0005-0000-0000-0000BD000000}"/>
    <cellStyle name="Currency 17" xfId="2257" xr:uid="{00000000-0005-0000-0000-0000BE000000}"/>
    <cellStyle name="Currency 17 2" xfId="2258" xr:uid="{00000000-0005-0000-0000-0000BF000000}"/>
    <cellStyle name="Currency 18" xfId="2259" xr:uid="{00000000-0005-0000-0000-0000C0000000}"/>
    <cellStyle name="Currency 19" xfId="2260" xr:uid="{00000000-0005-0000-0000-0000C1000000}"/>
    <cellStyle name="Currency 2" xfId="83" xr:uid="{00000000-0005-0000-0000-00003D000000}"/>
    <cellStyle name="Currency 2 2" xfId="2057" xr:uid="{00000000-0005-0000-0000-0000C3000000}"/>
    <cellStyle name="Currency 2 2 2" xfId="2261" xr:uid="{00000000-0005-0000-0000-0000C4000000}"/>
    <cellStyle name="Currency 2 2 3" xfId="2262" xr:uid="{00000000-0005-0000-0000-0000C5000000}"/>
    <cellStyle name="Currency 2 2 4" xfId="2263" xr:uid="{00000000-0005-0000-0000-0000C6000000}"/>
    <cellStyle name="Currency 2 3" xfId="2058" xr:uid="{00000000-0005-0000-0000-0000C7000000}"/>
    <cellStyle name="Currency 2 3 2" xfId="2264" xr:uid="{00000000-0005-0000-0000-0000C8000000}"/>
    <cellStyle name="Currency 2 3 3" xfId="2265" xr:uid="{00000000-0005-0000-0000-0000C9000000}"/>
    <cellStyle name="Currency 2 4" xfId="2059" xr:uid="{00000000-0005-0000-0000-0000CA000000}"/>
    <cellStyle name="Currency 2 4 2" xfId="2266" xr:uid="{00000000-0005-0000-0000-0000CB000000}"/>
    <cellStyle name="Currency 2 4 3" xfId="2267" xr:uid="{00000000-0005-0000-0000-0000CC000000}"/>
    <cellStyle name="Currency 2 4 3 2" xfId="2268" xr:uid="{00000000-0005-0000-0000-0000CD000000}"/>
    <cellStyle name="Currency 2 4 4" xfId="2269" xr:uid="{00000000-0005-0000-0000-0000CE000000}"/>
    <cellStyle name="Currency 2 5" xfId="2270" xr:uid="{00000000-0005-0000-0000-0000CF000000}"/>
    <cellStyle name="Currency 2 5 2" xfId="2271" xr:uid="{00000000-0005-0000-0000-0000D0000000}"/>
    <cellStyle name="Currency 2 6" xfId="2272" xr:uid="{00000000-0005-0000-0000-0000D1000000}"/>
    <cellStyle name="Currency 2 7" xfId="2273" xr:uid="{00000000-0005-0000-0000-0000D2000000}"/>
    <cellStyle name="Currency 2 8" xfId="2274" xr:uid="{00000000-0005-0000-0000-0000D3000000}"/>
    <cellStyle name="Currency 2 9" xfId="2056" xr:uid="{00000000-0005-0000-0000-0000C2000000}"/>
    <cellStyle name="Currency 20" xfId="2275" xr:uid="{00000000-0005-0000-0000-0000D4000000}"/>
    <cellStyle name="Currency 21" xfId="2276" xr:uid="{00000000-0005-0000-0000-0000D5000000}"/>
    <cellStyle name="Currency 22" xfId="2277" xr:uid="{00000000-0005-0000-0000-0000D6000000}"/>
    <cellStyle name="Currency 24" xfId="2278" xr:uid="{00000000-0005-0000-0000-0000D7000000}"/>
    <cellStyle name="Currency 3" xfId="84" xr:uid="{00000000-0005-0000-0000-00003E000000}"/>
    <cellStyle name="Currency 3 2" xfId="2061" xr:uid="{00000000-0005-0000-0000-0000D9000000}"/>
    <cellStyle name="Currency 3 2 2" xfId="2279" xr:uid="{00000000-0005-0000-0000-0000DA000000}"/>
    <cellStyle name="Currency 3 3" xfId="2062" xr:uid="{00000000-0005-0000-0000-0000DB000000}"/>
    <cellStyle name="Currency 3 4" xfId="2060" xr:uid="{00000000-0005-0000-0000-0000D8000000}"/>
    <cellStyle name="Currency 4" xfId="2063" xr:uid="{00000000-0005-0000-0000-0000DC000000}"/>
    <cellStyle name="Currency 4 2" xfId="2280" xr:uid="{00000000-0005-0000-0000-0000DD000000}"/>
    <cellStyle name="Currency 4 2 10" xfId="2281" xr:uid="{00000000-0005-0000-0000-0000DE000000}"/>
    <cellStyle name="Currency 4 2 10 2" xfId="2282" xr:uid="{00000000-0005-0000-0000-0000DF000000}"/>
    <cellStyle name="Currency 4 2 11" xfId="2283" xr:uid="{00000000-0005-0000-0000-0000E0000000}"/>
    <cellStyle name="Currency 4 2 2" xfId="2284" xr:uid="{00000000-0005-0000-0000-0000E1000000}"/>
    <cellStyle name="Currency 4 2 2 2" xfId="2285" xr:uid="{00000000-0005-0000-0000-0000E2000000}"/>
    <cellStyle name="Currency 4 2 3" xfId="2286" xr:uid="{00000000-0005-0000-0000-0000E3000000}"/>
    <cellStyle name="Currency 4 2 4" xfId="2287" xr:uid="{00000000-0005-0000-0000-0000E4000000}"/>
    <cellStyle name="Currency 4 2 5" xfId="2288" xr:uid="{00000000-0005-0000-0000-0000E5000000}"/>
    <cellStyle name="Currency 4 2 6" xfId="2289" xr:uid="{00000000-0005-0000-0000-0000E6000000}"/>
    <cellStyle name="Currency 4 2 6 2" xfId="2290" xr:uid="{00000000-0005-0000-0000-0000E7000000}"/>
    <cellStyle name="Currency 4 2 7" xfId="2291" xr:uid="{00000000-0005-0000-0000-0000E8000000}"/>
    <cellStyle name="Currency 4 2 7 2" xfId="2292" xr:uid="{00000000-0005-0000-0000-0000E9000000}"/>
    <cellStyle name="Currency 4 2 8" xfId="2293" xr:uid="{00000000-0005-0000-0000-0000EA000000}"/>
    <cellStyle name="Currency 4 2 8 2" xfId="2294" xr:uid="{00000000-0005-0000-0000-0000EB000000}"/>
    <cellStyle name="Currency 4 2 9" xfId="2295" xr:uid="{00000000-0005-0000-0000-0000EC000000}"/>
    <cellStyle name="Currency 4 2 9 2" xfId="2296" xr:uid="{00000000-0005-0000-0000-0000ED000000}"/>
    <cellStyle name="Currency 4 3" xfId="2297" xr:uid="{00000000-0005-0000-0000-0000EE000000}"/>
    <cellStyle name="Currency 4 3 2" xfId="2298" xr:uid="{00000000-0005-0000-0000-0000EF000000}"/>
    <cellStyle name="Currency 4 3 3" xfId="2299" xr:uid="{00000000-0005-0000-0000-0000F0000000}"/>
    <cellStyle name="Currency 4 3 4" xfId="2300" xr:uid="{00000000-0005-0000-0000-0000F1000000}"/>
    <cellStyle name="Currency 4 3 5" xfId="2301" xr:uid="{00000000-0005-0000-0000-0000F2000000}"/>
    <cellStyle name="Currency 4 4" xfId="2302" xr:uid="{00000000-0005-0000-0000-0000F3000000}"/>
    <cellStyle name="Currency 4 5" xfId="2303" xr:uid="{00000000-0005-0000-0000-0000F4000000}"/>
    <cellStyle name="Currency 5" xfId="2064" xr:uid="{00000000-0005-0000-0000-0000F5000000}"/>
    <cellStyle name="Currency 5 2" xfId="2304" xr:uid="{00000000-0005-0000-0000-0000F6000000}"/>
    <cellStyle name="Currency 5 3" xfId="2305" xr:uid="{00000000-0005-0000-0000-0000F7000000}"/>
    <cellStyle name="Currency 5 4" xfId="2306" xr:uid="{00000000-0005-0000-0000-0000F8000000}"/>
    <cellStyle name="Currency 5 5" xfId="2307" xr:uid="{00000000-0005-0000-0000-0000F9000000}"/>
    <cellStyle name="Currency 5 6" xfId="2308" xr:uid="{00000000-0005-0000-0000-0000FA000000}"/>
    <cellStyle name="Currency 6" xfId="2309" xr:uid="{00000000-0005-0000-0000-0000FB000000}"/>
    <cellStyle name="Currency 6 2" xfId="2310" xr:uid="{00000000-0005-0000-0000-0000FC000000}"/>
    <cellStyle name="Currency 6 2 2" xfId="2311" xr:uid="{00000000-0005-0000-0000-0000FD000000}"/>
    <cellStyle name="Currency 7" xfId="2312" xr:uid="{00000000-0005-0000-0000-0000FE000000}"/>
    <cellStyle name="Currency 7 2" xfId="2313" xr:uid="{00000000-0005-0000-0000-0000FF000000}"/>
    <cellStyle name="Currency 8" xfId="2314" xr:uid="{00000000-0005-0000-0000-000000010000}"/>
    <cellStyle name="Currency 8 2" xfId="2315" xr:uid="{00000000-0005-0000-0000-000001010000}"/>
    <cellStyle name="Currency 8 3" xfId="2316" xr:uid="{00000000-0005-0000-0000-000002010000}"/>
    <cellStyle name="Currency 8 4" xfId="2317" xr:uid="{00000000-0005-0000-0000-000003010000}"/>
    <cellStyle name="Currency 8 5" xfId="2318" xr:uid="{00000000-0005-0000-0000-000004010000}"/>
    <cellStyle name="Currency 8 6" xfId="2319" xr:uid="{00000000-0005-0000-0000-000005010000}"/>
    <cellStyle name="Currency 9" xfId="2320" xr:uid="{00000000-0005-0000-0000-000006010000}"/>
    <cellStyle name="Currency 9 2" xfId="2321" xr:uid="{00000000-0005-0000-0000-000007010000}"/>
    <cellStyle name="Currency 9 3" xfId="2322" xr:uid="{00000000-0005-0000-0000-000008010000}"/>
    <cellStyle name="Currency Simple" xfId="2323" xr:uid="{00000000-0005-0000-0000-000009010000}"/>
    <cellStyle name="Date" xfId="2324" xr:uid="{00000000-0005-0000-0000-00000A010000}"/>
    <cellStyle name="Date Short" xfId="2325" xr:uid="{00000000-0005-0000-0000-00000B010000}"/>
    <cellStyle name="DELTA" xfId="2326" xr:uid="{00000000-0005-0000-0000-00000C010000}"/>
    <cellStyle name="Enter Currency (0)" xfId="2327" xr:uid="{00000000-0005-0000-0000-00000D010000}"/>
    <cellStyle name="Enter Currency (2)" xfId="2328" xr:uid="{00000000-0005-0000-0000-00000E010000}"/>
    <cellStyle name="Enter Units (0)" xfId="2329" xr:uid="{00000000-0005-0000-0000-00000F010000}"/>
    <cellStyle name="Enter Units (1)" xfId="2330" xr:uid="{00000000-0005-0000-0000-000010010000}"/>
    <cellStyle name="Enter Units (2)" xfId="2331" xr:uid="{00000000-0005-0000-0000-000011010000}"/>
    <cellStyle name="Explanatory Text" xfId="17" builtinId="53" customBuiltin="1"/>
    <cellStyle name="Explanatory Text 2" xfId="85" xr:uid="{00000000-0005-0000-0000-000040000000}"/>
    <cellStyle name="Fixed" xfId="2332" xr:uid="{00000000-0005-0000-0000-000013010000}"/>
    <cellStyle name="Good" xfId="7" builtinId="26" customBuiltin="1"/>
    <cellStyle name="Good 2" xfId="86" xr:uid="{00000000-0005-0000-0000-000042000000}"/>
    <cellStyle name="Grey" xfId="2333" xr:uid="{00000000-0005-0000-0000-000015010000}"/>
    <cellStyle name="Grey 2" xfId="2334" xr:uid="{00000000-0005-0000-0000-000016010000}"/>
    <cellStyle name="HEADER" xfId="2335" xr:uid="{00000000-0005-0000-0000-000017010000}"/>
    <cellStyle name="Header1" xfId="2336" xr:uid="{00000000-0005-0000-0000-000018010000}"/>
    <cellStyle name="Header2" xfId="2337" xr:uid="{00000000-0005-0000-0000-000019010000}"/>
    <cellStyle name="Header2 2" xfId="2338" xr:uid="{00000000-0005-0000-0000-00001A010000}"/>
    <cellStyle name="Header2 2 2" xfId="2396" xr:uid="{00000000-0005-0000-0000-00001A010000}"/>
    <cellStyle name="Header2 3" xfId="2397" xr:uid="{00000000-0005-0000-0000-000019010000}"/>
    <cellStyle name="Heading 1" xfId="3" builtinId="16" customBuiltin="1"/>
    <cellStyle name="Heading 1 2" xfId="87" xr:uid="{00000000-0005-0000-0000-000044000000}"/>
    <cellStyle name="Heading 2" xfId="4" builtinId="17" customBuiltin="1"/>
    <cellStyle name="Heading 2 2" xfId="88" xr:uid="{00000000-0005-0000-0000-000046000000}"/>
    <cellStyle name="Heading 3" xfId="5" builtinId="18" customBuiltin="1"/>
    <cellStyle name="Heading 3 2" xfId="89" xr:uid="{00000000-0005-0000-0000-000048000000}"/>
    <cellStyle name="Heading 4" xfId="6" builtinId="19" customBuiltin="1"/>
    <cellStyle name="Heading 4 2" xfId="90" xr:uid="{00000000-0005-0000-0000-00004A000000}"/>
    <cellStyle name="Heading1" xfId="2339" xr:uid="{00000000-0005-0000-0000-00001F010000}"/>
    <cellStyle name="Heading2" xfId="2340" xr:uid="{00000000-0005-0000-0000-000020010000}"/>
    <cellStyle name="HIGHLIGHT" xfId="2341" xr:uid="{00000000-0005-0000-0000-000021010000}"/>
    <cellStyle name="Hyperlink 2" xfId="2065" xr:uid="{00000000-0005-0000-0000-000022010000}"/>
    <cellStyle name="Hyperlink 3" xfId="2066" xr:uid="{00000000-0005-0000-0000-000023010000}"/>
    <cellStyle name="Hyperlink 4" xfId="2067" xr:uid="{00000000-0005-0000-0000-000024010000}"/>
    <cellStyle name="Hyperlink 5" xfId="2133" xr:uid="{00000000-0005-0000-0000-000025010000}"/>
    <cellStyle name="Input" xfId="10" builtinId="20" customBuiltin="1"/>
    <cellStyle name="Input [yellow]" xfId="2342" xr:uid="{00000000-0005-0000-0000-000026010000}"/>
    <cellStyle name="Input [yellow] 2" xfId="2343" xr:uid="{00000000-0005-0000-0000-000027010000}"/>
    <cellStyle name="Input [yellow] 2 2" xfId="2487" xr:uid="{00000000-0005-0000-0000-000028010000}"/>
    <cellStyle name="Input [yellow] 2 2 2" xfId="2498" xr:uid="{00000000-0005-0000-0000-000028010000}"/>
    <cellStyle name="Input [yellow] 2 3" xfId="2394" xr:uid="{00000000-0005-0000-0000-000027010000}"/>
    <cellStyle name="Input [yellow] 3" xfId="2486" xr:uid="{00000000-0005-0000-0000-000029010000}"/>
    <cellStyle name="Input [yellow] 3 2" xfId="2497" xr:uid="{00000000-0005-0000-0000-000029010000}"/>
    <cellStyle name="Input [yellow] 4" xfId="2395" xr:uid="{00000000-0005-0000-0000-000026010000}"/>
    <cellStyle name="Input 2" xfId="91" xr:uid="{00000000-0005-0000-0000-00004C000000}"/>
    <cellStyle name="Input 2 2" xfId="2488" xr:uid="{00000000-0005-0000-0000-00002B010000}"/>
    <cellStyle name="Input 2 3" xfId="2489" xr:uid="{00000000-0005-0000-0000-00002C010000}"/>
    <cellStyle name="Link Currency (0)" xfId="2344" xr:uid="{00000000-0005-0000-0000-00002D010000}"/>
    <cellStyle name="Link Currency (2)" xfId="2345" xr:uid="{00000000-0005-0000-0000-00002E010000}"/>
    <cellStyle name="Link Units (0)" xfId="2346" xr:uid="{00000000-0005-0000-0000-00002F010000}"/>
    <cellStyle name="Link Units (1)" xfId="2347" xr:uid="{00000000-0005-0000-0000-000030010000}"/>
    <cellStyle name="Link Units (2)" xfId="2348" xr:uid="{00000000-0005-0000-0000-000031010000}"/>
    <cellStyle name="Linked Cell" xfId="13" builtinId="24" customBuiltin="1"/>
    <cellStyle name="Linked Cell 2" xfId="92" xr:uid="{00000000-0005-0000-0000-00004E000000}"/>
    <cellStyle name="Neutral" xfId="9" builtinId="28" customBuiltin="1"/>
    <cellStyle name="Neutral 2" xfId="93" xr:uid="{00000000-0005-0000-0000-000050000000}"/>
    <cellStyle name="no dec" xfId="2068" xr:uid="{00000000-0005-0000-0000-000034010000}"/>
    <cellStyle name="Normal" xfId="0" builtinId="0"/>
    <cellStyle name="Normal - Style1" xfId="2349" xr:uid="{00000000-0005-0000-0000-000036010000}"/>
    <cellStyle name="Normal 10" xfId="2069" xr:uid="{00000000-0005-0000-0000-000037010000}"/>
    <cellStyle name="Normal 10 2" xfId="2006" xr:uid="{00000000-0005-0000-0000-000038010000}"/>
    <cellStyle name="Normal 10 3" xfId="2350" xr:uid="{00000000-0005-0000-0000-000039010000}"/>
    <cellStyle name="Normal 11" xfId="2070" xr:uid="{00000000-0005-0000-0000-00003A010000}"/>
    <cellStyle name="Normal 11 2" xfId="2351" xr:uid="{00000000-0005-0000-0000-00003B010000}"/>
    <cellStyle name="Normal 12" xfId="2009" xr:uid="{00000000-0005-0000-0000-00003C010000}"/>
    <cellStyle name="Normal 12 2" xfId="2352" xr:uid="{00000000-0005-0000-0000-00003D010000}"/>
    <cellStyle name="Normal 13" xfId="2353" xr:uid="{00000000-0005-0000-0000-00003E010000}"/>
    <cellStyle name="Normal 13 2" xfId="2354" xr:uid="{00000000-0005-0000-0000-00003F010000}"/>
    <cellStyle name="Normal 14" xfId="2355" xr:uid="{00000000-0005-0000-0000-000040010000}"/>
    <cellStyle name="Normal 14 2" xfId="2356" xr:uid="{00000000-0005-0000-0000-000041010000}"/>
    <cellStyle name="Normal 15" xfId="2357" xr:uid="{00000000-0005-0000-0000-000042010000}"/>
    <cellStyle name="Normal 15 2" xfId="2358" xr:uid="{00000000-0005-0000-0000-000043010000}"/>
    <cellStyle name="Normal 15 3" xfId="2359" xr:uid="{00000000-0005-0000-0000-000044010000}"/>
    <cellStyle name="Normal 16" xfId="2360" xr:uid="{00000000-0005-0000-0000-000045010000}"/>
    <cellStyle name="Normal 16 2" xfId="2361" xr:uid="{00000000-0005-0000-0000-000046010000}"/>
    <cellStyle name="Normal 17" xfId="2362" xr:uid="{00000000-0005-0000-0000-000047010000}"/>
    <cellStyle name="Normal 18" xfId="2363" xr:uid="{00000000-0005-0000-0000-000048010000}"/>
    <cellStyle name="Normal 18 2" xfId="2364" xr:uid="{00000000-0005-0000-0000-000049010000}"/>
    <cellStyle name="Normal 19" xfId="2365" xr:uid="{00000000-0005-0000-0000-00004A010000}"/>
    <cellStyle name="Normal 19 2" xfId="2366" xr:uid="{00000000-0005-0000-0000-00004B010000}"/>
    <cellStyle name="Normal 2" xfId="49" xr:uid="{00000000-0005-0000-0000-000052000000}"/>
    <cellStyle name="Normal 2 10" xfId="94" xr:uid="{00000000-0005-0000-0000-000053000000}"/>
    <cellStyle name="Normal 2 10 10" xfId="95" xr:uid="{00000000-0005-0000-0000-000054000000}"/>
    <cellStyle name="Normal 2 10 11" xfId="96" xr:uid="{00000000-0005-0000-0000-000055000000}"/>
    <cellStyle name="Normal 2 10 12" xfId="97" xr:uid="{00000000-0005-0000-0000-000056000000}"/>
    <cellStyle name="Normal 2 10 13" xfId="98" xr:uid="{00000000-0005-0000-0000-000057000000}"/>
    <cellStyle name="Normal 2 10 14" xfId="99" xr:uid="{00000000-0005-0000-0000-000058000000}"/>
    <cellStyle name="Normal 2 10 15" xfId="100" xr:uid="{00000000-0005-0000-0000-000059000000}"/>
    <cellStyle name="Normal 2 10 16" xfId="101" xr:uid="{00000000-0005-0000-0000-00005A000000}"/>
    <cellStyle name="Normal 2 10 17" xfId="102" xr:uid="{00000000-0005-0000-0000-00005B000000}"/>
    <cellStyle name="Normal 2 10 18" xfId="103" xr:uid="{00000000-0005-0000-0000-00005C000000}"/>
    <cellStyle name="Normal 2 10 19" xfId="104" xr:uid="{00000000-0005-0000-0000-00005D000000}"/>
    <cellStyle name="Normal 2 10 2" xfId="105" xr:uid="{00000000-0005-0000-0000-00005E000000}"/>
    <cellStyle name="Normal 2 10 20" xfId="106" xr:uid="{00000000-0005-0000-0000-00005F000000}"/>
    <cellStyle name="Normal 2 10 21" xfId="107" xr:uid="{00000000-0005-0000-0000-000060000000}"/>
    <cellStyle name="Normal 2 10 22" xfId="108" xr:uid="{00000000-0005-0000-0000-000061000000}"/>
    <cellStyle name="Normal 2 10 23" xfId="109" xr:uid="{00000000-0005-0000-0000-000062000000}"/>
    <cellStyle name="Normal 2 10 3" xfId="110" xr:uid="{00000000-0005-0000-0000-000063000000}"/>
    <cellStyle name="Normal 2 10 4" xfId="111" xr:uid="{00000000-0005-0000-0000-000064000000}"/>
    <cellStyle name="Normal 2 10 5" xfId="112" xr:uid="{00000000-0005-0000-0000-000065000000}"/>
    <cellStyle name="Normal 2 10 6" xfId="113" xr:uid="{00000000-0005-0000-0000-000066000000}"/>
    <cellStyle name="Normal 2 10 7" xfId="114" xr:uid="{00000000-0005-0000-0000-000067000000}"/>
    <cellStyle name="Normal 2 10 8" xfId="115" xr:uid="{00000000-0005-0000-0000-000068000000}"/>
    <cellStyle name="Normal 2 10 9" xfId="116" xr:uid="{00000000-0005-0000-0000-000069000000}"/>
    <cellStyle name="Normal 2 11" xfId="117" xr:uid="{00000000-0005-0000-0000-00006A000000}"/>
    <cellStyle name="Normal 2 11 10" xfId="118" xr:uid="{00000000-0005-0000-0000-00006B000000}"/>
    <cellStyle name="Normal 2 11 11" xfId="119" xr:uid="{00000000-0005-0000-0000-00006C000000}"/>
    <cellStyle name="Normal 2 11 12" xfId="120" xr:uid="{00000000-0005-0000-0000-00006D000000}"/>
    <cellStyle name="Normal 2 11 13" xfId="121" xr:uid="{00000000-0005-0000-0000-00006E000000}"/>
    <cellStyle name="Normal 2 11 14" xfId="122" xr:uid="{00000000-0005-0000-0000-00006F000000}"/>
    <cellStyle name="Normal 2 11 15" xfId="123" xr:uid="{00000000-0005-0000-0000-000070000000}"/>
    <cellStyle name="Normal 2 11 16" xfId="124" xr:uid="{00000000-0005-0000-0000-000071000000}"/>
    <cellStyle name="Normal 2 11 17" xfId="125" xr:uid="{00000000-0005-0000-0000-000072000000}"/>
    <cellStyle name="Normal 2 11 18" xfId="126" xr:uid="{00000000-0005-0000-0000-000073000000}"/>
    <cellStyle name="Normal 2 11 19" xfId="127" xr:uid="{00000000-0005-0000-0000-000074000000}"/>
    <cellStyle name="Normal 2 11 2" xfId="128" xr:uid="{00000000-0005-0000-0000-000075000000}"/>
    <cellStyle name="Normal 2 11 20" xfId="129" xr:uid="{00000000-0005-0000-0000-000076000000}"/>
    <cellStyle name="Normal 2 11 21" xfId="130" xr:uid="{00000000-0005-0000-0000-000077000000}"/>
    <cellStyle name="Normal 2 11 22" xfId="131" xr:uid="{00000000-0005-0000-0000-000078000000}"/>
    <cellStyle name="Normal 2 11 23" xfId="132" xr:uid="{00000000-0005-0000-0000-000079000000}"/>
    <cellStyle name="Normal 2 11 3" xfId="133" xr:uid="{00000000-0005-0000-0000-00007A000000}"/>
    <cellStyle name="Normal 2 11 4" xfId="134" xr:uid="{00000000-0005-0000-0000-00007B000000}"/>
    <cellStyle name="Normal 2 11 5" xfId="135" xr:uid="{00000000-0005-0000-0000-00007C000000}"/>
    <cellStyle name="Normal 2 11 6" xfId="136" xr:uid="{00000000-0005-0000-0000-00007D000000}"/>
    <cellStyle name="Normal 2 11 7" xfId="137" xr:uid="{00000000-0005-0000-0000-00007E000000}"/>
    <cellStyle name="Normal 2 11 8" xfId="138" xr:uid="{00000000-0005-0000-0000-00007F000000}"/>
    <cellStyle name="Normal 2 11 9" xfId="139" xr:uid="{00000000-0005-0000-0000-000080000000}"/>
    <cellStyle name="Normal 2 12" xfId="140" xr:uid="{00000000-0005-0000-0000-000081000000}"/>
    <cellStyle name="Normal 2 12 10" xfId="141" xr:uid="{00000000-0005-0000-0000-000082000000}"/>
    <cellStyle name="Normal 2 12 11" xfId="142" xr:uid="{00000000-0005-0000-0000-000083000000}"/>
    <cellStyle name="Normal 2 12 12" xfId="143" xr:uid="{00000000-0005-0000-0000-000084000000}"/>
    <cellStyle name="Normal 2 12 13" xfId="144" xr:uid="{00000000-0005-0000-0000-000085000000}"/>
    <cellStyle name="Normal 2 12 14" xfId="145" xr:uid="{00000000-0005-0000-0000-000086000000}"/>
    <cellStyle name="Normal 2 12 15" xfId="146" xr:uid="{00000000-0005-0000-0000-000087000000}"/>
    <cellStyle name="Normal 2 12 16" xfId="147" xr:uid="{00000000-0005-0000-0000-000088000000}"/>
    <cellStyle name="Normal 2 12 17" xfId="148" xr:uid="{00000000-0005-0000-0000-000089000000}"/>
    <cellStyle name="Normal 2 12 18" xfId="149" xr:uid="{00000000-0005-0000-0000-00008A000000}"/>
    <cellStyle name="Normal 2 12 19" xfId="150" xr:uid="{00000000-0005-0000-0000-00008B000000}"/>
    <cellStyle name="Normal 2 12 2" xfId="151" xr:uid="{00000000-0005-0000-0000-00008C000000}"/>
    <cellStyle name="Normal 2 12 20" xfId="152" xr:uid="{00000000-0005-0000-0000-00008D000000}"/>
    <cellStyle name="Normal 2 12 21" xfId="153" xr:uid="{00000000-0005-0000-0000-00008E000000}"/>
    <cellStyle name="Normal 2 12 22" xfId="154" xr:uid="{00000000-0005-0000-0000-00008F000000}"/>
    <cellStyle name="Normal 2 12 23" xfId="155" xr:uid="{00000000-0005-0000-0000-000090000000}"/>
    <cellStyle name="Normal 2 12 3" xfId="156" xr:uid="{00000000-0005-0000-0000-000091000000}"/>
    <cellStyle name="Normal 2 12 4" xfId="157" xr:uid="{00000000-0005-0000-0000-000092000000}"/>
    <cellStyle name="Normal 2 12 5" xfId="158" xr:uid="{00000000-0005-0000-0000-000093000000}"/>
    <cellStyle name="Normal 2 12 6" xfId="159" xr:uid="{00000000-0005-0000-0000-000094000000}"/>
    <cellStyle name="Normal 2 12 7" xfId="160" xr:uid="{00000000-0005-0000-0000-000095000000}"/>
    <cellStyle name="Normal 2 12 8" xfId="161" xr:uid="{00000000-0005-0000-0000-000096000000}"/>
    <cellStyle name="Normal 2 12 9" xfId="162" xr:uid="{00000000-0005-0000-0000-000097000000}"/>
    <cellStyle name="Normal 2 13" xfId="163" xr:uid="{00000000-0005-0000-0000-000098000000}"/>
    <cellStyle name="Normal 2 13 10" xfId="164" xr:uid="{00000000-0005-0000-0000-000099000000}"/>
    <cellStyle name="Normal 2 13 11" xfId="165" xr:uid="{00000000-0005-0000-0000-00009A000000}"/>
    <cellStyle name="Normal 2 13 12" xfId="166" xr:uid="{00000000-0005-0000-0000-00009B000000}"/>
    <cellStyle name="Normal 2 13 13" xfId="167" xr:uid="{00000000-0005-0000-0000-00009C000000}"/>
    <cellStyle name="Normal 2 13 14" xfId="168" xr:uid="{00000000-0005-0000-0000-00009D000000}"/>
    <cellStyle name="Normal 2 13 15" xfId="169" xr:uid="{00000000-0005-0000-0000-00009E000000}"/>
    <cellStyle name="Normal 2 13 16" xfId="170" xr:uid="{00000000-0005-0000-0000-00009F000000}"/>
    <cellStyle name="Normal 2 13 17" xfId="171" xr:uid="{00000000-0005-0000-0000-0000A0000000}"/>
    <cellStyle name="Normal 2 13 18" xfId="172" xr:uid="{00000000-0005-0000-0000-0000A1000000}"/>
    <cellStyle name="Normal 2 13 19" xfId="173" xr:uid="{00000000-0005-0000-0000-0000A2000000}"/>
    <cellStyle name="Normal 2 13 2" xfId="174" xr:uid="{00000000-0005-0000-0000-0000A3000000}"/>
    <cellStyle name="Normal 2 13 20" xfId="175" xr:uid="{00000000-0005-0000-0000-0000A4000000}"/>
    <cellStyle name="Normal 2 13 21" xfId="176" xr:uid="{00000000-0005-0000-0000-0000A5000000}"/>
    <cellStyle name="Normal 2 13 22" xfId="177" xr:uid="{00000000-0005-0000-0000-0000A6000000}"/>
    <cellStyle name="Normal 2 13 23" xfId="178" xr:uid="{00000000-0005-0000-0000-0000A7000000}"/>
    <cellStyle name="Normal 2 13 3" xfId="179" xr:uid="{00000000-0005-0000-0000-0000A8000000}"/>
    <cellStyle name="Normal 2 13 4" xfId="180" xr:uid="{00000000-0005-0000-0000-0000A9000000}"/>
    <cellStyle name="Normal 2 13 5" xfId="181" xr:uid="{00000000-0005-0000-0000-0000AA000000}"/>
    <cellStyle name="Normal 2 13 6" xfId="182" xr:uid="{00000000-0005-0000-0000-0000AB000000}"/>
    <cellStyle name="Normal 2 13 7" xfId="183" xr:uid="{00000000-0005-0000-0000-0000AC000000}"/>
    <cellStyle name="Normal 2 13 8" xfId="184" xr:uid="{00000000-0005-0000-0000-0000AD000000}"/>
    <cellStyle name="Normal 2 13 9" xfId="185" xr:uid="{00000000-0005-0000-0000-0000AE000000}"/>
    <cellStyle name="Normal 2 14" xfId="186" xr:uid="{00000000-0005-0000-0000-0000AF000000}"/>
    <cellStyle name="Normal 2 14 10" xfId="187" xr:uid="{00000000-0005-0000-0000-0000B0000000}"/>
    <cellStyle name="Normal 2 14 11" xfId="188" xr:uid="{00000000-0005-0000-0000-0000B1000000}"/>
    <cellStyle name="Normal 2 14 12" xfId="189" xr:uid="{00000000-0005-0000-0000-0000B2000000}"/>
    <cellStyle name="Normal 2 14 13" xfId="190" xr:uid="{00000000-0005-0000-0000-0000B3000000}"/>
    <cellStyle name="Normal 2 14 14" xfId="191" xr:uid="{00000000-0005-0000-0000-0000B4000000}"/>
    <cellStyle name="Normal 2 14 15" xfId="192" xr:uid="{00000000-0005-0000-0000-0000B5000000}"/>
    <cellStyle name="Normal 2 14 16" xfId="193" xr:uid="{00000000-0005-0000-0000-0000B6000000}"/>
    <cellStyle name="Normal 2 14 17" xfId="194" xr:uid="{00000000-0005-0000-0000-0000B7000000}"/>
    <cellStyle name="Normal 2 14 18" xfId="195" xr:uid="{00000000-0005-0000-0000-0000B8000000}"/>
    <cellStyle name="Normal 2 14 19" xfId="196" xr:uid="{00000000-0005-0000-0000-0000B9000000}"/>
    <cellStyle name="Normal 2 14 2" xfId="197" xr:uid="{00000000-0005-0000-0000-0000BA000000}"/>
    <cellStyle name="Normal 2 14 20" xfId="198" xr:uid="{00000000-0005-0000-0000-0000BB000000}"/>
    <cellStyle name="Normal 2 14 21" xfId="199" xr:uid="{00000000-0005-0000-0000-0000BC000000}"/>
    <cellStyle name="Normal 2 14 22" xfId="200" xr:uid="{00000000-0005-0000-0000-0000BD000000}"/>
    <cellStyle name="Normal 2 14 23" xfId="201" xr:uid="{00000000-0005-0000-0000-0000BE000000}"/>
    <cellStyle name="Normal 2 14 3" xfId="202" xr:uid="{00000000-0005-0000-0000-0000BF000000}"/>
    <cellStyle name="Normal 2 14 4" xfId="203" xr:uid="{00000000-0005-0000-0000-0000C0000000}"/>
    <cellStyle name="Normal 2 14 5" xfId="204" xr:uid="{00000000-0005-0000-0000-0000C1000000}"/>
    <cellStyle name="Normal 2 14 6" xfId="205" xr:uid="{00000000-0005-0000-0000-0000C2000000}"/>
    <cellStyle name="Normal 2 14 7" xfId="206" xr:uid="{00000000-0005-0000-0000-0000C3000000}"/>
    <cellStyle name="Normal 2 14 8" xfId="207" xr:uid="{00000000-0005-0000-0000-0000C4000000}"/>
    <cellStyle name="Normal 2 14 9" xfId="208" xr:uid="{00000000-0005-0000-0000-0000C5000000}"/>
    <cellStyle name="Normal 2 15" xfId="209" xr:uid="{00000000-0005-0000-0000-0000C6000000}"/>
    <cellStyle name="Normal 2 15 10" xfId="210" xr:uid="{00000000-0005-0000-0000-0000C7000000}"/>
    <cellStyle name="Normal 2 15 11" xfId="211" xr:uid="{00000000-0005-0000-0000-0000C8000000}"/>
    <cellStyle name="Normal 2 15 12" xfId="212" xr:uid="{00000000-0005-0000-0000-0000C9000000}"/>
    <cellStyle name="Normal 2 15 13" xfId="213" xr:uid="{00000000-0005-0000-0000-0000CA000000}"/>
    <cellStyle name="Normal 2 15 14" xfId="214" xr:uid="{00000000-0005-0000-0000-0000CB000000}"/>
    <cellStyle name="Normal 2 15 15" xfId="215" xr:uid="{00000000-0005-0000-0000-0000CC000000}"/>
    <cellStyle name="Normal 2 15 16" xfId="216" xr:uid="{00000000-0005-0000-0000-0000CD000000}"/>
    <cellStyle name="Normal 2 15 17" xfId="217" xr:uid="{00000000-0005-0000-0000-0000CE000000}"/>
    <cellStyle name="Normal 2 15 18" xfId="218" xr:uid="{00000000-0005-0000-0000-0000CF000000}"/>
    <cellStyle name="Normal 2 15 19" xfId="219" xr:uid="{00000000-0005-0000-0000-0000D0000000}"/>
    <cellStyle name="Normal 2 15 2" xfId="220" xr:uid="{00000000-0005-0000-0000-0000D1000000}"/>
    <cellStyle name="Normal 2 15 20" xfId="221" xr:uid="{00000000-0005-0000-0000-0000D2000000}"/>
    <cellStyle name="Normal 2 15 21" xfId="222" xr:uid="{00000000-0005-0000-0000-0000D3000000}"/>
    <cellStyle name="Normal 2 15 22" xfId="223" xr:uid="{00000000-0005-0000-0000-0000D4000000}"/>
    <cellStyle name="Normal 2 15 23" xfId="224" xr:uid="{00000000-0005-0000-0000-0000D5000000}"/>
    <cellStyle name="Normal 2 15 3" xfId="225" xr:uid="{00000000-0005-0000-0000-0000D6000000}"/>
    <cellStyle name="Normal 2 15 4" xfId="226" xr:uid="{00000000-0005-0000-0000-0000D7000000}"/>
    <cellStyle name="Normal 2 15 5" xfId="227" xr:uid="{00000000-0005-0000-0000-0000D8000000}"/>
    <cellStyle name="Normal 2 15 6" xfId="228" xr:uid="{00000000-0005-0000-0000-0000D9000000}"/>
    <cellStyle name="Normal 2 15 7" xfId="229" xr:uid="{00000000-0005-0000-0000-0000DA000000}"/>
    <cellStyle name="Normal 2 15 8" xfId="230" xr:uid="{00000000-0005-0000-0000-0000DB000000}"/>
    <cellStyle name="Normal 2 15 9" xfId="231" xr:uid="{00000000-0005-0000-0000-0000DC000000}"/>
    <cellStyle name="Normal 2 16" xfId="232" xr:uid="{00000000-0005-0000-0000-0000DD000000}"/>
    <cellStyle name="Normal 2 16 10" xfId="233" xr:uid="{00000000-0005-0000-0000-0000DE000000}"/>
    <cellStyle name="Normal 2 16 11" xfId="234" xr:uid="{00000000-0005-0000-0000-0000DF000000}"/>
    <cellStyle name="Normal 2 16 12" xfId="235" xr:uid="{00000000-0005-0000-0000-0000E0000000}"/>
    <cellStyle name="Normal 2 16 13" xfId="236" xr:uid="{00000000-0005-0000-0000-0000E1000000}"/>
    <cellStyle name="Normal 2 16 14" xfId="237" xr:uid="{00000000-0005-0000-0000-0000E2000000}"/>
    <cellStyle name="Normal 2 16 15" xfId="238" xr:uid="{00000000-0005-0000-0000-0000E3000000}"/>
    <cellStyle name="Normal 2 16 16" xfId="239" xr:uid="{00000000-0005-0000-0000-0000E4000000}"/>
    <cellStyle name="Normal 2 16 17" xfId="240" xr:uid="{00000000-0005-0000-0000-0000E5000000}"/>
    <cellStyle name="Normal 2 16 18" xfId="241" xr:uid="{00000000-0005-0000-0000-0000E6000000}"/>
    <cellStyle name="Normal 2 16 19" xfId="242" xr:uid="{00000000-0005-0000-0000-0000E7000000}"/>
    <cellStyle name="Normal 2 16 2" xfId="243" xr:uid="{00000000-0005-0000-0000-0000E8000000}"/>
    <cellStyle name="Normal 2 16 20" xfId="244" xr:uid="{00000000-0005-0000-0000-0000E9000000}"/>
    <cellStyle name="Normal 2 16 21" xfId="245" xr:uid="{00000000-0005-0000-0000-0000EA000000}"/>
    <cellStyle name="Normal 2 16 22" xfId="246" xr:uid="{00000000-0005-0000-0000-0000EB000000}"/>
    <cellStyle name="Normal 2 16 23" xfId="247" xr:uid="{00000000-0005-0000-0000-0000EC000000}"/>
    <cellStyle name="Normal 2 16 3" xfId="248" xr:uid="{00000000-0005-0000-0000-0000ED000000}"/>
    <cellStyle name="Normal 2 16 4" xfId="249" xr:uid="{00000000-0005-0000-0000-0000EE000000}"/>
    <cellStyle name="Normal 2 16 5" xfId="250" xr:uid="{00000000-0005-0000-0000-0000EF000000}"/>
    <cellStyle name="Normal 2 16 6" xfId="251" xr:uid="{00000000-0005-0000-0000-0000F0000000}"/>
    <cellStyle name="Normal 2 16 7" xfId="252" xr:uid="{00000000-0005-0000-0000-0000F1000000}"/>
    <cellStyle name="Normal 2 16 8" xfId="253" xr:uid="{00000000-0005-0000-0000-0000F2000000}"/>
    <cellStyle name="Normal 2 16 9" xfId="254" xr:uid="{00000000-0005-0000-0000-0000F3000000}"/>
    <cellStyle name="Normal 2 17" xfId="255" xr:uid="{00000000-0005-0000-0000-0000F4000000}"/>
    <cellStyle name="Normal 2 17 10" xfId="256" xr:uid="{00000000-0005-0000-0000-0000F5000000}"/>
    <cellStyle name="Normal 2 17 11" xfId="257" xr:uid="{00000000-0005-0000-0000-0000F6000000}"/>
    <cellStyle name="Normal 2 17 12" xfId="258" xr:uid="{00000000-0005-0000-0000-0000F7000000}"/>
    <cellStyle name="Normal 2 17 13" xfId="259" xr:uid="{00000000-0005-0000-0000-0000F8000000}"/>
    <cellStyle name="Normal 2 17 14" xfId="260" xr:uid="{00000000-0005-0000-0000-0000F9000000}"/>
    <cellStyle name="Normal 2 17 15" xfId="261" xr:uid="{00000000-0005-0000-0000-0000FA000000}"/>
    <cellStyle name="Normal 2 17 16" xfId="262" xr:uid="{00000000-0005-0000-0000-0000FB000000}"/>
    <cellStyle name="Normal 2 17 17" xfId="263" xr:uid="{00000000-0005-0000-0000-0000FC000000}"/>
    <cellStyle name="Normal 2 17 18" xfId="264" xr:uid="{00000000-0005-0000-0000-0000FD000000}"/>
    <cellStyle name="Normal 2 17 19" xfId="265" xr:uid="{00000000-0005-0000-0000-0000FE000000}"/>
    <cellStyle name="Normal 2 17 2" xfId="266" xr:uid="{00000000-0005-0000-0000-0000FF000000}"/>
    <cellStyle name="Normal 2 17 20" xfId="267" xr:uid="{00000000-0005-0000-0000-000000010000}"/>
    <cellStyle name="Normal 2 17 21" xfId="268" xr:uid="{00000000-0005-0000-0000-000001010000}"/>
    <cellStyle name="Normal 2 17 22" xfId="269" xr:uid="{00000000-0005-0000-0000-000002010000}"/>
    <cellStyle name="Normal 2 17 23" xfId="270" xr:uid="{00000000-0005-0000-0000-000003010000}"/>
    <cellStyle name="Normal 2 17 3" xfId="271" xr:uid="{00000000-0005-0000-0000-000004010000}"/>
    <cellStyle name="Normal 2 17 4" xfId="272" xr:uid="{00000000-0005-0000-0000-000005010000}"/>
    <cellStyle name="Normal 2 17 5" xfId="273" xr:uid="{00000000-0005-0000-0000-000006010000}"/>
    <cellStyle name="Normal 2 17 6" xfId="274" xr:uid="{00000000-0005-0000-0000-000007010000}"/>
    <cellStyle name="Normal 2 17 7" xfId="275" xr:uid="{00000000-0005-0000-0000-000008010000}"/>
    <cellStyle name="Normal 2 17 8" xfId="276" xr:uid="{00000000-0005-0000-0000-000009010000}"/>
    <cellStyle name="Normal 2 17 9" xfId="277" xr:uid="{00000000-0005-0000-0000-00000A010000}"/>
    <cellStyle name="Normal 2 18" xfId="278" xr:uid="{00000000-0005-0000-0000-00000B010000}"/>
    <cellStyle name="Normal 2 18 10" xfId="279" xr:uid="{00000000-0005-0000-0000-00000C010000}"/>
    <cellStyle name="Normal 2 18 11" xfId="280" xr:uid="{00000000-0005-0000-0000-00000D010000}"/>
    <cellStyle name="Normal 2 18 12" xfId="281" xr:uid="{00000000-0005-0000-0000-00000E010000}"/>
    <cellStyle name="Normal 2 18 13" xfId="282" xr:uid="{00000000-0005-0000-0000-00000F010000}"/>
    <cellStyle name="Normal 2 18 14" xfId="283" xr:uid="{00000000-0005-0000-0000-000010010000}"/>
    <cellStyle name="Normal 2 18 15" xfId="284" xr:uid="{00000000-0005-0000-0000-000011010000}"/>
    <cellStyle name="Normal 2 18 16" xfId="285" xr:uid="{00000000-0005-0000-0000-000012010000}"/>
    <cellStyle name="Normal 2 18 17" xfId="286" xr:uid="{00000000-0005-0000-0000-000013010000}"/>
    <cellStyle name="Normal 2 18 18" xfId="287" xr:uid="{00000000-0005-0000-0000-000014010000}"/>
    <cellStyle name="Normal 2 18 19" xfId="288" xr:uid="{00000000-0005-0000-0000-000015010000}"/>
    <cellStyle name="Normal 2 18 2" xfId="289" xr:uid="{00000000-0005-0000-0000-000016010000}"/>
    <cellStyle name="Normal 2 18 20" xfId="290" xr:uid="{00000000-0005-0000-0000-000017010000}"/>
    <cellStyle name="Normal 2 18 21" xfId="291" xr:uid="{00000000-0005-0000-0000-000018010000}"/>
    <cellStyle name="Normal 2 18 22" xfId="292" xr:uid="{00000000-0005-0000-0000-000019010000}"/>
    <cellStyle name="Normal 2 18 23" xfId="293" xr:uid="{00000000-0005-0000-0000-00001A010000}"/>
    <cellStyle name="Normal 2 18 3" xfId="294" xr:uid="{00000000-0005-0000-0000-00001B010000}"/>
    <cellStyle name="Normal 2 18 4" xfId="295" xr:uid="{00000000-0005-0000-0000-00001C010000}"/>
    <cellStyle name="Normal 2 18 5" xfId="296" xr:uid="{00000000-0005-0000-0000-00001D010000}"/>
    <cellStyle name="Normal 2 18 6" xfId="297" xr:uid="{00000000-0005-0000-0000-00001E010000}"/>
    <cellStyle name="Normal 2 18 7" xfId="298" xr:uid="{00000000-0005-0000-0000-00001F010000}"/>
    <cellStyle name="Normal 2 18 8" xfId="299" xr:uid="{00000000-0005-0000-0000-000020010000}"/>
    <cellStyle name="Normal 2 18 9" xfId="300" xr:uid="{00000000-0005-0000-0000-000021010000}"/>
    <cellStyle name="Normal 2 19" xfId="301" xr:uid="{00000000-0005-0000-0000-000022010000}"/>
    <cellStyle name="Normal 2 19 10" xfId="302" xr:uid="{00000000-0005-0000-0000-000023010000}"/>
    <cellStyle name="Normal 2 19 11" xfId="303" xr:uid="{00000000-0005-0000-0000-000024010000}"/>
    <cellStyle name="Normal 2 19 12" xfId="304" xr:uid="{00000000-0005-0000-0000-000025010000}"/>
    <cellStyle name="Normal 2 19 13" xfId="305" xr:uid="{00000000-0005-0000-0000-000026010000}"/>
    <cellStyle name="Normal 2 19 14" xfId="306" xr:uid="{00000000-0005-0000-0000-000027010000}"/>
    <cellStyle name="Normal 2 19 15" xfId="307" xr:uid="{00000000-0005-0000-0000-000028010000}"/>
    <cellStyle name="Normal 2 19 16" xfId="308" xr:uid="{00000000-0005-0000-0000-000029010000}"/>
    <cellStyle name="Normal 2 19 17" xfId="309" xr:uid="{00000000-0005-0000-0000-00002A010000}"/>
    <cellStyle name="Normal 2 19 18" xfId="310" xr:uid="{00000000-0005-0000-0000-00002B010000}"/>
    <cellStyle name="Normal 2 19 19" xfId="311" xr:uid="{00000000-0005-0000-0000-00002C010000}"/>
    <cellStyle name="Normal 2 19 2" xfId="312" xr:uid="{00000000-0005-0000-0000-00002D010000}"/>
    <cellStyle name="Normal 2 19 20" xfId="313" xr:uid="{00000000-0005-0000-0000-00002E010000}"/>
    <cellStyle name="Normal 2 19 21" xfId="314" xr:uid="{00000000-0005-0000-0000-00002F010000}"/>
    <cellStyle name="Normal 2 19 22" xfId="315" xr:uid="{00000000-0005-0000-0000-000030010000}"/>
    <cellStyle name="Normal 2 19 23" xfId="316" xr:uid="{00000000-0005-0000-0000-000031010000}"/>
    <cellStyle name="Normal 2 19 3" xfId="317" xr:uid="{00000000-0005-0000-0000-000032010000}"/>
    <cellStyle name="Normal 2 19 4" xfId="318" xr:uid="{00000000-0005-0000-0000-000033010000}"/>
    <cellStyle name="Normal 2 19 5" xfId="319" xr:uid="{00000000-0005-0000-0000-000034010000}"/>
    <cellStyle name="Normal 2 19 6" xfId="320" xr:uid="{00000000-0005-0000-0000-000035010000}"/>
    <cellStyle name="Normal 2 19 7" xfId="321" xr:uid="{00000000-0005-0000-0000-000036010000}"/>
    <cellStyle name="Normal 2 19 8" xfId="322" xr:uid="{00000000-0005-0000-0000-000037010000}"/>
    <cellStyle name="Normal 2 19 9" xfId="323" xr:uid="{00000000-0005-0000-0000-000038010000}"/>
    <cellStyle name="Normal 2 2" xfId="50" xr:uid="{00000000-0005-0000-0000-000039010000}"/>
    <cellStyle name="Normal 2 2 2" xfId="324" xr:uid="{00000000-0005-0000-0000-00003A010000}"/>
    <cellStyle name="Normal 2 2 2 2" xfId="2367" xr:uid="{00000000-0005-0000-0000-000035020000}"/>
    <cellStyle name="Normal 2 2 2 3" xfId="2368" xr:uid="{00000000-0005-0000-0000-000036020000}"/>
    <cellStyle name="Normal 2 2 2 4" xfId="2369" xr:uid="{00000000-0005-0000-0000-000037020000}"/>
    <cellStyle name="Normal 2 2 3" xfId="2370" xr:uid="{00000000-0005-0000-0000-000038020000}"/>
    <cellStyle name="Normal 2 2 4" xfId="2371" xr:uid="{00000000-0005-0000-0000-000039020000}"/>
    <cellStyle name="Normal 2 2 5" xfId="2072" xr:uid="{00000000-0005-0000-0000-000033020000}"/>
    <cellStyle name="Normal 2 2_Summary" xfId="2372" xr:uid="{00000000-0005-0000-0000-00003A020000}"/>
    <cellStyle name="Normal 2 20" xfId="325" xr:uid="{00000000-0005-0000-0000-00003B010000}"/>
    <cellStyle name="Normal 2 20 10" xfId="326" xr:uid="{00000000-0005-0000-0000-00003C010000}"/>
    <cellStyle name="Normal 2 20 11" xfId="327" xr:uid="{00000000-0005-0000-0000-00003D010000}"/>
    <cellStyle name="Normal 2 20 12" xfId="328" xr:uid="{00000000-0005-0000-0000-00003E010000}"/>
    <cellStyle name="Normal 2 20 13" xfId="329" xr:uid="{00000000-0005-0000-0000-00003F010000}"/>
    <cellStyle name="Normal 2 20 14" xfId="330" xr:uid="{00000000-0005-0000-0000-000040010000}"/>
    <cellStyle name="Normal 2 20 15" xfId="331" xr:uid="{00000000-0005-0000-0000-000041010000}"/>
    <cellStyle name="Normal 2 20 16" xfId="332" xr:uid="{00000000-0005-0000-0000-000042010000}"/>
    <cellStyle name="Normal 2 20 17" xfId="333" xr:uid="{00000000-0005-0000-0000-000043010000}"/>
    <cellStyle name="Normal 2 20 18" xfId="334" xr:uid="{00000000-0005-0000-0000-000044010000}"/>
    <cellStyle name="Normal 2 20 19" xfId="335" xr:uid="{00000000-0005-0000-0000-000045010000}"/>
    <cellStyle name="Normal 2 20 2" xfId="336" xr:uid="{00000000-0005-0000-0000-000046010000}"/>
    <cellStyle name="Normal 2 20 20" xfId="337" xr:uid="{00000000-0005-0000-0000-000047010000}"/>
    <cellStyle name="Normal 2 20 21" xfId="338" xr:uid="{00000000-0005-0000-0000-000048010000}"/>
    <cellStyle name="Normal 2 20 22" xfId="339" xr:uid="{00000000-0005-0000-0000-000049010000}"/>
    <cellStyle name="Normal 2 20 23" xfId="340" xr:uid="{00000000-0005-0000-0000-00004A010000}"/>
    <cellStyle name="Normal 2 20 3" xfId="341" xr:uid="{00000000-0005-0000-0000-00004B010000}"/>
    <cellStyle name="Normal 2 20 4" xfId="342" xr:uid="{00000000-0005-0000-0000-00004C010000}"/>
    <cellStyle name="Normal 2 20 5" xfId="343" xr:uid="{00000000-0005-0000-0000-00004D010000}"/>
    <cellStyle name="Normal 2 20 6" xfId="344" xr:uid="{00000000-0005-0000-0000-00004E010000}"/>
    <cellStyle name="Normal 2 20 7" xfId="345" xr:uid="{00000000-0005-0000-0000-00004F010000}"/>
    <cellStyle name="Normal 2 20 8" xfId="346" xr:uid="{00000000-0005-0000-0000-000050010000}"/>
    <cellStyle name="Normal 2 20 9" xfId="347" xr:uid="{00000000-0005-0000-0000-000051010000}"/>
    <cellStyle name="Normal 2 21" xfId="348" xr:uid="{00000000-0005-0000-0000-000052010000}"/>
    <cellStyle name="Normal 2 21 10" xfId="349" xr:uid="{00000000-0005-0000-0000-000053010000}"/>
    <cellStyle name="Normal 2 21 11" xfId="350" xr:uid="{00000000-0005-0000-0000-000054010000}"/>
    <cellStyle name="Normal 2 21 12" xfId="351" xr:uid="{00000000-0005-0000-0000-000055010000}"/>
    <cellStyle name="Normal 2 21 13" xfId="352" xr:uid="{00000000-0005-0000-0000-000056010000}"/>
    <cellStyle name="Normal 2 21 14" xfId="353" xr:uid="{00000000-0005-0000-0000-000057010000}"/>
    <cellStyle name="Normal 2 21 15" xfId="354" xr:uid="{00000000-0005-0000-0000-000058010000}"/>
    <cellStyle name="Normal 2 21 16" xfId="355" xr:uid="{00000000-0005-0000-0000-000059010000}"/>
    <cellStyle name="Normal 2 21 17" xfId="356" xr:uid="{00000000-0005-0000-0000-00005A010000}"/>
    <cellStyle name="Normal 2 21 18" xfId="357" xr:uid="{00000000-0005-0000-0000-00005B010000}"/>
    <cellStyle name="Normal 2 21 19" xfId="358" xr:uid="{00000000-0005-0000-0000-00005C010000}"/>
    <cellStyle name="Normal 2 21 2" xfId="359" xr:uid="{00000000-0005-0000-0000-00005D010000}"/>
    <cellStyle name="Normal 2 21 20" xfId="360" xr:uid="{00000000-0005-0000-0000-00005E010000}"/>
    <cellStyle name="Normal 2 21 21" xfId="361" xr:uid="{00000000-0005-0000-0000-00005F010000}"/>
    <cellStyle name="Normal 2 21 22" xfId="362" xr:uid="{00000000-0005-0000-0000-000060010000}"/>
    <cellStyle name="Normal 2 21 23" xfId="363" xr:uid="{00000000-0005-0000-0000-000061010000}"/>
    <cellStyle name="Normal 2 21 3" xfId="364" xr:uid="{00000000-0005-0000-0000-000062010000}"/>
    <cellStyle name="Normal 2 21 4" xfId="365" xr:uid="{00000000-0005-0000-0000-000063010000}"/>
    <cellStyle name="Normal 2 21 5" xfId="366" xr:uid="{00000000-0005-0000-0000-000064010000}"/>
    <cellStyle name="Normal 2 21 6" xfId="367" xr:uid="{00000000-0005-0000-0000-000065010000}"/>
    <cellStyle name="Normal 2 21 7" xfId="368" xr:uid="{00000000-0005-0000-0000-000066010000}"/>
    <cellStyle name="Normal 2 21 8" xfId="369" xr:uid="{00000000-0005-0000-0000-000067010000}"/>
    <cellStyle name="Normal 2 21 9" xfId="370" xr:uid="{00000000-0005-0000-0000-000068010000}"/>
    <cellStyle name="Normal 2 22" xfId="371" xr:uid="{00000000-0005-0000-0000-000069010000}"/>
    <cellStyle name="Normal 2 22 10" xfId="372" xr:uid="{00000000-0005-0000-0000-00006A010000}"/>
    <cellStyle name="Normal 2 22 11" xfId="373" xr:uid="{00000000-0005-0000-0000-00006B010000}"/>
    <cellStyle name="Normal 2 22 12" xfId="374" xr:uid="{00000000-0005-0000-0000-00006C010000}"/>
    <cellStyle name="Normal 2 22 13" xfId="375" xr:uid="{00000000-0005-0000-0000-00006D010000}"/>
    <cellStyle name="Normal 2 22 14" xfId="376" xr:uid="{00000000-0005-0000-0000-00006E010000}"/>
    <cellStyle name="Normal 2 22 15" xfId="377" xr:uid="{00000000-0005-0000-0000-00006F010000}"/>
    <cellStyle name="Normal 2 22 16" xfId="378" xr:uid="{00000000-0005-0000-0000-000070010000}"/>
    <cellStyle name="Normal 2 22 17" xfId="379" xr:uid="{00000000-0005-0000-0000-000071010000}"/>
    <cellStyle name="Normal 2 22 18" xfId="380" xr:uid="{00000000-0005-0000-0000-000072010000}"/>
    <cellStyle name="Normal 2 22 19" xfId="381" xr:uid="{00000000-0005-0000-0000-000073010000}"/>
    <cellStyle name="Normal 2 22 2" xfId="382" xr:uid="{00000000-0005-0000-0000-000074010000}"/>
    <cellStyle name="Normal 2 22 20" xfId="383" xr:uid="{00000000-0005-0000-0000-000075010000}"/>
    <cellStyle name="Normal 2 22 21" xfId="384" xr:uid="{00000000-0005-0000-0000-000076010000}"/>
    <cellStyle name="Normal 2 22 22" xfId="385" xr:uid="{00000000-0005-0000-0000-000077010000}"/>
    <cellStyle name="Normal 2 22 23" xfId="386" xr:uid="{00000000-0005-0000-0000-000078010000}"/>
    <cellStyle name="Normal 2 22 3" xfId="387" xr:uid="{00000000-0005-0000-0000-000079010000}"/>
    <cellStyle name="Normal 2 22 4" xfId="388" xr:uid="{00000000-0005-0000-0000-00007A010000}"/>
    <cellStyle name="Normal 2 22 5" xfId="389" xr:uid="{00000000-0005-0000-0000-00007B010000}"/>
    <cellStyle name="Normal 2 22 6" xfId="390" xr:uid="{00000000-0005-0000-0000-00007C010000}"/>
    <cellStyle name="Normal 2 22 7" xfId="391" xr:uid="{00000000-0005-0000-0000-00007D010000}"/>
    <cellStyle name="Normal 2 22 8" xfId="392" xr:uid="{00000000-0005-0000-0000-00007E010000}"/>
    <cellStyle name="Normal 2 22 9" xfId="393" xr:uid="{00000000-0005-0000-0000-00007F010000}"/>
    <cellStyle name="Normal 2 23" xfId="394" xr:uid="{00000000-0005-0000-0000-000080010000}"/>
    <cellStyle name="Normal 2 23 10" xfId="395" xr:uid="{00000000-0005-0000-0000-000081010000}"/>
    <cellStyle name="Normal 2 23 11" xfId="396" xr:uid="{00000000-0005-0000-0000-000082010000}"/>
    <cellStyle name="Normal 2 23 12" xfId="397" xr:uid="{00000000-0005-0000-0000-000083010000}"/>
    <cellStyle name="Normal 2 23 13" xfId="398" xr:uid="{00000000-0005-0000-0000-000084010000}"/>
    <cellStyle name="Normal 2 23 14" xfId="399" xr:uid="{00000000-0005-0000-0000-000085010000}"/>
    <cellStyle name="Normal 2 23 15" xfId="400" xr:uid="{00000000-0005-0000-0000-000086010000}"/>
    <cellStyle name="Normal 2 23 16" xfId="401" xr:uid="{00000000-0005-0000-0000-000087010000}"/>
    <cellStyle name="Normal 2 23 17" xfId="402" xr:uid="{00000000-0005-0000-0000-000088010000}"/>
    <cellStyle name="Normal 2 23 18" xfId="403" xr:uid="{00000000-0005-0000-0000-000089010000}"/>
    <cellStyle name="Normal 2 23 19" xfId="404" xr:uid="{00000000-0005-0000-0000-00008A010000}"/>
    <cellStyle name="Normal 2 23 2" xfId="405" xr:uid="{00000000-0005-0000-0000-00008B010000}"/>
    <cellStyle name="Normal 2 23 20" xfId="406" xr:uid="{00000000-0005-0000-0000-00008C010000}"/>
    <cellStyle name="Normal 2 23 21" xfId="407" xr:uid="{00000000-0005-0000-0000-00008D010000}"/>
    <cellStyle name="Normal 2 23 22" xfId="408" xr:uid="{00000000-0005-0000-0000-00008E010000}"/>
    <cellStyle name="Normal 2 23 23" xfId="409" xr:uid="{00000000-0005-0000-0000-00008F010000}"/>
    <cellStyle name="Normal 2 23 3" xfId="410" xr:uid="{00000000-0005-0000-0000-000090010000}"/>
    <cellStyle name="Normal 2 23 4" xfId="411" xr:uid="{00000000-0005-0000-0000-000091010000}"/>
    <cellStyle name="Normal 2 23 5" xfId="412" xr:uid="{00000000-0005-0000-0000-000092010000}"/>
    <cellStyle name="Normal 2 23 6" xfId="413" xr:uid="{00000000-0005-0000-0000-000093010000}"/>
    <cellStyle name="Normal 2 23 7" xfId="414" xr:uid="{00000000-0005-0000-0000-000094010000}"/>
    <cellStyle name="Normal 2 23 8" xfId="415" xr:uid="{00000000-0005-0000-0000-000095010000}"/>
    <cellStyle name="Normal 2 23 9" xfId="416" xr:uid="{00000000-0005-0000-0000-000096010000}"/>
    <cellStyle name="Normal 2 24" xfId="417" xr:uid="{00000000-0005-0000-0000-000097010000}"/>
    <cellStyle name="Normal 2 24 10" xfId="418" xr:uid="{00000000-0005-0000-0000-000098010000}"/>
    <cellStyle name="Normal 2 24 11" xfId="419" xr:uid="{00000000-0005-0000-0000-000099010000}"/>
    <cellStyle name="Normal 2 24 12" xfId="420" xr:uid="{00000000-0005-0000-0000-00009A010000}"/>
    <cellStyle name="Normal 2 24 13" xfId="421" xr:uid="{00000000-0005-0000-0000-00009B010000}"/>
    <cellStyle name="Normal 2 24 14" xfId="422" xr:uid="{00000000-0005-0000-0000-00009C010000}"/>
    <cellStyle name="Normal 2 24 15" xfId="423" xr:uid="{00000000-0005-0000-0000-00009D010000}"/>
    <cellStyle name="Normal 2 24 16" xfId="424" xr:uid="{00000000-0005-0000-0000-00009E010000}"/>
    <cellStyle name="Normal 2 24 17" xfId="425" xr:uid="{00000000-0005-0000-0000-00009F010000}"/>
    <cellStyle name="Normal 2 24 18" xfId="426" xr:uid="{00000000-0005-0000-0000-0000A0010000}"/>
    <cellStyle name="Normal 2 24 19" xfId="427" xr:uid="{00000000-0005-0000-0000-0000A1010000}"/>
    <cellStyle name="Normal 2 24 2" xfId="428" xr:uid="{00000000-0005-0000-0000-0000A2010000}"/>
    <cellStyle name="Normal 2 24 20" xfId="429" xr:uid="{00000000-0005-0000-0000-0000A3010000}"/>
    <cellStyle name="Normal 2 24 21" xfId="430" xr:uid="{00000000-0005-0000-0000-0000A4010000}"/>
    <cellStyle name="Normal 2 24 22" xfId="431" xr:uid="{00000000-0005-0000-0000-0000A5010000}"/>
    <cellStyle name="Normal 2 24 23" xfId="432" xr:uid="{00000000-0005-0000-0000-0000A6010000}"/>
    <cellStyle name="Normal 2 24 3" xfId="433" xr:uid="{00000000-0005-0000-0000-0000A7010000}"/>
    <cellStyle name="Normal 2 24 4" xfId="434" xr:uid="{00000000-0005-0000-0000-0000A8010000}"/>
    <cellStyle name="Normal 2 24 5" xfId="435" xr:uid="{00000000-0005-0000-0000-0000A9010000}"/>
    <cellStyle name="Normal 2 24 6" xfId="436" xr:uid="{00000000-0005-0000-0000-0000AA010000}"/>
    <cellStyle name="Normal 2 24 7" xfId="437" xr:uid="{00000000-0005-0000-0000-0000AB010000}"/>
    <cellStyle name="Normal 2 24 8" xfId="438" xr:uid="{00000000-0005-0000-0000-0000AC010000}"/>
    <cellStyle name="Normal 2 24 9" xfId="439" xr:uid="{00000000-0005-0000-0000-0000AD010000}"/>
    <cellStyle name="Normal 2 25" xfId="440" xr:uid="{00000000-0005-0000-0000-0000AE010000}"/>
    <cellStyle name="Normal 2 25 10" xfId="441" xr:uid="{00000000-0005-0000-0000-0000AF010000}"/>
    <cellStyle name="Normal 2 25 11" xfId="442" xr:uid="{00000000-0005-0000-0000-0000B0010000}"/>
    <cellStyle name="Normal 2 25 12" xfId="443" xr:uid="{00000000-0005-0000-0000-0000B1010000}"/>
    <cellStyle name="Normal 2 25 13" xfId="444" xr:uid="{00000000-0005-0000-0000-0000B2010000}"/>
    <cellStyle name="Normal 2 25 14" xfId="445" xr:uid="{00000000-0005-0000-0000-0000B3010000}"/>
    <cellStyle name="Normal 2 25 15" xfId="446" xr:uid="{00000000-0005-0000-0000-0000B4010000}"/>
    <cellStyle name="Normal 2 25 16" xfId="447" xr:uid="{00000000-0005-0000-0000-0000B5010000}"/>
    <cellStyle name="Normal 2 25 17" xfId="448" xr:uid="{00000000-0005-0000-0000-0000B6010000}"/>
    <cellStyle name="Normal 2 25 18" xfId="449" xr:uid="{00000000-0005-0000-0000-0000B7010000}"/>
    <cellStyle name="Normal 2 25 19" xfId="450" xr:uid="{00000000-0005-0000-0000-0000B8010000}"/>
    <cellStyle name="Normal 2 25 2" xfId="451" xr:uid="{00000000-0005-0000-0000-0000B9010000}"/>
    <cellStyle name="Normal 2 25 20" xfId="452" xr:uid="{00000000-0005-0000-0000-0000BA010000}"/>
    <cellStyle name="Normal 2 25 21" xfId="453" xr:uid="{00000000-0005-0000-0000-0000BB010000}"/>
    <cellStyle name="Normal 2 25 22" xfId="454" xr:uid="{00000000-0005-0000-0000-0000BC010000}"/>
    <cellStyle name="Normal 2 25 23" xfId="455" xr:uid="{00000000-0005-0000-0000-0000BD010000}"/>
    <cellStyle name="Normal 2 25 3" xfId="456" xr:uid="{00000000-0005-0000-0000-0000BE010000}"/>
    <cellStyle name="Normal 2 25 4" xfId="457" xr:uid="{00000000-0005-0000-0000-0000BF010000}"/>
    <cellStyle name="Normal 2 25 5" xfId="458" xr:uid="{00000000-0005-0000-0000-0000C0010000}"/>
    <cellStyle name="Normal 2 25 6" xfId="459" xr:uid="{00000000-0005-0000-0000-0000C1010000}"/>
    <cellStyle name="Normal 2 25 7" xfId="460" xr:uid="{00000000-0005-0000-0000-0000C2010000}"/>
    <cellStyle name="Normal 2 25 8" xfId="461" xr:uid="{00000000-0005-0000-0000-0000C3010000}"/>
    <cellStyle name="Normal 2 25 9" xfId="462" xr:uid="{00000000-0005-0000-0000-0000C4010000}"/>
    <cellStyle name="Normal 2 26" xfId="463" xr:uid="{00000000-0005-0000-0000-0000C5010000}"/>
    <cellStyle name="Normal 2 26 10" xfId="464" xr:uid="{00000000-0005-0000-0000-0000C6010000}"/>
    <cellStyle name="Normal 2 26 11" xfId="465" xr:uid="{00000000-0005-0000-0000-0000C7010000}"/>
    <cellStyle name="Normal 2 26 12" xfId="466" xr:uid="{00000000-0005-0000-0000-0000C8010000}"/>
    <cellStyle name="Normal 2 26 13" xfId="467" xr:uid="{00000000-0005-0000-0000-0000C9010000}"/>
    <cellStyle name="Normal 2 26 14" xfId="468" xr:uid="{00000000-0005-0000-0000-0000CA010000}"/>
    <cellStyle name="Normal 2 26 15" xfId="469" xr:uid="{00000000-0005-0000-0000-0000CB010000}"/>
    <cellStyle name="Normal 2 26 16" xfId="470" xr:uid="{00000000-0005-0000-0000-0000CC010000}"/>
    <cellStyle name="Normal 2 26 17" xfId="471" xr:uid="{00000000-0005-0000-0000-0000CD010000}"/>
    <cellStyle name="Normal 2 26 18" xfId="472" xr:uid="{00000000-0005-0000-0000-0000CE010000}"/>
    <cellStyle name="Normal 2 26 19" xfId="473" xr:uid="{00000000-0005-0000-0000-0000CF010000}"/>
    <cellStyle name="Normal 2 26 2" xfId="474" xr:uid="{00000000-0005-0000-0000-0000D0010000}"/>
    <cellStyle name="Normal 2 26 20" xfId="475" xr:uid="{00000000-0005-0000-0000-0000D1010000}"/>
    <cellStyle name="Normal 2 26 21" xfId="476" xr:uid="{00000000-0005-0000-0000-0000D2010000}"/>
    <cellStyle name="Normal 2 26 22" xfId="477" xr:uid="{00000000-0005-0000-0000-0000D3010000}"/>
    <cellStyle name="Normal 2 26 23" xfId="478" xr:uid="{00000000-0005-0000-0000-0000D4010000}"/>
    <cellStyle name="Normal 2 26 3" xfId="479" xr:uid="{00000000-0005-0000-0000-0000D5010000}"/>
    <cellStyle name="Normal 2 26 4" xfId="480" xr:uid="{00000000-0005-0000-0000-0000D6010000}"/>
    <cellStyle name="Normal 2 26 5" xfId="481" xr:uid="{00000000-0005-0000-0000-0000D7010000}"/>
    <cellStyle name="Normal 2 26 6" xfId="482" xr:uid="{00000000-0005-0000-0000-0000D8010000}"/>
    <cellStyle name="Normal 2 26 7" xfId="483" xr:uid="{00000000-0005-0000-0000-0000D9010000}"/>
    <cellStyle name="Normal 2 26 8" xfId="484" xr:uid="{00000000-0005-0000-0000-0000DA010000}"/>
    <cellStyle name="Normal 2 26 9" xfId="485" xr:uid="{00000000-0005-0000-0000-0000DB010000}"/>
    <cellStyle name="Normal 2 27" xfId="486" xr:uid="{00000000-0005-0000-0000-0000DC010000}"/>
    <cellStyle name="Normal 2 27 10" xfId="487" xr:uid="{00000000-0005-0000-0000-0000DD010000}"/>
    <cellStyle name="Normal 2 27 11" xfId="488" xr:uid="{00000000-0005-0000-0000-0000DE010000}"/>
    <cellStyle name="Normal 2 27 12" xfId="489" xr:uid="{00000000-0005-0000-0000-0000DF010000}"/>
    <cellStyle name="Normal 2 27 13" xfId="490" xr:uid="{00000000-0005-0000-0000-0000E0010000}"/>
    <cellStyle name="Normal 2 27 14" xfId="491" xr:uid="{00000000-0005-0000-0000-0000E1010000}"/>
    <cellStyle name="Normal 2 27 15" xfId="492" xr:uid="{00000000-0005-0000-0000-0000E2010000}"/>
    <cellStyle name="Normal 2 27 16" xfId="493" xr:uid="{00000000-0005-0000-0000-0000E3010000}"/>
    <cellStyle name="Normal 2 27 17" xfId="494" xr:uid="{00000000-0005-0000-0000-0000E4010000}"/>
    <cellStyle name="Normal 2 27 18" xfId="495" xr:uid="{00000000-0005-0000-0000-0000E5010000}"/>
    <cellStyle name="Normal 2 27 19" xfId="496" xr:uid="{00000000-0005-0000-0000-0000E6010000}"/>
    <cellStyle name="Normal 2 27 2" xfId="497" xr:uid="{00000000-0005-0000-0000-0000E7010000}"/>
    <cellStyle name="Normal 2 27 20" xfId="498" xr:uid="{00000000-0005-0000-0000-0000E8010000}"/>
    <cellStyle name="Normal 2 27 21" xfId="499" xr:uid="{00000000-0005-0000-0000-0000E9010000}"/>
    <cellStyle name="Normal 2 27 22" xfId="500" xr:uid="{00000000-0005-0000-0000-0000EA010000}"/>
    <cellStyle name="Normal 2 27 23" xfId="501" xr:uid="{00000000-0005-0000-0000-0000EB010000}"/>
    <cellStyle name="Normal 2 27 3" xfId="502" xr:uid="{00000000-0005-0000-0000-0000EC010000}"/>
    <cellStyle name="Normal 2 27 4" xfId="503" xr:uid="{00000000-0005-0000-0000-0000ED010000}"/>
    <cellStyle name="Normal 2 27 5" xfId="504" xr:uid="{00000000-0005-0000-0000-0000EE010000}"/>
    <cellStyle name="Normal 2 27 6" xfId="505" xr:uid="{00000000-0005-0000-0000-0000EF010000}"/>
    <cellStyle name="Normal 2 27 7" xfId="506" xr:uid="{00000000-0005-0000-0000-0000F0010000}"/>
    <cellStyle name="Normal 2 27 8" xfId="507" xr:uid="{00000000-0005-0000-0000-0000F1010000}"/>
    <cellStyle name="Normal 2 27 9" xfId="508" xr:uid="{00000000-0005-0000-0000-0000F2010000}"/>
    <cellStyle name="Normal 2 28" xfId="509" xr:uid="{00000000-0005-0000-0000-0000F3010000}"/>
    <cellStyle name="Normal 2 28 10" xfId="510" xr:uid="{00000000-0005-0000-0000-0000F4010000}"/>
    <cellStyle name="Normal 2 28 11" xfId="511" xr:uid="{00000000-0005-0000-0000-0000F5010000}"/>
    <cellStyle name="Normal 2 28 12" xfId="512" xr:uid="{00000000-0005-0000-0000-0000F6010000}"/>
    <cellStyle name="Normal 2 28 13" xfId="513" xr:uid="{00000000-0005-0000-0000-0000F7010000}"/>
    <cellStyle name="Normal 2 28 14" xfId="514" xr:uid="{00000000-0005-0000-0000-0000F8010000}"/>
    <cellStyle name="Normal 2 28 15" xfId="515" xr:uid="{00000000-0005-0000-0000-0000F9010000}"/>
    <cellStyle name="Normal 2 28 16" xfId="516" xr:uid="{00000000-0005-0000-0000-0000FA010000}"/>
    <cellStyle name="Normal 2 28 17" xfId="517" xr:uid="{00000000-0005-0000-0000-0000FB010000}"/>
    <cellStyle name="Normal 2 28 18" xfId="518" xr:uid="{00000000-0005-0000-0000-0000FC010000}"/>
    <cellStyle name="Normal 2 28 19" xfId="519" xr:uid="{00000000-0005-0000-0000-0000FD010000}"/>
    <cellStyle name="Normal 2 28 2" xfId="520" xr:uid="{00000000-0005-0000-0000-0000FE010000}"/>
    <cellStyle name="Normal 2 28 20" xfId="521" xr:uid="{00000000-0005-0000-0000-0000FF010000}"/>
    <cellStyle name="Normal 2 28 21" xfId="522" xr:uid="{00000000-0005-0000-0000-000000020000}"/>
    <cellStyle name="Normal 2 28 22" xfId="523" xr:uid="{00000000-0005-0000-0000-000001020000}"/>
    <cellStyle name="Normal 2 28 23" xfId="524" xr:uid="{00000000-0005-0000-0000-000002020000}"/>
    <cellStyle name="Normal 2 28 3" xfId="525" xr:uid="{00000000-0005-0000-0000-000003020000}"/>
    <cellStyle name="Normal 2 28 4" xfId="526" xr:uid="{00000000-0005-0000-0000-000004020000}"/>
    <cellStyle name="Normal 2 28 5" xfId="527" xr:uid="{00000000-0005-0000-0000-000005020000}"/>
    <cellStyle name="Normal 2 28 6" xfId="528" xr:uid="{00000000-0005-0000-0000-000006020000}"/>
    <cellStyle name="Normal 2 28 7" xfId="529" xr:uid="{00000000-0005-0000-0000-000007020000}"/>
    <cellStyle name="Normal 2 28 8" xfId="530" xr:uid="{00000000-0005-0000-0000-000008020000}"/>
    <cellStyle name="Normal 2 28 9" xfId="531" xr:uid="{00000000-0005-0000-0000-000009020000}"/>
    <cellStyle name="Normal 2 29" xfId="532" xr:uid="{00000000-0005-0000-0000-00000A020000}"/>
    <cellStyle name="Normal 2 29 10" xfId="533" xr:uid="{00000000-0005-0000-0000-00000B020000}"/>
    <cellStyle name="Normal 2 29 11" xfId="534" xr:uid="{00000000-0005-0000-0000-00000C020000}"/>
    <cellStyle name="Normal 2 29 12" xfId="535" xr:uid="{00000000-0005-0000-0000-00000D020000}"/>
    <cellStyle name="Normal 2 29 13" xfId="536" xr:uid="{00000000-0005-0000-0000-00000E020000}"/>
    <cellStyle name="Normal 2 29 14" xfId="537" xr:uid="{00000000-0005-0000-0000-00000F020000}"/>
    <cellStyle name="Normal 2 29 15" xfId="538" xr:uid="{00000000-0005-0000-0000-000010020000}"/>
    <cellStyle name="Normal 2 29 16" xfId="539" xr:uid="{00000000-0005-0000-0000-000011020000}"/>
    <cellStyle name="Normal 2 29 17" xfId="540" xr:uid="{00000000-0005-0000-0000-000012020000}"/>
    <cellStyle name="Normal 2 29 18" xfId="541" xr:uid="{00000000-0005-0000-0000-000013020000}"/>
    <cellStyle name="Normal 2 29 19" xfId="542" xr:uid="{00000000-0005-0000-0000-000014020000}"/>
    <cellStyle name="Normal 2 29 2" xfId="543" xr:uid="{00000000-0005-0000-0000-000015020000}"/>
    <cellStyle name="Normal 2 29 20" xfId="544" xr:uid="{00000000-0005-0000-0000-000016020000}"/>
    <cellStyle name="Normal 2 29 21" xfId="545" xr:uid="{00000000-0005-0000-0000-000017020000}"/>
    <cellStyle name="Normal 2 29 22" xfId="546" xr:uid="{00000000-0005-0000-0000-000018020000}"/>
    <cellStyle name="Normal 2 29 23" xfId="547" xr:uid="{00000000-0005-0000-0000-000019020000}"/>
    <cellStyle name="Normal 2 29 3" xfId="548" xr:uid="{00000000-0005-0000-0000-00001A020000}"/>
    <cellStyle name="Normal 2 29 4" xfId="549" xr:uid="{00000000-0005-0000-0000-00001B020000}"/>
    <cellStyle name="Normal 2 29 5" xfId="550" xr:uid="{00000000-0005-0000-0000-00001C020000}"/>
    <cellStyle name="Normal 2 29 6" xfId="551" xr:uid="{00000000-0005-0000-0000-00001D020000}"/>
    <cellStyle name="Normal 2 29 7" xfId="552" xr:uid="{00000000-0005-0000-0000-00001E020000}"/>
    <cellStyle name="Normal 2 29 8" xfId="553" xr:uid="{00000000-0005-0000-0000-00001F020000}"/>
    <cellStyle name="Normal 2 29 9" xfId="554" xr:uid="{00000000-0005-0000-0000-000020020000}"/>
    <cellStyle name="Normal 2 3" xfId="555" xr:uid="{00000000-0005-0000-0000-000021020000}"/>
    <cellStyle name="Normal 2 3 2" xfId="2373" xr:uid="{00000000-0005-0000-0000-000022030000}"/>
    <cellStyle name="Normal 2 3 2 2" xfId="2374" xr:uid="{00000000-0005-0000-0000-000023030000}"/>
    <cellStyle name="Normal 2 3 3" xfId="2375" xr:uid="{00000000-0005-0000-0000-000024030000}"/>
    <cellStyle name="Normal 2 3 4" xfId="2376" xr:uid="{00000000-0005-0000-0000-000025030000}"/>
    <cellStyle name="Normal 2 3 5" xfId="2377" xr:uid="{00000000-0005-0000-0000-000026030000}"/>
    <cellStyle name="Normal 2 3_Summary" xfId="2378" xr:uid="{00000000-0005-0000-0000-000027030000}"/>
    <cellStyle name="Normal 2 30" xfId="556" xr:uid="{00000000-0005-0000-0000-000022020000}"/>
    <cellStyle name="Normal 2 30 10" xfId="557" xr:uid="{00000000-0005-0000-0000-000023020000}"/>
    <cellStyle name="Normal 2 30 11" xfId="558" xr:uid="{00000000-0005-0000-0000-000024020000}"/>
    <cellStyle name="Normal 2 30 12" xfId="559" xr:uid="{00000000-0005-0000-0000-000025020000}"/>
    <cellStyle name="Normal 2 30 13" xfId="560" xr:uid="{00000000-0005-0000-0000-000026020000}"/>
    <cellStyle name="Normal 2 30 14" xfId="561" xr:uid="{00000000-0005-0000-0000-000027020000}"/>
    <cellStyle name="Normal 2 30 15" xfId="562" xr:uid="{00000000-0005-0000-0000-000028020000}"/>
    <cellStyle name="Normal 2 30 16" xfId="563" xr:uid="{00000000-0005-0000-0000-000029020000}"/>
    <cellStyle name="Normal 2 30 17" xfId="564" xr:uid="{00000000-0005-0000-0000-00002A020000}"/>
    <cellStyle name="Normal 2 30 18" xfId="565" xr:uid="{00000000-0005-0000-0000-00002B020000}"/>
    <cellStyle name="Normal 2 30 19" xfId="566" xr:uid="{00000000-0005-0000-0000-00002C020000}"/>
    <cellStyle name="Normal 2 30 2" xfId="567" xr:uid="{00000000-0005-0000-0000-00002D020000}"/>
    <cellStyle name="Normal 2 30 20" xfId="568" xr:uid="{00000000-0005-0000-0000-00002E020000}"/>
    <cellStyle name="Normal 2 30 21" xfId="569" xr:uid="{00000000-0005-0000-0000-00002F020000}"/>
    <cellStyle name="Normal 2 30 22" xfId="570" xr:uid="{00000000-0005-0000-0000-000030020000}"/>
    <cellStyle name="Normal 2 30 23" xfId="571" xr:uid="{00000000-0005-0000-0000-000031020000}"/>
    <cellStyle name="Normal 2 30 24" xfId="2380" xr:uid="{00000000-0005-0000-0000-000038030000}"/>
    <cellStyle name="Normal 2 30 25" xfId="2381" xr:uid="{00000000-0005-0000-0000-000039030000}"/>
    <cellStyle name="Normal 2 30 26" xfId="2379" xr:uid="{00000000-0005-0000-0000-000028030000}"/>
    <cellStyle name="Normal 2 30 3" xfId="572" xr:uid="{00000000-0005-0000-0000-000032020000}"/>
    <cellStyle name="Normal 2 30 4" xfId="573" xr:uid="{00000000-0005-0000-0000-000033020000}"/>
    <cellStyle name="Normal 2 30 5" xfId="574" xr:uid="{00000000-0005-0000-0000-000034020000}"/>
    <cellStyle name="Normal 2 30 6" xfId="575" xr:uid="{00000000-0005-0000-0000-000035020000}"/>
    <cellStyle name="Normal 2 30 7" xfId="576" xr:uid="{00000000-0005-0000-0000-000036020000}"/>
    <cellStyle name="Normal 2 30 8" xfId="577" xr:uid="{00000000-0005-0000-0000-000037020000}"/>
    <cellStyle name="Normal 2 30 9" xfId="578" xr:uid="{00000000-0005-0000-0000-000038020000}"/>
    <cellStyle name="Normal 2 31" xfId="579" xr:uid="{00000000-0005-0000-0000-000039020000}"/>
    <cellStyle name="Normal 2 31 10" xfId="580" xr:uid="{00000000-0005-0000-0000-00003A020000}"/>
    <cellStyle name="Normal 2 31 11" xfId="581" xr:uid="{00000000-0005-0000-0000-00003B020000}"/>
    <cellStyle name="Normal 2 31 12" xfId="582" xr:uid="{00000000-0005-0000-0000-00003C020000}"/>
    <cellStyle name="Normal 2 31 13" xfId="583" xr:uid="{00000000-0005-0000-0000-00003D020000}"/>
    <cellStyle name="Normal 2 31 14" xfId="584" xr:uid="{00000000-0005-0000-0000-00003E020000}"/>
    <cellStyle name="Normal 2 31 15" xfId="585" xr:uid="{00000000-0005-0000-0000-00003F020000}"/>
    <cellStyle name="Normal 2 31 16" xfId="586" xr:uid="{00000000-0005-0000-0000-000040020000}"/>
    <cellStyle name="Normal 2 31 17" xfId="587" xr:uid="{00000000-0005-0000-0000-000041020000}"/>
    <cellStyle name="Normal 2 31 18" xfId="588" xr:uid="{00000000-0005-0000-0000-000042020000}"/>
    <cellStyle name="Normal 2 31 19" xfId="589" xr:uid="{00000000-0005-0000-0000-000043020000}"/>
    <cellStyle name="Normal 2 31 2" xfId="590" xr:uid="{00000000-0005-0000-0000-000044020000}"/>
    <cellStyle name="Normal 2 31 20" xfId="591" xr:uid="{00000000-0005-0000-0000-000045020000}"/>
    <cellStyle name="Normal 2 31 21" xfId="592" xr:uid="{00000000-0005-0000-0000-000046020000}"/>
    <cellStyle name="Normal 2 31 22" xfId="593" xr:uid="{00000000-0005-0000-0000-000047020000}"/>
    <cellStyle name="Normal 2 31 23" xfId="594" xr:uid="{00000000-0005-0000-0000-000048020000}"/>
    <cellStyle name="Normal 2 31 3" xfId="595" xr:uid="{00000000-0005-0000-0000-000049020000}"/>
    <cellStyle name="Normal 2 31 4" xfId="596" xr:uid="{00000000-0005-0000-0000-00004A020000}"/>
    <cellStyle name="Normal 2 31 5" xfId="597" xr:uid="{00000000-0005-0000-0000-00004B020000}"/>
    <cellStyle name="Normal 2 31 6" xfId="598" xr:uid="{00000000-0005-0000-0000-00004C020000}"/>
    <cellStyle name="Normal 2 31 7" xfId="599" xr:uid="{00000000-0005-0000-0000-00004D020000}"/>
    <cellStyle name="Normal 2 31 8" xfId="600" xr:uid="{00000000-0005-0000-0000-00004E020000}"/>
    <cellStyle name="Normal 2 31 9" xfId="601" xr:uid="{00000000-0005-0000-0000-00004F020000}"/>
    <cellStyle name="Normal 2 32" xfId="602" xr:uid="{00000000-0005-0000-0000-000050020000}"/>
    <cellStyle name="Normal 2 32 10" xfId="603" xr:uid="{00000000-0005-0000-0000-000051020000}"/>
    <cellStyle name="Normal 2 32 11" xfId="604" xr:uid="{00000000-0005-0000-0000-000052020000}"/>
    <cellStyle name="Normal 2 32 12" xfId="605" xr:uid="{00000000-0005-0000-0000-000053020000}"/>
    <cellStyle name="Normal 2 32 13" xfId="606" xr:uid="{00000000-0005-0000-0000-000054020000}"/>
    <cellStyle name="Normal 2 32 14" xfId="607" xr:uid="{00000000-0005-0000-0000-000055020000}"/>
    <cellStyle name="Normal 2 32 15" xfId="608" xr:uid="{00000000-0005-0000-0000-000056020000}"/>
    <cellStyle name="Normal 2 32 16" xfId="609" xr:uid="{00000000-0005-0000-0000-000057020000}"/>
    <cellStyle name="Normal 2 32 17" xfId="610" xr:uid="{00000000-0005-0000-0000-000058020000}"/>
    <cellStyle name="Normal 2 32 18" xfId="611" xr:uid="{00000000-0005-0000-0000-000059020000}"/>
    <cellStyle name="Normal 2 32 19" xfId="612" xr:uid="{00000000-0005-0000-0000-00005A020000}"/>
    <cellStyle name="Normal 2 32 2" xfId="613" xr:uid="{00000000-0005-0000-0000-00005B020000}"/>
    <cellStyle name="Normal 2 32 20" xfId="614" xr:uid="{00000000-0005-0000-0000-00005C020000}"/>
    <cellStyle name="Normal 2 32 21" xfId="615" xr:uid="{00000000-0005-0000-0000-00005D020000}"/>
    <cellStyle name="Normal 2 32 22" xfId="616" xr:uid="{00000000-0005-0000-0000-00005E020000}"/>
    <cellStyle name="Normal 2 32 23" xfId="617" xr:uid="{00000000-0005-0000-0000-00005F020000}"/>
    <cellStyle name="Normal 2 32 3" xfId="618" xr:uid="{00000000-0005-0000-0000-000060020000}"/>
    <cellStyle name="Normal 2 32 4" xfId="619" xr:uid="{00000000-0005-0000-0000-000061020000}"/>
    <cellStyle name="Normal 2 32 5" xfId="620" xr:uid="{00000000-0005-0000-0000-000062020000}"/>
    <cellStyle name="Normal 2 32 6" xfId="621" xr:uid="{00000000-0005-0000-0000-000063020000}"/>
    <cellStyle name="Normal 2 32 7" xfId="622" xr:uid="{00000000-0005-0000-0000-000064020000}"/>
    <cellStyle name="Normal 2 32 8" xfId="623" xr:uid="{00000000-0005-0000-0000-000065020000}"/>
    <cellStyle name="Normal 2 32 9" xfId="624" xr:uid="{00000000-0005-0000-0000-000066020000}"/>
    <cellStyle name="Normal 2 33" xfId="625" xr:uid="{00000000-0005-0000-0000-000067020000}"/>
    <cellStyle name="Normal 2 33 10" xfId="626" xr:uid="{00000000-0005-0000-0000-000068020000}"/>
    <cellStyle name="Normal 2 33 11" xfId="627" xr:uid="{00000000-0005-0000-0000-000069020000}"/>
    <cellStyle name="Normal 2 33 12" xfId="628" xr:uid="{00000000-0005-0000-0000-00006A020000}"/>
    <cellStyle name="Normal 2 33 13" xfId="629" xr:uid="{00000000-0005-0000-0000-00006B020000}"/>
    <cellStyle name="Normal 2 33 14" xfId="630" xr:uid="{00000000-0005-0000-0000-00006C020000}"/>
    <cellStyle name="Normal 2 33 15" xfId="631" xr:uid="{00000000-0005-0000-0000-00006D020000}"/>
    <cellStyle name="Normal 2 33 16" xfId="632" xr:uid="{00000000-0005-0000-0000-00006E020000}"/>
    <cellStyle name="Normal 2 33 17" xfId="633" xr:uid="{00000000-0005-0000-0000-00006F020000}"/>
    <cellStyle name="Normal 2 33 18" xfId="634" xr:uid="{00000000-0005-0000-0000-000070020000}"/>
    <cellStyle name="Normal 2 33 19" xfId="635" xr:uid="{00000000-0005-0000-0000-000071020000}"/>
    <cellStyle name="Normal 2 33 2" xfId="636" xr:uid="{00000000-0005-0000-0000-000072020000}"/>
    <cellStyle name="Normal 2 33 20" xfId="637" xr:uid="{00000000-0005-0000-0000-000073020000}"/>
    <cellStyle name="Normal 2 33 21" xfId="638" xr:uid="{00000000-0005-0000-0000-000074020000}"/>
    <cellStyle name="Normal 2 33 22" xfId="639" xr:uid="{00000000-0005-0000-0000-000075020000}"/>
    <cellStyle name="Normal 2 33 23" xfId="640" xr:uid="{00000000-0005-0000-0000-000076020000}"/>
    <cellStyle name="Normal 2 33 3" xfId="641" xr:uid="{00000000-0005-0000-0000-000077020000}"/>
    <cellStyle name="Normal 2 33 4" xfId="642" xr:uid="{00000000-0005-0000-0000-000078020000}"/>
    <cellStyle name="Normal 2 33 5" xfId="643" xr:uid="{00000000-0005-0000-0000-000079020000}"/>
    <cellStyle name="Normal 2 33 6" xfId="644" xr:uid="{00000000-0005-0000-0000-00007A020000}"/>
    <cellStyle name="Normal 2 33 7" xfId="645" xr:uid="{00000000-0005-0000-0000-00007B020000}"/>
    <cellStyle name="Normal 2 33 8" xfId="646" xr:uid="{00000000-0005-0000-0000-00007C020000}"/>
    <cellStyle name="Normal 2 33 9" xfId="647" xr:uid="{00000000-0005-0000-0000-00007D020000}"/>
    <cellStyle name="Normal 2 34" xfId="648" xr:uid="{00000000-0005-0000-0000-00007E020000}"/>
    <cellStyle name="Normal 2 34 10" xfId="649" xr:uid="{00000000-0005-0000-0000-00007F020000}"/>
    <cellStyle name="Normal 2 34 11" xfId="650" xr:uid="{00000000-0005-0000-0000-000080020000}"/>
    <cellStyle name="Normal 2 34 12" xfId="651" xr:uid="{00000000-0005-0000-0000-000081020000}"/>
    <cellStyle name="Normal 2 34 13" xfId="652" xr:uid="{00000000-0005-0000-0000-000082020000}"/>
    <cellStyle name="Normal 2 34 14" xfId="653" xr:uid="{00000000-0005-0000-0000-000083020000}"/>
    <cellStyle name="Normal 2 34 15" xfId="654" xr:uid="{00000000-0005-0000-0000-000084020000}"/>
    <cellStyle name="Normal 2 34 16" xfId="655" xr:uid="{00000000-0005-0000-0000-000085020000}"/>
    <cellStyle name="Normal 2 34 17" xfId="656" xr:uid="{00000000-0005-0000-0000-000086020000}"/>
    <cellStyle name="Normal 2 34 18" xfId="657" xr:uid="{00000000-0005-0000-0000-000087020000}"/>
    <cellStyle name="Normal 2 34 19" xfId="658" xr:uid="{00000000-0005-0000-0000-000088020000}"/>
    <cellStyle name="Normal 2 34 2" xfId="659" xr:uid="{00000000-0005-0000-0000-000089020000}"/>
    <cellStyle name="Normal 2 34 20" xfId="660" xr:uid="{00000000-0005-0000-0000-00008A020000}"/>
    <cellStyle name="Normal 2 34 21" xfId="661" xr:uid="{00000000-0005-0000-0000-00008B020000}"/>
    <cellStyle name="Normal 2 34 22" xfId="662" xr:uid="{00000000-0005-0000-0000-00008C020000}"/>
    <cellStyle name="Normal 2 34 23" xfId="663" xr:uid="{00000000-0005-0000-0000-00008D020000}"/>
    <cellStyle name="Normal 2 34 3" xfId="664" xr:uid="{00000000-0005-0000-0000-00008E020000}"/>
    <cellStyle name="Normal 2 34 4" xfId="665" xr:uid="{00000000-0005-0000-0000-00008F020000}"/>
    <cellStyle name="Normal 2 34 5" xfId="666" xr:uid="{00000000-0005-0000-0000-000090020000}"/>
    <cellStyle name="Normal 2 34 6" xfId="667" xr:uid="{00000000-0005-0000-0000-000091020000}"/>
    <cellStyle name="Normal 2 34 7" xfId="668" xr:uid="{00000000-0005-0000-0000-000092020000}"/>
    <cellStyle name="Normal 2 34 8" xfId="669" xr:uid="{00000000-0005-0000-0000-000093020000}"/>
    <cellStyle name="Normal 2 34 9" xfId="670" xr:uid="{00000000-0005-0000-0000-000094020000}"/>
    <cellStyle name="Normal 2 35" xfId="671" xr:uid="{00000000-0005-0000-0000-000095020000}"/>
    <cellStyle name="Normal 2 35 10" xfId="672" xr:uid="{00000000-0005-0000-0000-000096020000}"/>
    <cellStyle name="Normal 2 35 11" xfId="673" xr:uid="{00000000-0005-0000-0000-000097020000}"/>
    <cellStyle name="Normal 2 35 12" xfId="674" xr:uid="{00000000-0005-0000-0000-000098020000}"/>
    <cellStyle name="Normal 2 35 13" xfId="675" xr:uid="{00000000-0005-0000-0000-000099020000}"/>
    <cellStyle name="Normal 2 35 14" xfId="676" xr:uid="{00000000-0005-0000-0000-00009A020000}"/>
    <cellStyle name="Normal 2 35 15" xfId="677" xr:uid="{00000000-0005-0000-0000-00009B020000}"/>
    <cellStyle name="Normal 2 35 16" xfId="678" xr:uid="{00000000-0005-0000-0000-00009C020000}"/>
    <cellStyle name="Normal 2 35 17" xfId="679" xr:uid="{00000000-0005-0000-0000-00009D020000}"/>
    <cellStyle name="Normal 2 35 18" xfId="680" xr:uid="{00000000-0005-0000-0000-00009E020000}"/>
    <cellStyle name="Normal 2 35 19" xfId="681" xr:uid="{00000000-0005-0000-0000-00009F020000}"/>
    <cellStyle name="Normal 2 35 2" xfId="682" xr:uid="{00000000-0005-0000-0000-0000A0020000}"/>
    <cellStyle name="Normal 2 35 20" xfId="683" xr:uid="{00000000-0005-0000-0000-0000A1020000}"/>
    <cellStyle name="Normal 2 35 21" xfId="684" xr:uid="{00000000-0005-0000-0000-0000A2020000}"/>
    <cellStyle name="Normal 2 35 22" xfId="685" xr:uid="{00000000-0005-0000-0000-0000A3020000}"/>
    <cellStyle name="Normal 2 35 23" xfId="686" xr:uid="{00000000-0005-0000-0000-0000A4020000}"/>
    <cellStyle name="Normal 2 35 3" xfId="687" xr:uid="{00000000-0005-0000-0000-0000A5020000}"/>
    <cellStyle name="Normal 2 35 4" xfId="688" xr:uid="{00000000-0005-0000-0000-0000A6020000}"/>
    <cellStyle name="Normal 2 35 5" xfId="689" xr:uid="{00000000-0005-0000-0000-0000A7020000}"/>
    <cellStyle name="Normal 2 35 6" xfId="690" xr:uid="{00000000-0005-0000-0000-0000A8020000}"/>
    <cellStyle name="Normal 2 35 7" xfId="691" xr:uid="{00000000-0005-0000-0000-0000A9020000}"/>
    <cellStyle name="Normal 2 35 8" xfId="692" xr:uid="{00000000-0005-0000-0000-0000AA020000}"/>
    <cellStyle name="Normal 2 35 9" xfId="693" xr:uid="{00000000-0005-0000-0000-0000AB020000}"/>
    <cellStyle name="Normal 2 36" xfId="694" xr:uid="{00000000-0005-0000-0000-0000AC020000}"/>
    <cellStyle name="Normal 2 36 10" xfId="695" xr:uid="{00000000-0005-0000-0000-0000AD020000}"/>
    <cellStyle name="Normal 2 36 11" xfId="696" xr:uid="{00000000-0005-0000-0000-0000AE020000}"/>
    <cellStyle name="Normal 2 36 12" xfId="697" xr:uid="{00000000-0005-0000-0000-0000AF020000}"/>
    <cellStyle name="Normal 2 36 13" xfId="698" xr:uid="{00000000-0005-0000-0000-0000B0020000}"/>
    <cellStyle name="Normal 2 36 14" xfId="699" xr:uid="{00000000-0005-0000-0000-0000B1020000}"/>
    <cellStyle name="Normal 2 36 15" xfId="700" xr:uid="{00000000-0005-0000-0000-0000B2020000}"/>
    <cellStyle name="Normal 2 36 16" xfId="701" xr:uid="{00000000-0005-0000-0000-0000B3020000}"/>
    <cellStyle name="Normal 2 36 17" xfId="702" xr:uid="{00000000-0005-0000-0000-0000B4020000}"/>
    <cellStyle name="Normal 2 36 18" xfId="703" xr:uid="{00000000-0005-0000-0000-0000B5020000}"/>
    <cellStyle name="Normal 2 36 19" xfId="704" xr:uid="{00000000-0005-0000-0000-0000B6020000}"/>
    <cellStyle name="Normal 2 36 2" xfId="705" xr:uid="{00000000-0005-0000-0000-0000B7020000}"/>
    <cellStyle name="Normal 2 36 20" xfId="706" xr:uid="{00000000-0005-0000-0000-0000B8020000}"/>
    <cellStyle name="Normal 2 36 21" xfId="707" xr:uid="{00000000-0005-0000-0000-0000B9020000}"/>
    <cellStyle name="Normal 2 36 22" xfId="708" xr:uid="{00000000-0005-0000-0000-0000BA020000}"/>
    <cellStyle name="Normal 2 36 23" xfId="709" xr:uid="{00000000-0005-0000-0000-0000BB020000}"/>
    <cellStyle name="Normal 2 36 3" xfId="710" xr:uid="{00000000-0005-0000-0000-0000BC020000}"/>
    <cellStyle name="Normal 2 36 4" xfId="711" xr:uid="{00000000-0005-0000-0000-0000BD020000}"/>
    <cellStyle name="Normal 2 36 5" xfId="712" xr:uid="{00000000-0005-0000-0000-0000BE020000}"/>
    <cellStyle name="Normal 2 36 6" xfId="713" xr:uid="{00000000-0005-0000-0000-0000BF020000}"/>
    <cellStyle name="Normal 2 36 7" xfId="714" xr:uid="{00000000-0005-0000-0000-0000C0020000}"/>
    <cellStyle name="Normal 2 36 8" xfId="715" xr:uid="{00000000-0005-0000-0000-0000C1020000}"/>
    <cellStyle name="Normal 2 36 9" xfId="716" xr:uid="{00000000-0005-0000-0000-0000C2020000}"/>
    <cellStyle name="Normal 2 37" xfId="717" xr:uid="{00000000-0005-0000-0000-0000C3020000}"/>
    <cellStyle name="Normal 2 37 10" xfId="718" xr:uid="{00000000-0005-0000-0000-0000C4020000}"/>
    <cellStyle name="Normal 2 37 11" xfId="719" xr:uid="{00000000-0005-0000-0000-0000C5020000}"/>
    <cellStyle name="Normal 2 37 12" xfId="720" xr:uid="{00000000-0005-0000-0000-0000C6020000}"/>
    <cellStyle name="Normal 2 37 13" xfId="721" xr:uid="{00000000-0005-0000-0000-0000C7020000}"/>
    <cellStyle name="Normal 2 37 14" xfId="722" xr:uid="{00000000-0005-0000-0000-0000C8020000}"/>
    <cellStyle name="Normal 2 37 15" xfId="723" xr:uid="{00000000-0005-0000-0000-0000C9020000}"/>
    <cellStyle name="Normal 2 37 16" xfId="724" xr:uid="{00000000-0005-0000-0000-0000CA020000}"/>
    <cellStyle name="Normal 2 37 17" xfId="725" xr:uid="{00000000-0005-0000-0000-0000CB020000}"/>
    <cellStyle name="Normal 2 37 18" xfId="726" xr:uid="{00000000-0005-0000-0000-0000CC020000}"/>
    <cellStyle name="Normal 2 37 19" xfId="727" xr:uid="{00000000-0005-0000-0000-0000CD020000}"/>
    <cellStyle name="Normal 2 37 2" xfId="728" xr:uid="{00000000-0005-0000-0000-0000CE020000}"/>
    <cellStyle name="Normal 2 37 20" xfId="729" xr:uid="{00000000-0005-0000-0000-0000CF020000}"/>
    <cellStyle name="Normal 2 37 21" xfId="730" xr:uid="{00000000-0005-0000-0000-0000D0020000}"/>
    <cellStyle name="Normal 2 37 22" xfId="731" xr:uid="{00000000-0005-0000-0000-0000D1020000}"/>
    <cellStyle name="Normal 2 37 23" xfId="732" xr:uid="{00000000-0005-0000-0000-0000D2020000}"/>
    <cellStyle name="Normal 2 37 3" xfId="733" xr:uid="{00000000-0005-0000-0000-0000D3020000}"/>
    <cellStyle name="Normal 2 37 4" xfId="734" xr:uid="{00000000-0005-0000-0000-0000D4020000}"/>
    <cellStyle name="Normal 2 37 5" xfId="735" xr:uid="{00000000-0005-0000-0000-0000D5020000}"/>
    <cellStyle name="Normal 2 37 6" xfId="736" xr:uid="{00000000-0005-0000-0000-0000D6020000}"/>
    <cellStyle name="Normal 2 37 7" xfId="737" xr:uid="{00000000-0005-0000-0000-0000D7020000}"/>
    <cellStyle name="Normal 2 37 8" xfId="738" xr:uid="{00000000-0005-0000-0000-0000D8020000}"/>
    <cellStyle name="Normal 2 37 9" xfId="739" xr:uid="{00000000-0005-0000-0000-0000D9020000}"/>
    <cellStyle name="Normal 2 38" xfId="740" xr:uid="{00000000-0005-0000-0000-0000DA020000}"/>
    <cellStyle name="Normal 2 38 10" xfId="741" xr:uid="{00000000-0005-0000-0000-0000DB020000}"/>
    <cellStyle name="Normal 2 38 11" xfId="742" xr:uid="{00000000-0005-0000-0000-0000DC020000}"/>
    <cellStyle name="Normal 2 38 12" xfId="743" xr:uid="{00000000-0005-0000-0000-0000DD020000}"/>
    <cellStyle name="Normal 2 38 13" xfId="744" xr:uid="{00000000-0005-0000-0000-0000DE020000}"/>
    <cellStyle name="Normal 2 38 14" xfId="745" xr:uid="{00000000-0005-0000-0000-0000DF020000}"/>
    <cellStyle name="Normal 2 38 15" xfId="746" xr:uid="{00000000-0005-0000-0000-0000E0020000}"/>
    <cellStyle name="Normal 2 38 16" xfId="747" xr:uid="{00000000-0005-0000-0000-0000E1020000}"/>
    <cellStyle name="Normal 2 38 17" xfId="748" xr:uid="{00000000-0005-0000-0000-0000E2020000}"/>
    <cellStyle name="Normal 2 38 18" xfId="749" xr:uid="{00000000-0005-0000-0000-0000E3020000}"/>
    <cellStyle name="Normal 2 38 19" xfId="750" xr:uid="{00000000-0005-0000-0000-0000E4020000}"/>
    <cellStyle name="Normal 2 38 2" xfId="751" xr:uid="{00000000-0005-0000-0000-0000E5020000}"/>
    <cellStyle name="Normal 2 38 20" xfId="752" xr:uid="{00000000-0005-0000-0000-0000E6020000}"/>
    <cellStyle name="Normal 2 38 21" xfId="753" xr:uid="{00000000-0005-0000-0000-0000E7020000}"/>
    <cellStyle name="Normal 2 38 22" xfId="754" xr:uid="{00000000-0005-0000-0000-0000E8020000}"/>
    <cellStyle name="Normal 2 38 23" xfId="755" xr:uid="{00000000-0005-0000-0000-0000E9020000}"/>
    <cellStyle name="Normal 2 38 3" xfId="756" xr:uid="{00000000-0005-0000-0000-0000EA020000}"/>
    <cellStyle name="Normal 2 38 4" xfId="757" xr:uid="{00000000-0005-0000-0000-0000EB020000}"/>
    <cellStyle name="Normal 2 38 5" xfId="758" xr:uid="{00000000-0005-0000-0000-0000EC020000}"/>
    <cellStyle name="Normal 2 38 6" xfId="759" xr:uid="{00000000-0005-0000-0000-0000ED020000}"/>
    <cellStyle name="Normal 2 38 7" xfId="760" xr:uid="{00000000-0005-0000-0000-0000EE020000}"/>
    <cellStyle name="Normal 2 38 8" xfId="761" xr:uid="{00000000-0005-0000-0000-0000EF020000}"/>
    <cellStyle name="Normal 2 38 9" xfId="762" xr:uid="{00000000-0005-0000-0000-0000F0020000}"/>
    <cellStyle name="Normal 2 39" xfId="763" xr:uid="{00000000-0005-0000-0000-0000F1020000}"/>
    <cellStyle name="Normal 2 39 10" xfId="764" xr:uid="{00000000-0005-0000-0000-0000F2020000}"/>
    <cellStyle name="Normal 2 39 11" xfId="765" xr:uid="{00000000-0005-0000-0000-0000F3020000}"/>
    <cellStyle name="Normal 2 39 12" xfId="766" xr:uid="{00000000-0005-0000-0000-0000F4020000}"/>
    <cellStyle name="Normal 2 39 13" xfId="767" xr:uid="{00000000-0005-0000-0000-0000F5020000}"/>
    <cellStyle name="Normal 2 39 14" xfId="768" xr:uid="{00000000-0005-0000-0000-0000F6020000}"/>
    <cellStyle name="Normal 2 39 15" xfId="769" xr:uid="{00000000-0005-0000-0000-0000F7020000}"/>
    <cellStyle name="Normal 2 39 16" xfId="770" xr:uid="{00000000-0005-0000-0000-0000F8020000}"/>
    <cellStyle name="Normal 2 39 17" xfId="771" xr:uid="{00000000-0005-0000-0000-0000F9020000}"/>
    <cellStyle name="Normal 2 39 18" xfId="772" xr:uid="{00000000-0005-0000-0000-0000FA020000}"/>
    <cellStyle name="Normal 2 39 19" xfId="773" xr:uid="{00000000-0005-0000-0000-0000FB020000}"/>
    <cellStyle name="Normal 2 39 2" xfId="774" xr:uid="{00000000-0005-0000-0000-0000FC020000}"/>
    <cellStyle name="Normal 2 39 20" xfId="775" xr:uid="{00000000-0005-0000-0000-0000FD020000}"/>
    <cellStyle name="Normal 2 39 21" xfId="776" xr:uid="{00000000-0005-0000-0000-0000FE020000}"/>
    <cellStyle name="Normal 2 39 22" xfId="777" xr:uid="{00000000-0005-0000-0000-0000FF020000}"/>
    <cellStyle name="Normal 2 39 23" xfId="778" xr:uid="{00000000-0005-0000-0000-000000030000}"/>
    <cellStyle name="Normal 2 39 3" xfId="779" xr:uid="{00000000-0005-0000-0000-000001030000}"/>
    <cellStyle name="Normal 2 39 4" xfId="780" xr:uid="{00000000-0005-0000-0000-000002030000}"/>
    <cellStyle name="Normal 2 39 5" xfId="781" xr:uid="{00000000-0005-0000-0000-000003030000}"/>
    <cellStyle name="Normal 2 39 6" xfId="782" xr:uid="{00000000-0005-0000-0000-000004030000}"/>
    <cellStyle name="Normal 2 39 7" xfId="783" xr:uid="{00000000-0005-0000-0000-000005030000}"/>
    <cellStyle name="Normal 2 39 8" xfId="784" xr:uid="{00000000-0005-0000-0000-000006030000}"/>
    <cellStyle name="Normal 2 39 9" xfId="785" xr:uid="{00000000-0005-0000-0000-000007030000}"/>
    <cellStyle name="Normal 2 4" xfId="786" xr:uid="{00000000-0005-0000-0000-000008030000}"/>
    <cellStyle name="Normal 2 4 2" xfId="2382" xr:uid="{00000000-0005-0000-0000-000011040000}"/>
    <cellStyle name="Normal 2 4 3" xfId="2383" xr:uid="{00000000-0005-0000-0000-000012040000}"/>
    <cellStyle name="Normal 2 40" xfId="787" xr:uid="{00000000-0005-0000-0000-000009030000}"/>
    <cellStyle name="Normal 2 41" xfId="788" xr:uid="{00000000-0005-0000-0000-00000A030000}"/>
    <cellStyle name="Normal 2 42" xfId="789" xr:uid="{00000000-0005-0000-0000-00000B030000}"/>
    <cellStyle name="Normal 2 43" xfId="790" xr:uid="{00000000-0005-0000-0000-00000C030000}"/>
    <cellStyle name="Normal 2 44" xfId="791" xr:uid="{00000000-0005-0000-0000-00000D030000}"/>
    <cellStyle name="Normal 2 45" xfId="792" xr:uid="{00000000-0005-0000-0000-00000E030000}"/>
    <cellStyle name="Normal 2 46" xfId="793" xr:uid="{00000000-0005-0000-0000-00000F030000}"/>
    <cellStyle name="Normal 2 47" xfId="794" xr:uid="{00000000-0005-0000-0000-000010030000}"/>
    <cellStyle name="Normal 2 48" xfId="795" xr:uid="{00000000-0005-0000-0000-000011030000}"/>
    <cellStyle name="Normal 2 49" xfId="796" xr:uid="{00000000-0005-0000-0000-000012030000}"/>
    <cellStyle name="Normal 2 5" xfId="797" xr:uid="{00000000-0005-0000-0000-000013030000}"/>
    <cellStyle name="Normal 2 5 10" xfId="798" xr:uid="{00000000-0005-0000-0000-000014030000}"/>
    <cellStyle name="Normal 2 5 11" xfId="799" xr:uid="{00000000-0005-0000-0000-000015030000}"/>
    <cellStyle name="Normal 2 5 12" xfId="800" xr:uid="{00000000-0005-0000-0000-000016030000}"/>
    <cellStyle name="Normal 2 5 13" xfId="801" xr:uid="{00000000-0005-0000-0000-000017030000}"/>
    <cellStyle name="Normal 2 5 14" xfId="802" xr:uid="{00000000-0005-0000-0000-000018030000}"/>
    <cellStyle name="Normal 2 5 15" xfId="803" xr:uid="{00000000-0005-0000-0000-000019030000}"/>
    <cellStyle name="Normal 2 5 16" xfId="804" xr:uid="{00000000-0005-0000-0000-00001A030000}"/>
    <cellStyle name="Normal 2 5 17" xfId="805" xr:uid="{00000000-0005-0000-0000-00001B030000}"/>
    <cellStyle name="Normal 2 5 18" xfId="806" xr:uid="{00000000-0005-0000-0000-00001C030000}"/>
    <cellStyle name="Normal 2 5 19" xfId="807" xr:uid="{00000000-0005-0000-0000-00001D030000}"/>
    <cellStyle name="Normal 2 5 2" xfId="808" xr:uid="{00000000-0005-0000-0000-00001E030000}"/>
    <cellStyle name="Normal 2 5 2 10" xfId="809" xr:uid="{00000000-0005-0000-0000-00001F030000}"/>
    <cellStyle name="Normal 2 5 2 11" xfId="810" xr:uid="{00000000-0005-0000-0000-000020030000}"/>
    <cellStyle name="Normal 2 5 2 12" xfId="811" xr:uid="{00000000-0005-0000-0000-000021030000}"/>
    <cellStyle name="Normal 2 5 2 13" xfId="812" xr:uid="{00000000-0005-0000-0000-000022030000}"/>
    <cellStyle name="Normal 2 5 2 14" xfId="813" xr:uid="{00000000-0005-0000-0000-000023030000}"/>
    <cellStyle name="Normal 2 5 2 15" xfId="814" xr:uid="{00000000-0005-0000-0000-000024030000}"/>
    <cellStyle name="Normal 2 5 2 16" xfId="815" xr:uid="{00000000-0005-0000-0000-000025030000}"/>
    <cellStyle name="Normal 2 5 2 17" xfId="816" xr:uid="{00000000-0005-0000-0000-000026030000}"/>
    <cellStyle name="Normal 2 5 2 18" xfId="817" xr:uid="{00000000-0005-0000-0000-000027030000}"/>
    <cellStyle name="Normal 2 5 2 19" xfId="818" xr:uid="{00000000-0005-0000-0000-000028030000}"/>
    <cellStyle name="Normal 2 5 2 2" xfId="819" xr:uid="{00000000-0005-0000-0000-000029030000}"/>
    <cellStyle name="Normal 2 5 2 2 10" xfId="820" xr:uid="{00000000-0005-0000-0000-00002A030000}"/>
    <cellStyle name="Normal 2 5 2 2 11" xfId="821" xr:uid="{00000000-0005-0000-0000-00002B030000}"/>
    <cellStyle name="Normal 2 5 2 2 12" xfId="822" xr:uid="{00000000-0005-0000-0000-00002C030000}"/>
    <cellStyle name="Normal 2 5 2 2 13" xfId="823" xr:uid="{00000000-0005-0000-0000-00002D030000}"/>
    <cellStyle name="Normal 2 5 2 2 14" xfId="824" xr:uid="{00000000-0005-0000-0000-00002E030000}"/>
    <cellStyle name="Normal 2 5 2 2 15" xfId="825" xr:uid="{00000000-0005-0000-0000-00002F030000}"/>
    <cellStyle name="Normal 2 5 2 2 16" xfId="826" xr:uid="{00000000-0005-0000-0000-000030030000}"/>
    <cellStyle name="Normal 2 5 2 2 17" xfId="827" xr:uid="{00000000-0005-0000-0000-000031030000}"/>
    <cellStyle name="Normal 2 5 2 2 18" xfId="828" xr:uid="{00000000-0005-0000-0000-000032030000}"/>
    <cellStyle name="Normal 2 5 2 2 19" xfId="829" xr:uid="{00000000-0005-0000-0000-000033030000}"/>
    <cellStyle name="Normal 2 5 2 2 2" xfId="830" xr:uid="{00000000-0005-0000-0000-000034030000}"/>
    <cellStyle name="Normal 2 5 2 2 20" xfId="831" xr:uid="{00000000-0005-0000-0000-000035030000}"/>
    <cellStyle name="Normal 2 5 2 2 21" xfId="832" xr:uid="{00000000-0005-0000-0000-000036030000}"/>
    <cellStyle name="Normal 2 5 2 2 22" xfId="833" xr:uid="{00000000-0005-0000-0000-000037030000}"/>
    <cellStyle name="Normal 2 5 2 2 23" xfId="834" xr:uid="{00000000-0005-0000-0000-000038030000}"/>
    <cellStyle name="Normal 2 5 2 2 24" xfId="835" xr:uid="{00000000-0005-0000-0000-000039030000}"/>
    <cellStyle name="Normal 2 5 2 2 25" xfId="836" xr:uid="{00000000-0005-0000-0000-00003A030000}"/>
    <cellStyle name="Normal 2 5 2 2 26" xfId="837" xr:uid="{00000000-0005-0000-0000-00003B030000}"/>
    <cellStyle name="Normal 2 5 2 2 27" xfId="838" xr:uid="{00000000-0005-0000-0000-00003C030000}"/>
    <cellStyle name="Normal 2 5 2 2 28" xfId="839" xr:uid="{00000000-0005-0000-0000-00003D030000}"/>
    <cellStyle name="Normal 2 5 2 2 29" xfId="840" xr:uid="{00000000-0005-0000-0000-00003E030000}"/>
    <cellStyle name="Normal 2 5 2 2 3" xfId="841" xr:uid="{00000000-0005-0000-0000-00003F030000}"/>
    <cellStyle name="Normal 2 5 2 2 30" xfId="842" xr:uid="{00000000-0005-0000-0000-000040030000}"/>
    <cellStyle name="Normal 2 5 2 2 31" xfId="843" xr:uid="{00000000-0005-0000-0000-000041030000}"/>
    <cellStyle name="Normal 2 5 2 2 32" xfId="844" xr:uid="{00000000-0005-0000-0000-000042030000}"/>
    <cellStyle name="Normal 2 5 2 2 33" xfId="845" xr:uid="{00000000-0005-0000-0000-000043030000}"/>
    <cellStyle name="Normal 2 5 2 2 34" xfId="846" xr:uid="{00000000-0005-0000-0000-000044030000}"/>
    <cellStyle name="Normal 2 5 2 2 35" xfId="847" xr:uid="{00000000-0005-0000-0000-000045030000}"/>
    <cellStyle name="Normal 2 5 2 2 36" xfId="848" xr:uid="{00000000-0005-0000-0000-000046030000}"/>
    <cellStyle name="Normal 2 5 2 2 37" xfId="849" xr:uid="{00000000-0005-0000-0000-000047030000}"/>
    <cellStyle name="Normal 2 5 2 2 38" xfId="850" xr:uid="{00000000-0005-0000-0000-000048030000}"/>
    <cellStyle name="Normal 2 5 2 2 39" xfId="851" xr:uid="{00000000-0005-0000-0000-000049030000}"/>
    <cellStyle name="Normal 2 5 2 2 4" xfId="852" xr:uid="{00000000-0005-0000-0000-00004A030000}"/>
    <cellStyle name="Normal 2 5 2 2 40" xfId="853" xr:uid="{00000000-0005-0000-0000-00004B030000}"/>
    <cellStyle name="Normal 2 5 2 2 41" xfId="854" xr:uid="{00000000-0005-0000-0000-00004C030000}"/>
    <cellStyle name="Normal 2 5 2 2 42" xfId="855" xr:uid="{00000000-0005-0000-0000-00004D030000}"/>
    <cellStyle name="Normal 2 5 2 2 43" xfId="856" xr:uid="{00000000-0005-0000-0000-00004E030000}"/>
    <cellStyle name="Normal 2 5 2 2 44" xfId="857" xr:uid="{00000000-0005-0000-0000-00004F030000}"/>
    <cellStyle name="Normal 2 5 2 2 45" xfId="858" xr:uid="{00000000-0005-0000-0000-000050030000}"/>
    <cellStyle name="Normal 2 5 2 2 46" xfId="859" xr:uid="{00000000-0005-0000-0000-000051030000}"/>
    <cellStyle name="Normal 2 5 2 2 47" xfId="860" xr:uid="{00000000-0005-0000-0000-000052030000}"/>
    <cellStyle name="Normal 2 5 2 2 48" xfId="861" xr:uid="{00000000-0005-0000-0000-000053030000}"/>
    <cellStyle name="Normal 2 5 2 2 49" xfId="862" xr:uid="{00000000-0005-0000-0000-000054030000}"/>
    <cellStyle name="Normal 2 5 2 2 5" xfId="863" xr:uid="{00000000-0005-0000-0000-000055030000}"/>
    <cellStyle name="Normal 2 5 2 2 50" xfId="864" xr:uid="{00000000-0005-0000-0000-000056030000}"/>
    <cellStyle name="Normal 2 5 2 2 51" xfId="865" xr:uid="{00000000-0005-0000-0000-000057030000}"/>
    <cellStyle name="Normal 2 5 2 2 52" xfId="866" xr:uid="{00000000-0005-0000-0000-000058030000}"/>
    <cellStyle name="Normal 2 5 2 2 53" xfId="867" xr:uid="{00000000-0005-0000-0000-000059030000}"/>
    <cellStyle name="Normal 2 5 2 2 54" xfId="868" xr:uid="{00000000-0005-0000-0000-00005A030000}"/>
    <cellStyle name="Normal 2 5 2 2 55" xfId="869" xr:uid="{00000000-0005-0000-0000-00005B030000}"/>
    <cellStyle name="Normal 2 5 2 2 6" xfId="870" xr:uid="{00000000-0005-0000-0000-00005C030000}"/>
    <cellStyle name="Normal 2 5 2 2 7" xfId="871" xr:uid="{00000000-0005-0000-0000-00005D030000}"/>
    <cellStyle name="Normal 2 5 2 2 8" xfId="872" xr:uid="{00000000-0005-0000-0000-00005E030000}"/>
    <cellStyle name="Normal 2 5 2 2 9" xfId="873" xr:uid="{00000000-0005-0000-0000-00005F030000}"/>
    <cellStyle name="Normal 2 5 2 20" xfId="874" xr:uid="{00000000-0005-0000-0000-000060030000}"/>
    <cellStyle name="Normal 2 5 2 21" xfId="875" xr:uid="{00000000-0005-0000-0000-000061030000}"/>
    <cellStyle name="Normal 2 5 2 22" xfId="876" xr:uid="{00000000-0005-0000-0000-000062030000}"/>
    <cellStyle name="Normal 2 5 2 23" xfId="877" xr:uid="{00000000-0005-0000-0000-000063030000}"/>
    <cellStyle name="Normal 2 5 2 24" xfId="878" xr:uid="{00000000-0005-0000-0000-000064030000}"/>
    <cellStyle name="Normal 2 5 2 25" xfId="879" xr:uid="{00000000-0005-0000-0000-000065030000}"/>
    <cellStyle name="Normal 2 5 2 26" xfId="880" xr:uid="{00000000-0005-0000-0000-000066030000}"/>
    <cellStyle name="Normal 2 5 2 27" xfId="881" xr:uid="{00000000-0005-0000-0000-000067030000}"/>
    <cellStyle name="Normal 2 5 2 28" xfId="882" xr:uid="{00000000-0005-0000-0000-000068030000}"/>
    <cellStyle name="Normal 2 5 2 29" xfId="883" xr:uid="{00000000-0005-0000-0000-000069030000}"/>
    <cellStyle name="Normal 2 5 2 3" xfId="884" xr:uid="{00000000-0005-0000-0000-00006A030000}"/>
    <cellStyle name="Normal 2 5 2 30" xfId="885" xr:uid="{00000000-0005-0000-0000-00006B030000}"/>
    <cellStyle name="Normal 2 5 2 31" xfId="886" xr:uid="{00000000-0005-0000-0000-00006C030000}"/>
    <cellStyle name="Normal 2 5 2 32" xfId="887" xr:uid="{00000000-0005-0000-0000-00006D030000}"/>
    <cellStyle name="Normal 2 5 2 33" xfId="888" xr:uid="{00000000-0005-0000-0000-00006E030000}"/>
    <cellStyle name="Normal 2 5 2 4" xfId="889" xr:uid="{00000000-0005-0000-0000-00006F030000}"/>
    <cellStyle name="Normal 2 5 2 5" xfId="890" xr:uid="{00000000-0005-0000-0000-000070030000}"/>
    <cellStyle name="Normal 2 5 2 6" xfId="891" xr:uid="{00000000-0005-0000-0000-000071030000}"/>
    <cellStyle name="Normal 2 5 2 7" xfId="892" xr:uid="{00000000-0005-0000-0000-000072030000}"/>
    <cellStyle name="Normal 2 5 2 8" xfId="893" xr:uid="{00000000-0005-0000-0000-000073030000}"/>
    <cellStyle name="Normal 2 5 2 9" xfId="894" xr:uid="{00000000-0005-0000-0000-000074030000}"/>
    <cellStyle name="Normal 2 5 20" xfId="895" xr:uid="{00000000-0005-0000-0000-000075030000}"/>
    <cellStyle name="Normal 2 5 21" xfId="896" xr:uid="{00000000-0005-0000-0000-000076030000}"/>
    <cellStyle name="Normal 2 5 22" xfId="897" xr:uid="{00000000-0005-0000-0000-000077030000}"/>
    <cellStyle name="Normal 2 5 23" xfId="898" xr:uid="{00000000-0005-0000-0000-000078030000}"/>
    <cellStyle name="Normal 2 5 24" xfId="899" xr:uid="{00000000-0005-0000-0000-000079030000}"/>
    <cellStyle name="Normal 2 5 25" xfId="900" xr:uid="{00000000-0005-0000-0000-00007A030000}"/>
    <cellStyle name="Normal 2 5 26" xfId="901" xr:uid="{00000000-0005-0000-0000-00007B030000}"/>
    <cellStyle name="Normal 2 5 27" xfId="902" xr:uid="{00000000-0005-0000-0000-00007C030000}"/>
    <cellStyle name="Normal 2 5 28" xfId="903" xr:uid="{00000000-0005-0000-0000-00007D030000}"/>
    <cellStyle name="Normal 2 5 29" xfId="904" xr:uid="{00000000-0005-0000-0000-00007E030000}"/>
    <cellStyle name="Normal 2 5 3" xfId="905" xr:uid="{00000000-0005-0000-0000-00007F030000}"/>
    <cellStyle name="Normal 2 5 30" xfId="906" xr:uid="{00000000-0005-0000-0000-000080030000}"/>
    <cellStyle name="Normal 2 5 31" xfId="907" xr:uid="{00000000-0005-0000-0000-000081030000}"/>
    <cellStyle name="Normal 2 5 32" xfId="908" xr:uid="{00000000-0005-0000-0000-000082030000}"/>
    <cellStyle name="Normal 2 5 33" xfId="909" xr:uid="{00000000-0005-0000-0000-000083030000}"/>
    <cellStyle name="Normal 2 5 34" xfId="910" xr:uid="{00000000-0005-0000-0000-000084030000}"/>
    <cellStyle name="Normal 2 5 35" xfId="911" xr:uid="{00000000-0005-0000-0000-000085030000}"/>
    <cellStyle name="Normal 2 5 36" xfId="912" xr:uid="{00000000-0005-0000-0000-000086030000}"/>
    <cellStyle name="Normal 2 5 37" xfId="913" xr:uid="{00000000-0005-0000-0000-000087030000}"/>
    <cellStyle name="Normal 2 5 38" xfId="914" xr:uid="{00000000-0005-0000-0000-000088030000}"/>
    <cellStyle name="Normal 2 5 39" xfId="915" xr:uid="{00000000-0005-0000-0000-000089030000}"/>
    <cellStyle name="Normal 2 5 4" xfId="916" xr:uid="{00000000-0005-0000-0000-00008A030000}"/>
    <cellStyle name="Normal 2 5 40" xfId="917" xr:uid="{00000000-0005-0000-0000-00008B030000}"/>
    <cellStyle name="Normal 2 5 41" xfId="918" xr:uid="{00000000-0005-0000-0000-00008C030000}"/>
    <cellStyle name="Normal 2 5 42" xfId="919" xr:uid="{00000000-0005-0000-0000-00008D030000}"/>
    <cellStyle name="Normal 2 5 43" xfId="920" xr:uid="{00000000-0005-0000-0000-00008E030000}"/>
    <cellStyle name="Normal 2 5 44" xfId="921" xr:uid="{00000000-0005-0000-0000-00008F030000}"/>
    <cellStyle name="Normal 2 5 45" xfId="922" xr:uid="{00000000-0005-0000-0000-000090030000}"/>
    <cellStyle name="Normal 2 5 46" xfId="923" xr:uid="{00000000-0005-0000-0000-000091030000}"/>
    <cellStyle name="Normal 2 5 47" xfId="924" xr:uid="{00000000-0005-0000-0000-000092030000}"/>
    <cellStyle name="Normal 2 5 48" xfId="925" xr:uid="{00000000-0005-0000-0000-000093030000}"/>
    <cellStyle name="Normal 2 5 49" xfId="926" xr:uid="{00000000-0005-0000-0000-000094030000}"/>
    <cellStyle name="Normal 2 5 5" xfId="927" xr:uid="{00000000-0005-0000-0000-000095030000}"/>
    <cellStyle name="Normal 2 5 50" xfId="928" xr:uid="{00000000-0005-0000-0000-000096030000}"/>
    <cellStyle name="Normal 2 5 51" xfId="929" xr:uid="{00000000-0005-0000-0000-000097030000}"/>
    <cellStyle name="Normal 2 5 52" xfId="930" xr:uid="{00000000-0005-0000-0000-000098030000}"/>
    <cellStyle name="Normal 2 5 53" xfId="931" xr:uid="{00000000-0005-0000-0000-000099030000}"/>
    <cellStyle name="Normal 2 5 54" xfId="932" xr:uid="{00000000-0005-0000-0000-00009A030000}"/>
    <cellStyle name="Normal 2 5 55" xfId="933" xr:uid="{00000000-0005-0000-0000-00009B030000}"/>
    <cellStyle name="Normal 2 5 56" xfId="934" xr:uid="{00000000-0005-0000-0000-00009C030000}"/>
    <cellStyle name="Normal 2 5 57" xfId="935" xr:uid="{00000000-0005-0000-0000-00009D030000}"/>
    <cellStyle name="Normal 2 5 58" xfId="936" xr:uid="{00000000-0005-0000-0000-00009E030000}"/>
    <cellStyle name="Normal 2 5 59" xfId="937" xr:uid="{00000000-0005-0000-0000-00009F030000}"/>
    <cellStyle name="Normal 2 5 6" xfId="938" xr:uid="{00000000-0005-0000-0000-0000A0030000}"/>
    <cellStyle name="Normal 2 5 60" xfId="939" xr:uid="{00000000-0005-0000-0000-0000A1030000}"/>
    <cellStyle name="Normal 2 5 61" xfId="940" xr:uid="{00000000-0005-0000-0000-0000A2030000}"/>
    <cellStyle name="Normal 2 5 62" xfId="941" xr:uid="{00000000-0005-0000-0000-0000A3030000}"/>
    <cellStyle name="Normal 2 5 63" xfId="942" xr:uid="{00000000-0005-0000-0000-0000A4030000}"/>
    <cellStyle name="Normal 2 5 64" xfId="943" xr:uid="{00000000-0005-0000-0000-0000A5030000}"/>
    <cellStyle name="Normal 2 5 65" xfId="944" xr:uid="{00000000-0005-0000-0000-0000A6030000}"/>
    <cellStyle name="Normal 2 5 66" xfId="945" xr:uid="{00000000-0005-0000-0000-0000A7030000}"/>
    <cellStyle name="Normal 2 5 67" xfId="946" xr:uid="{00000000-0005-0000-0000-0000A8030000}"/>
    <cellStyle name="Normal 2 5 68" xfId="947" xr:uid="{00000000-0005-0000-0000-0000A9030000}"/>
    <cellStyle name="Normal 2 5 69" xfId="948" xr:uid="{00000000-0005-0000-0000-0000AA030000}"/>
    <cellStyle name="Normal 2 5 7" xfId="949" xr:uid="{00000000-0005-0000-0000-0000AB030000}"/>
    <cellStyle name="Normal 2 5 70" xfId="950" xr:uid="{00000000-0005-0000-0000-0000AC030000}"/>
    <cellStyle name="Normal 2 5 71" xfId="951" xr:uid="{00000000-0005-0000-0000-0000AD030000}"/>
    <cellStyle name="Normal 2 5 72" xfId="952" xr:uid="{00000000-0005-0000-0000-0000AE030000}"/>
    <cellStyle name="Normal 2 5 73" xfId="953" xr:uid="{00000000-0005-0000-0000-0000AF030000}"/>
    <cellStyle name="Normal 2 5 74" xfId="954" xr:uid="{00000000-0005-0000-0000-0000B0030000}"/>
    <cellStyle name="Normal 2 5 75" xfId="955" xr:uid="{00000000-0005-0000-0000-0000B1030000}"/>
    <cellStyle name="Normal 2 5 76" xfId="956" xr:uid="{00000000-0005-0000-0000-0000B2030000}"/>
    <cellStyle name="Normal 2 5 77" xfId="957" xr:uid="{00000000-0005-0000-0000-0000B3030000}"/>
    <cellStyle name="Normal 2 5 78" xfId="958" xr:uid="{00000000-0005-0000-0000-0000B4030000}"/>
    <cellStyle name="Normal 2 5 79" xfId="959" xr:uid="{00000000-0005-0000-0000-0000B5030000}"/>
    <cellStyle name="Normal 2 5 8" xfId="960" xr:uid="{00000000-0005-0000-0000-0000B6030000}"/>
    <cellStyle name="Normal 2 5 80" xfId="961" xr:uid="{00000000-0005-0000-0000-0000B7030000}"/>
    <cellStyle name="Normal 2 5 81" xfId="962" xr:uid="{00000000-0005-0000-0000-0000B8030000}"/>
    <cellStyle name="Normal 2 5 82" xfId="963" xr:uid="{00000000-0005-0000-0000-0000B9030000}"/>
    <cellStyle name="Normal 2 5 83" xfId="964" xr:uid="{00000000-0005-0000-0000-0000BA030000}"/>
    <cellStyle name="Normal 2 5 84" xfId="965" xr:uid="{00000000-0005-0000-0000-0000BB030000}"/>
    <cellStyle name="Normal 2 5 85" xfId="966" xr:uid="{00000000-0005-0000-0000-0000BC030000}"/>
    <cellStyle name="Normal 2 5 86" xfId="967" xr:uid="{00000000-0005-0000-0000-0000BD030000}"/>
    <cellStyle name="Normal 2 5 87" xfId="968" xr:uid="{00000000-0005-0000-0000-0000BE030000}"/>
    <cellStyle name="Normal 2 5 88" xfId="2384" xr:uid="{00000000-0005-0000-0000-0000C9040000}"/>
    <cellStyle name="Normal 2 5 9" xfId="969" xr:uid="{00000000-0005-0000-0000-0000BF030000}"/>
    <cellStyle name="Normal 2 5_DEER 032008 Cost Summary Delivery - Rev 4 (2)" xfId="970" xr:uid="{00000000-0005-0000-0000-0000C0030000}"/>
    <cellStyle name="Normal 2 50" xfId="971" xr:uid="{00000000-0005-0000-0000-0000C1030000}"/>
    <cellStyle name="Normal 2 51" xfId="972" xr:uid="{00000000-0005-0000-0000-0000C2030000}"/>
    <cellStyle name="Normal 2 52" xfId="973" xr:uid="{00000000-0005-0000-0000-0000C3030000}"/>
    <cellStyle name="Normal 2 53" xfId="974" xr:uid="{00000000-0005-0000-0000-0000C4030000}"/>
    <cellStyle name="Normal 2 54" xfId="975" xr:uid="{00000000-0005-0000-0000-0000C5030000}"/>
    <cellStyle name="Normal 2 55" xfId="976" xr:uid="{00000000-0005-0000-0000-0000C6030000}"/>
    <cellStyle name="Normal 2 56" xfId="977" xr:uid="{00000000-0005-0000-0000-0000C7030000}"/>
    <cellStyle name="Normal 2 57" xfId="978" xr:uid="{00000000-0005-0000-0000-0000C8030000}"/>
    <cellStyle name="Normal 2 58" xfId="979" xr:uid="{00000000-0005-0000-0000-0000C9030000}"/>
    <cellStyle name="Normal 2 59" xfId="980" xr:uid="{00000000-0005-0000-0000-0000CA030000}"/>
    <cellStyle name="Normal 2 6" xfId="981" xr:uid="{00000000-0005-0000-0000-0000CB030000}"/>
    <cellStyle name="Normal 2 6 2" xfId="2385" xr:uid="{00000000-0005-0000-0000-0000D7040000}"/>
    <cellStyle name="Normal 2 60" xfId="982" xr:uid="{00000000-0005-0000-0000-0000CC030000}"/>
    <cellStyle name="Normal 2 61" xfId="983" xr:uid="{00000000-0005-0000-0000-0000CD030000}"/>
    <cellStyle name="Normal 2 62" xfId="984" xr:uid="{00000000-0005-0000-0000-0000CE030000}"/>
    <cellStyle name="Normal 2 63" xfId="985" xr:uid="{00000000-0005-0000-0000-0000CF030000}"/>
    <cellStyle name="Normal 2 64" xfId="986" xr:uid="{00000000-0005-0000-0000-0000D0030000}"/>
    <cellStyle name="Normal 2 65" xfId="987" xr:uid="{00000000-0005-0000-0000-0000D1030000}"/>
    <cellStyle name="Normal 2 66" xfId="988" xr:uid="{00000000-0005-0000-0000-0000D2030000}"/>
    <cellStyle name="Normal 2 67" xfId="989" xr:uid="{00000000-0005-0000-0000-0000D3030000}"/>
    <cellStyle name="Normal 2 68" xfId="990" xr:uid="{00000000-0005-0000-0000-0000D4030000}"/>
    <cellStyle name="Normal 2 69" xfId="991" xr:uid="{00000000-0005-0000-0000-0000D5030000}"/>
    <cellStyle name="Normal 2 7" xfId="992" xr:uid="{00000000-0005-0000-0000-0000D6030000}"/>
    <cellStyle name="Normal 2 70" xfId="993" xr:uid="{00000000-0005-0000-0000-0000D7030000}"/>
    <cellStyle name="Normal 2 71" xfId="994" xr:uid="{00000000-0005-0000-0000-0000D8030000}"/>
    <cellStyle name="Normal 2 72" xfId="995" xr:uid="{00000000-0005-0000-0000-0000D9030000}"/>
    <cellStyle name="Normal 2 73" xfId="996" xr:uid="{00000000-0005-0000-0000-0000DA030000}"/>
    <cellStyle name="Normal 2 74" xfId="997" xr:uid="{00000000-0005-0000-0000-0000DB030000}"/>
    <cellStyle name="Normal 2 75" xfId="998" xr:uid="{00000000-0005-0000-0000-0000DC030000}"/>
    <cellStyle name="Normal 2 76" xfId="999" xr:uid="{00000000-0005-0000-0000-0000DD030000}"/>
    <cellStyle name="Normal 2 77" xfId="1000" xr:uid="{00000000-0005-0000-0000-0000DE030000}"/>
    <cellStyle name="Normal 2 78" xfId="1001" xr:uid="{00000000-0005-0000-0000-0000DF030000}"/>
    <cellStyle name="Normal 2 79" xfId="1002" xr:uid="{00000000-0005-0000-0000-0000E0030000}"/>
    <cellStyle name="Normal 2 8" xfId="1003" xr:uid="{00000000-0005-0000-0000-0000E1030000}"/>
    <cellStyle name="Normal 2 8 10" xfId="1004" xr:uid="{00000000-0005-0000-0000-0000E2030000}"/>
    <cellStyle name="Normal 2 8 11" xfId="1005" xr:uid="{00000000-0005-0000-0000-0000E3030000}"/>
    <cellStyle name="Normal 2 8 12" xfId="1006" xr:uid="{00000000-0005-0000-0000-0000E4030000}"/>
    <cellStyle name="Normal 2 8 13" xfId="1007" xr:uid="{00000000-0005-0000-0000-0000E5030000}"/>
    <cellStyle name="Normal 2 8 14" xfId="1008" xr:uid="{00000000-0005-0000-0000-0000E6030000}"/>
    <cellStyle name="Normal 2 8 15" xfId="1009" xr:uid="{00000000-0005-0000-0000-0000E7030000}"/>
    <cellStyle name="Normal 2 8 16" xfId="1010" xr:uid="{00000000-0005-0000-0000-0000E8030000}"/>
    <cellStyle name="Normal 2 8 17" xfId="1011" xr:uid="{00000000-0005-0000-0000-0000E9030000}"/>
    <cellStyle name="Normal 2 8 18" xfId="1012" xr:uid="{00000000-0005-0000-0000-0000EA030000}"/>
    <cellStyle name="Normal 2 8 19" xfId="1013" xr:uid="{00000000-0005-0000-0000-0000EB030000}"/>
    <cellStyle name="Normal 2 8 2" xfId="1014" xr:uid="{00000000-0005-0000-0000-0000EC030000}"/>
    <cellStyle name="Normal 2 8 20" xfId="1015" xr:uid="{00000000-0005-0000-0000-0000ED030000}"/>
    <cellStyle name="Normal 2 8 21" xfId="1016" xr:uid="{00000000-0005-0000-0000-0000EE030000}"/>
    <cellStyle name="Normal 2 8 22" xfId="1017" xr:uid="{00000000-0005-0000-0000-0000EF030000}"/>
    <cellStyle name="Normal 2 8 23" xfId="1018" xr:uid="{00000000-0005-0000-0000-0000F0030000}"/>
    <cellStyle name="Normal 2 8 3" xfId="1019" xr:uid="{00000000-0005-0000-0000-0000F1030000}"/>
    <cellStyle name="Normal 2 8 4" xfId="1020" xr:uid="{00000000-0005-0000-0000-0000F2030000}"/>
    <cellStyle name="Normal 2 8 5" xfId="1021" xr:uid="{00000000-0005-0000-0000-0000F3030000}"/>
    <cellStyle name="Normal 2 8 6" xfId="1022" xr:uid="{00000000-0005-0000-0000-0000F4030000}"/>
    <cellStyle name="Normal 2 8 7" xfId="1023" xr:uid="{00000000-0005-0000-0000-0000F5030000}"/>
    <cellStyle name="Normal 2 8 8" xfId="1024" xr:uid="{00000000-0005-0000-0000-0000F6030000}"/>
    <cellStyle name="Normal 2 8 9" xfId="1025" xr:uid="{00000000-0005-0000-0000-0000F7030000}"/>
    <cellStyle name="Normal 2 80" xfId="1026" xr:uid="{00000000-0005-0000-0000-0000F8030000}"/>
    <cellStyle name="Normal 2 81" xfId="1027" xr:uid="{00000000-0005-0000-0000-0000F9030000}"/>
    <cellStyle name="Normal 2 82" xfId="1028" xr:uid="{00000000-0005-0000-0000-0000FA030000}"/>
    <cellStyle name="Normal 2 83" xfId="1029" xr:uid="{00000000-0005-0000-0000-0000FB030000}"/>
    <cellStyle name="Normal 2 84" xfId="1030" xr:uid="{00000000-0005-0000-0000-0000FC030000}"/>
    <cellStyle name="Normal 2 85" xfId="1031" xr:uid="{00000000-0005-0000-0000-0000FD030000}"/>
    <cellStyle name="Normal 2 86" xfId="1032" xr:uid="{00000000-0005-0000-0000-0000FE030000}"/>
    <cellStyle name="Normal 2 87" xfId="1033" xr:uid="{00000000-0005-0000-0000-0000FF030000}"/>
    <cellStyle name="Normal 2 88" xfId="1034" xr:uid="{00000000-0005-0000-0000-000000040000}"/>
    <cellStyle name="Normal 2 89" xfId="1035" xr:uid="{00000000-0005-0000-0000-000001040000}"/>
    <cellStyle name="Normal 2 9" xfId="1036" xr:uid="{00000000-0005-0000-0000-000002040000}"/>
    <cellStyle name="Normal 2 9 10" xfId="1037" xr:uid="{00000000-0005-0000-0000-000003040000}"/>
    <cellStyle name="Normal 2 9 11" xfId="1038" xr:uid="{00000000-0005-0000-0000-000004040000}"/>
    <cellStyle name="Normal 2 9 12" xfId="1039" xr:uid="{00000000-0005-0000-0000-000005040000}"/>
    <cellStyle name="Normal 2 9 13" xfId="1040" xr:uid="{00000000-0005-0000-0000-000006040000}"/>
    <cellStyle name="Normal 2 9 14" xfId="1041" xr:uid="{00000000-0005-0000-0000-000007040000}"/>
    <cellStyle name="Normal 2 9 15" xfId="1042" xr:uid="{00000000-0005-0000-0000-000008040000}"/>
    <cellStyle name="Normal 2 9 16" xfId="1043" xr:uid="{00000000-0005-0000-0000-000009040000}"/>
    <cellStyle name="Normal 2 9 17" xfId="1044" xr:uid="{00000000-0005-0000-0000-00000A040000}"/>
    <cellStyle name="Normal 2 9 18" xfId="1045" xr:uid="{00000000-0005-0000-0000-00000B040000}"/>
    <cellStyle name="Normal 2 9 19" xfId="1046" xr:uid="{00000000-0005-0000-0000-00000C040000}"/>
    <cellStyle name="Normal 2 9 2" xfId="1047" xr:uid="{00000000-0005-0000-0000-00000D040000}"/>
    <cellStyle name="Normal 2 9 20" xfId="1048" xr:uid="{00000000-0005-0000-0000-00000E040000}"/>
    <cellStyle name="Normal 2 9 21" xfId="1049" xr:uid="{00000000-0005-0000-0000-00000F040000}"/>
    <cellStyle name="Normal 2 9 22" xfId="1050" xr:uid="{00000000-0005-0000-0000-000010040000}"/>
    <cellStyle name="Normal 2 9 23" xfId="1051" xr:uid="{00000000-0005-0000-0000-000011040000}"/>
    <cellStyle name="Normal 2 9 3" xfId="1052" xr:uid="{00000000-0005-0000-0000-000012040000}"/>
    <cellStyle name="Normal 2 9 4" xfId="1053" xr:uid="{00000000-0005-0000-0000-000013040000}"/>
    <cellStyle name="Normal 2 9 5" xfId="1054" xr:uid="{00000000-0005-0000-0000-000014040000}"/>
    <cellStyle name="Normal 2 9 6" xfId="1055" xr:uid="{00000000-0005-0000-0000-000015040000}"/>
    <cellStyle name="Normal 2 9 7" xfId="1056" xr:uid="{00000000-0005-0000-0000-000016040000}"/>
    <cellStyle name="Normal 2 9 8" xfId="1057" xr:uid="{00000000-0005-0000-0000-000017040000}"/>
    <cellStyle name="Normal 2 9 9" xfId="1058" xr:uid="{00000000-0005-0000-0000-000018040000}"/>
    <cellStyle name="Normal 2 90" xfId="1059" xr:uid="{00000000-0005-0000-0000-000019040000}"/>
    <cellStyle name="Normal 2 91" xfId="1060" xr:uid="{00000000-0005-0000-0000-00001A040000}"/>
    <cellStyle name="Normal 2 92" xfId="1061" xr:uid="{00000000-0005-0000-0000-00001B040000}"/>
    <cellStyle name="Normal 2 93" xfId="1062" xr:uid="{00000000-0005-0000-0000-00001C040000}"/>
    <cellStyle name="Normal 2 94" xfId="55" xr:uid="{00000000-0005-0000-0000-00001D040000}"/>
    <cellStyle name="Normal 2 95" xfId="2071" xr:uid="{00000000-0005-0000-0000-00004C010000}"/>
    <cellStyle name="Normal 2_DEER 032008 Cost Summary Delivery - Rev 4 (2)" xfId="1063" xr:uid="{00000000-0005-0000-0000-00001E040000}"/>
    <cellStyle name="Normal 20" xfId="2386" xr:uid="{00000000-0005-0000-0000-00002B050000}"/>
    <cellStyle name="Normal 21" xfId="2387" xr:uid="{00000000-0005-0000-0000-00002C050000}"/>
    <cellStyle name="Normal 22" xfId="2388" xr:uid="{00000000-0005-0000-0000-00002D050000}"/>
    <cellStyle name="Normal 23" xfId="2389" xr:uid="{00000000-0005-0000-0000-00002E050000}"/>
    <cellStyle name="Normal 24" xfId="2390" xr:uid="{00000000-0005-0000-0000-00002F050000}"/>
    <cellStyle name="Normal 3" xfId="51" xr:uid="{00000000-0005-0000-0000-00001F040000}"/>
    <cellStyle name="Normal 3 10" xfId="1065" xr:uid="{00000000-0005-0000-0000-000020040000}"/>
    <cellStyle name="Normal 3 10 10" xfId="1066" xr:uid="{00000000-0005-0000-0000-000021040000}"/>
    <cellStyle name="Normal 3 10 11" xfId="1067" xr:uid="{00000000-0005-0000-0000-000022040000}"/>
    <cellStyle name="Normal 3 10 12" xfId="1068" xr:uid="{00000000-0005-0000-0000-000023040000}"/>
    <cellStyle name="Normal 3 10 13" xfId="1069" xr:uid="{00000000-0005-0000-0000-000024040000}"/>
    <cellStyle name="Normal 3 10 14" xfId="1070" xr:uid="{00000000-0005-0000-0000-000025040000}"/>
    <cellStyle name="Normal 3 10 15" xfId="1071" xr:uid="{00000000-0005-0000-0000-000026040000}"/>
    <cellStyle name="Normal 3 10 16" xfId="1072" xr:uid="{00000000-0005-0000-0000-000027040000}"/>
    <cellStyle name="Normal 3 10 17" xfId="1073" xr:uid="{00000000-0005-0000-0000-000028040000}"/>
    <cellStyle name="Normal 3 10 18" xfId="1074" xr:uid="{00000000-0005-0000-0000-000029040000}"/>
    <cellStyle name="Normal 3 10 19" xfId="1075" xr:uid="{00000000-0005-0000-0000-00002A040000}"/>
    <cellStyle name="Normal 3 10 2" xfId="1076" xr:uid="{00000000-0005-0000-0000-00002B040000}"/>
    <cellStyle name="Normal 3 10 20" xfId="1077" xr:uid="{00000000-0005-0000-0000-00002C040000}"/>
    <cellStyle name="Normal 3 10 21" xfId="1078" xr:uid="{00000000-0005-0000-0000-00002D040000}"/>
    <cellStyle name="Normal 3 10 22" xfId="1079" xr:uid="{00000000-0005-0000-0000-00002E040000}"/>
    <cellStyle name="Normal 3 10 23" xfId="1080" xr:uid="{00000000-0005-0000-0000-00002F040000}"/>
    <cellStyle name="Normal 3 10 3" xfId="1081" xr:uid="{00000000-0005-0000-0000-000030040000}"/>
    <cellStyle name="Normal 3 10 4" xfId="1082" xr:uid="{00000000-0005-0000-0000-000031040000}"/>
    <cellStyle name="Normal 3 10 5" xfId="1083" xr:uid="{00000000-0005-0000-0000-000032040000}"/>
    <cellStyle name="Normal 3 10 6" xfId="1084" xr:uid="{00000000-0005-0000-0000-000033040000}"/>
    <cellStyle name="Normal 3 10 7" xfId="1085" xr:uid="{00000000-0005-0000-0000-000034040000}"/>
    <cellStyle name="Normal 3 10 8" xfId="1086" xr:uid="{00000000-0005-0000-0000-000035040000}"/>
    <cellStyle name="Normal 3 10 9" xfId="1087" xr:uid="{00000000-0005-0000-0000-000036040000}"/>
    <cellStyle name="Normal 3 11" xfId="1088" xr:uid="{00000000-0005-0000-0000-000037040000}"/>
    <cellStyle name="Normal 3 11 10" xfId="1089" xr:uid="{00000000-0005-0000-0000-000038040000}"/>
    <cellStyle name="Normal 3 11 11" xfId="1090" xr:uid="{00000000-0005-0000-0000-000039040000}"/>
    <cellStyle name="Normal 3 11 12" xfId="1091" xr:uid="{00000000-0005-0000-0000-00003A040000}"/>
    <cellStyle name="Normal 3 11 13" xfId="1092" xr:uid="{00000000-0005-0000-0000-00003B040000}"/>
    <cellStyle name="Normal 3 11 14" xfId="1093" xr:uid="{00000000-0005-0000-0000-00003C040000}"/>
    <cellStyle name="Normal 3 11 15" xfId="1094" xr:uid="{00000000-0005-0000-0000-00003D040000}"/>
    <cellStyle name="Normal 3 11 16" xfId="1095" xr:uid="{00000000-0005-0000-0000-00003E040000}"/>
    <cellStyle name="Normal 3 11 17" xfId="1096" xr:uid="{00000000-0005-0000-0000-00003F040000}"/>
    <cellStyle name="Normal 3 11 18" xfId="1097" xr:uid="{00000000-0005-0000-0000-000040040000}"/>
    <cellStyle name="Normal 3 11 19" xfId="1098" xr:uid="{00000000-0005-0000-0000-000041040000}"/>
    <cellStyle name="Normal 3 11 2" xfId="1099" xr:uid="{00000000-0005-0000-0000-000042040000}"/>
    <cellStyle name="Normal 3 11 20" xfId="1100" xr:uid="{00000000-0005-0000-0000-000043040000}"/>
    <cellStyle name="Normal 3 11 21" xfId="1101" xr:uid="{00000000-0005-0000-0000-000044040000}"/>
    <cellStyle name="Normal 3 11 22" xfId="1102" xr:uid="{00000000-0005-0000-0000-000045040000}"/>
    <cellStyle name="Normal 3 11 23" xfId="1103" xr:uid="{00000000-0005-0000-0000-000046040000}"/>
    <cellStyle name="Normal 3 11 24" xfId="2391" xr:uid="{00000000-0005-0000-0000-000048050000}"/>
    <cellStyle name="Normal 3 11 3" xfId="1104" xr:uid="{00000000-0005-0000-0000-000047040000}"/>
    <cellStyle name="Normal 3 11 4" xfId="1105" xr:uid="{00000000-0005-0000-0000-000048040000}"/>
    <cellStyle name="Normal 3 11 5" xfId="1106" xr:uid="{00000000-0005-0000-0000-000049040000}"/>
    <cellStyle name="Normal 3 11 6" xfId="1107" xr:uid="{00000000-0005-0000-0000-00004A040000}"/>
    <cellStyle name="Normal 3 11 7" xfId="1108" xr:uid="{00000000-0005-0000-0000-00004B040000}"/>
    <cellStyle name="Normal 3 11 8" xfId="1109" xr:uid="{00000000-0005-0000-0000-00004C040000}"/>
    <cellStyle name="Normal 3 11 9" xfId="1110" xr:uid="{00000000-0005-0000-0000-00004D040000}"/>
    <cellStyle name="Normal 3 12" xfId="1111" xr:uid="{00000000-0005-0000-0000-00004E040000}"/>
    <cellStyle name="Normal 3 12 10" xfId="1112" xr:uid="{00000000-0005-0000-0000-00004F040000}"/>
    <cellStyle name="Normal 3 12 11" xfId="1113" xr:uid="{00000000-0005-0000-0000-000050040000}"/>
    <cellStyle name="Normal 3 12 12" xfId="1114" xr:uid="{00000000-0005-0000-0000-000051040000}"/>
    <cellStyle name="Normal 3 12 13" xfId="1115" xr:uid="{00000000-0005-0000-0000-000052040000}"/>
    <cellStyle name="Normal 3 12 14" xfId="1116" xr:uid="{00000000-0005-0000-0000-000053040000}"/>
    <cellStyle name="Normal 3 12 15" xfId="1117" xr:uid="{00000000-0005-0000-0000-000054040000}"/>
    <cellStyle name="Normal 3 12 16" xfId="1118" xr:uid="{00000000-0005-0000-0000-000055040000}"/>
    <cellStyle name="Normal 3 12 17" xfId="1119" xr:uid="{00000000-0005-0000-0000-000056040000}"/>
    <cellStyle name="Normal 3 12 18" xfId="1120" xr:uid="{00000000-0005-0000-0000-000057040000}"/>
    <cellStyle name="Normal 3 12 19" xfId="1121" xr:uid="{00000000-0005-0000-0000-000058040000}"/>
    <cellStyle name="Normal 3 12 2" xfId="1122" xr:uid="{00000000-0005-0000-0000-000059040000}"/>
    <cellStyle name="Normal 3 12 20" xfId="1123" xr:uid="{00000000-0005-0000-0000-00005A040000}"/>
    <cellStyle name="Normal 3 12 21" xfId="1124" xr:uid="{00000000-0005-0000-0000-00005B040000}"/>
    <cellStyle name="Normal 3 12 22" xfId="1125" xr:uid="{00000000-0005-0000-0000-00005C040000}"/>
    <cellStyle name="Normal 3 12 23" xfId="1126" xr:uid="{00000000-0005-0000-0000-00005D040000}"/>
    <cellStyle name="Normal 3 12 3" xfId="1127" xr:uid="{00000000-0005-0000-0000-00005E040000}"/>
    <cellStyle name="Normal 3 12 4" xfId="1128" xr:uid="{00000000-0005-0000-0000-00005F040000}"/>
    <cellStyle name="Normal 3 12 5" xfId="1129" xr:uid="{00000000-0005-0000-0000-000060040000}"/>
    <cellStyle name="Normal 3 12 6" xfId="1130" xr:uid="{00000000-0005-0000-0000-000061040000}"/>
    <cellStyle name="Normal 3 12 7" xfId="1131" xr:uid="{00000000-0005-0000-0000-000062040000}"/>
    <cellStyle name="Normal 3 12 8" xfId="1132" xr:uid="{00000000-0005-0000-0000-000063040000}"/>
    <cellStyle name="Normal 3 12 9" xfId="1133" xr:uid="{00000000-0005-0000-0000-000064040000}"/>
    <cellStyle name="Normal 3 13" xfId="1134" xr:uid="{00000000-0005-0000-0000-000065040000}"/>
    <cellStyle name="Normal 3 13 10" xfId="1135" xr:uid="{00000000-0005-0000-0000-000066040000}"/>
    <cellStyle name="Normal 3 13 11" xfId="1136" xr:uid="{00000000-0005-0000-0000-000067040000}"/>
    <cellStyle name="Normal 3 13 12" xfId="1137" xr:uid="{00000000-0005-0000-0000-000068040000}"/>
    <cellStyle name="Normal 3 13 13" xfId="1138" xr:uid="{00000000-0005-0000-0000-000069040000}"/>
    <cellStyle name="Normal 3 13 14" xfId="1139" xr:uid="{00000000-0005-0000-0000-00006A040000}"/>
    <cellStyle name="Normal 3 13 15" xfId="1140" xr:uid="{00000000-0005-0000-0000-00006B040000}"/>
    <cellStyle name="Normal 3 13 16" xfId="1141" xr:uid="{00000000-0005-0000-0000-00006C040000}"/>
    <cellStyle name="Normal 3 13 17" xfId="1142" xr:uid="{00000000-0005-0000-0000-00006D040000}"/>
    <cellStyle name="Normal 3 13 18" xfId="1143" xr:uid="{00000000-0005-0000-0000-00006E040000}"/>
    <cellStyle name="Normal 3 13 19" xfId="1144" xr:uid="{00000000-0005-0000-0000-00006F040000}"/>
    <cellStyle name="Normal 3 13 2" xfId="1145" xr:uid="{00000000-0005-0000-0000-000070040000}"/>
    <cellStyle name="Normal 3 13 20" xfId="1146" xr:uid="{00000000-0005-0000-0000-000071040000}"/>
    <cellStyle name="Normal 3 13 21" xfId="1147" xr:uid="{00000000-0005-0000-0000-000072040000}"/>
    <cellStyle name="Normal 3 13 22" xfId="1148" xr:uid="{00000000-0005-0000-0000-000073040000}"/>
    <cellStyle name="Normal 3 13 23" xfId="1149" xr:uid="{00000000-0005-0000-0000-000074040000}"/>
    <cellStyle name="Normal 3 13 3" xfId="1150" xr:uid="{00000000-0005-0000-0000-000075040000}"/>
    <cellStyle name="Normal 3 13 4" xfId="1151" xr:uid="{00000000-0005-0000-0000-000076040000}"/>
    <cellStyle name="Normal 3 13 5" xfId="1152" xr:uid="{00000000-0005-0000-0000-000077040000}"/>
    <cellStyle name="Normal 3 13 6" xfId="1153" xr:uid="{00000000-0005-0000-0000-000078040000}"/>
    <cellStyle name="Normal 3 13 7" xfId="1154" xr:uid="{00000000-0005-0000-0000-000079040000}"/>
    <cellStyle name="Normal 3 13 8" xfId="1155" xr:uid="{00000000-0005-0000-0000-00007A040000}"/>
    <cellStyle name="Normal 3 13 9" xfId="1156" xr:uid="{00000000-0005-0000-0000-00007B040000}"/>
    <cellStyle name="Normal 3 14" xfId="1157" xr:uid="{00000000-0005-0000-0000-00007C040000}"/>
    <cellStyle name="Normal 3 14 10" xfId="1158" xr:uid="{00000000-0005-0000-0000-00007D040000}"/>
    <cellStyle name="Normal 3 14 11" xfId="1159" xr:uid="{00000000-0005-0000-0000-00007E040000}"/>
    <cellStyle name="Normal 3 14 12" xfId="1160" xr:uid="{00000000-0005-0000-0000-00007F040000}"/>
    <cellStyle name="Normal 3 14 13" xfId="1161" xr:uid="{00000000-0005-0000-0000-000080040000}"/>
    <cellStyle name="Normal 3 14 14" xfId="1162" xr:uid="{00000000-0005-0000-0000-000081040000}"/>
    <cellStyle name="Normal 3 14 15" xfId="1163" xr:uid="{00000000-0005-0000-0000-000082040000}"/>
    <cellStyle name="Normal 3 14 16" xfId="1164" xr:uid="{00000000-0005-0000-0000-000083040000}"/>
    <cellStyle name="Normal 3 14 17" xfId="1165" xr:uid="{00000000-0005-0000-0000-000084040000}"/>
    <cellStyle name="Normal 3 14 18" xfId="1166" xr:uid="{00000000-0005-0000-0000-000085040000}"/>
    <cellStyle name="Normal 3 14 19" xfId="1167" xr:uid="{00000000-0005-0000-0000-000086040000}"/>
    <cellStyle name="Normal 3 14 2" xfId="1168" xr:uid="{00000000-0005-0000-0000-000087040000}"/>
    <cellStyle name="Normal 3 14 20" xfId="1169" xr:uid="{00000000-0005-0000-0000-000088040000}"/>
    <cellStyle name="Normal 3 14 21" xfId="1170" xr:uid="{00000000-0005-0000-0000-000089040000}"/>
    <cellStyle name="Normal 3 14 22" xfId="1171" xr:uid="{00000000-0005-0000-0000-00008A040000}"/>
    <cellStyle name="Normal 3 14 23" xfId="1172" xr:uid="{00000000-0005-0000-0000-00008B040000}"/>
    <cellStyle name="Normal 3 14 24" xfId="2392" xr:uid="{00000000-0005-0000-0000-00008D050000}"/>
    <cellStyle name="Normal 3 14 3" xfId="1173" xr:uid="{00000000-0005-0000-0000-00008C040000}"/>
    <cellStyle name="Normal 3 14 4" xfId="1174" xr:uid="{00000000-0005-0000-0000-00008D040000}"/>
    <cellStyle name="Normal 3 14 5" xfId="1175" xr:uid="{00000000-0005-0000-0000-00008E040000}"/>
    <cellStyle name="Normal 3 14 6" xfId="1176" xr:uid="{00000000-0005-0000-0000-00008F040000}"/>
    <cellStyle name="Normal 3 14 7" xfId="1177" xr:uid="{00000000-0005-0000-0000-000090040000}"/>
    <cellStyle name="Normal 3 14 8" xfId="1178" xr:uid="{00000000-0005-0000-0000-000091040000}"/>
    <cellStyle name="Normal 3 14 9" xfId="1179" xr:uid="{00000000-0005-0000-0000-000092040000}"/>
    <cellStyle name="Normal 3 15" xfId="1180" xr:uid="{00000000-0005-0000-0000-000093040000}"/>
    <cellStyle name="Normal 3 15 10" xfId="1181" xr:uid="{00000000-0005-0000-0000-000094040000}"/>
    <cellStyle name="Normal 3 15 11" xfId="1182" xr:uid="{00000000-0005-0000-0000-000095040000}"/>
    <cellStyle name="Normal 3 15 12" xfId="1183" xr:uid="{00000000-0005-0000-0000-000096040000}"/>
    <cellStyle name="Normal 3 15 13" xfId="1184" xr:uid="{00000000-0005-0000-0000-000097040000}"/>
    <cellStyle name="Normal 3 15 14" xfId="1185" xr:uid="{00000000-0005-0000-0000-000098040000}"/>
    <cellStyle name="Normal 3 15 15" xfId="1186" xr:uid="{00000000-0005-0000-0000-000099040000}"/>
    <cellStyle name="Normal 3 15 16" xfId="1187" xr:uid="{00000000-0005-0000-0000-00009A040000}"/>
    <cellStyle name="Normal 3 15 17" xfId="1188" xr:uid="{00000000-0005-0000-0000-00009B040000}"/>
    <cellStyle name="Normal 3 15 18" xfId="1189" xr:uid="{00000000-0005-0000-0000-00009C040000}"/>
    <cellStyle name="Normal 3 15 19" xfId="1190" xr:uid="{00000000-0005-0000-0000-00009D040000}"/>
    <cellStyle name="Normal 3 15 2" xfId="1191" xr:uid="{00000000-0005-0000-0000-00009E040000}"/>
    <cellStyle name="Normal 3 15 20" xfId="1192" xr:uid="{00000000-0005-0000-0000-00009F040000}"/>
    <cellStyle name="Normal 3 15 21" xfId="1193" xr:uid="{00000000-0005-0000-0000-0000A0040000}"/>
    <cellStyle name="Normal 3 15 22" xfId="1194" xr:uid="{00000000-0005-0000-0000-0000A1040000}"/>
    <cellStyle name="Normal 3 15 23" xfId="1195" xr:uid="{00000000-0005-0000-0000-0000A2040000}"/>
    <cellStyle name="Normal 3 15 3" xfId="1196" xr:uid="{00000000-0005-0000-0000-0000A3040000}"/>
    <cellStyle name="Normal 3 15 4" xfId="1197" xr:uid="{00000000-0005-0000-0000-0000A4040000}"/>
    <cellStyle name="Normal 3 15 5" xfId="1198" xr:uid="{00000000-0005-0000-0000-0000A5040000}"/>
    <cellStyle name="Normal 3 15 6" xfId="1199" xr:uid="{00000000-0005-0000-0000-0000A6040000}"/>
    <cellStyle name="Normal 3 15 7" xfId="1200" xr:uid="{00000000-0005-0000-0000-0000A7040000}"/>
    <cellStyle name="Normal 3 15 8" xfId="1201" xr:uid="{00000000-0005-0000-0000-0000A8040000}"/>
    <cellStyle name="Normal 3 15 9" xfId="1202" xr:uid="{00000000-0005-0000-0000-0000A9040000}"/>
    <cellStyle name="Normal 3 16" xfId="1203" xr:uid="{00000000-0005-0000-0000-0000AA040000}"/>
    <cellStyle name="Normal 3 16 10" xfId="1204" xr:uid="{00000000-0005-0000-0000-0000AB040000}"/>
    <cellStyle name="Normal 3 16 11" xfId="1205" xr:uid="{00000000-0005-0000-0000-0000AC040000}"/>
    <cellStyle name="Normal 3 16 12" xfId="1206" xr:uid="{00000000-0005-0000-0000-0000AD040000}"/>
    <cellStyle name="Normal 3 16 13" xfId="1207" xr:uid="{00000000-0005-0000-0000-0000AE040000}"/>
    <cellStyle name="Normal 3 16 14" xfId="1208" xr:uid="{00000000-0005-0000-0000-0000AF040000}"/>
    <cellStyle name="Normal 3 16 15" xfId="1209" xr:uid="{00000000-0005-0000-0000-0000B0040000}"/>
    <cellStyle name="Normal 3 16 16" xfId="1210" xr:uid="{00000000-0005-0000-0000-0000B1040000}"/>
    <cellStyle name="Normal 3 16 17" xfId="1211" xr:uid="{00000000-0005-0000-0000-0000B2040000}"/>
    <cellStyle name="Normal 3 16 18" xfId="1212" xr:uid="{00000000-0005-0000-0000-0000B3040000}"/>
    <cellStyle name="Normal 3 16 19" xfId="1213" xr:uid="{00000000-0005-0000-0000-0000B4040000}"/>
    <cellStyle name="Normal 3 16 2" xfId="1214" xr:uid="{00000000-0005-0000-0000-0000B5040000}"/>
    <cellStyle name="Normal 3 16 20" xfId="1215" xr:uid="{00000000-0005-0000-0000-0000B6040000}"/>
    <cellStyle name="Normal 3 16 21" xfId="1216" xr:uid="{00000000-0005-0000-0000-0000B7040000}"/>
    <cellStyle name="Normal 3 16 22" xfId="1217" xr:uid="{00000000-0005-0000-0000-0000B8040000}"/>
    <cellStyle name="Normal 3 16 23" xfId="1218" xr:uid="{00000000-0005-0000-0000-0000B9040000}"/>
    <cellStyle name="Normal 3 16 3" xfId="1219" xr:uid="{00000000-0005-0000-0000-0000BA040000}"/>
    <cellStyle name="Normal 3 16 4" xfId="1220" xr:uid="{00000000-0005-0000-0000-0000BB040000}"/>
    <cellStyle name="Normal 3 16 5" xfId="1221" xr:uid="{00000000-0005-0000-0000-0000BC040000}"/>
    <cellStyle name="Normal 3 16 6" xfId="1222" xr:uid="{00000000-0005-0000-0000-0000BD040000}"/>
    <cellStyle name="Normal 3 16 7" xfId="1223" xr:uid="{00000000-0005-0000-0000-0000BE040000}"/>
    <cellStyle name="Normal 3 16 8" xfId="1224" xr:uid="{00000000-0005-0000-0000-0000BF040000}"/>
    <cellStyle name="Normal 3 16 9" xfId="1225" xr:uid="{00000000-0005-0000-0000-0000C0040000}"/>
    <cellStyle name="Normal 3 17" xfId="1226" xr:uid="{00000000-0005-0000-0000-0000C1040000}"/>
    <cellStyle name="Normal 3 17 10" xfId="1227" xr:uid="{00000000-0005-0000-0000-0000C2040000}"/>
    <cellStyle name="Normal 3 17 11" xfId="1228" xr:uid="{00000000-0005-0000-0000-0000C3040000}"/>
    <cellStyle name="Normal 3 17 12" xfId="1229" xr:uid="{00000000-0005-0000-0000-0000C4040000}"/>
    <cellStyle name="Normal 3 17 13" xfId="1230" xr:uid="{00000000-0005-0000-0000-0000C5040000}"/>
    <cellStyle name="Normal 3 17 14" xfId="1231" xr:uid="{00000000-0005-0000-0000-0000C6040000}"/>
    <cellStyle name="Normal 3 17 15" xfId="1232" xr:uid="{00000000-0005-0000-0000-0000C7040000}"/>
    <cellStyle name="Normal 3 17 16" xfId="1233" xr:uid="{00000000-0005-0000-0000-0000C8040000}"/>
    <cellStyle name="Normal 3 17 17" xfId="1234" xr:uid="{00000000-0005-0000-0000-0000C9040000}"/>
    <cellStyle name="Normal 3 17 18" xfId="1235" xr:uid="{00000000-0005-0000-0000-0000CA040000}"/>
    <cellStyle name="Normal 3 17 19" xfId="1236" xr:uid="{00000000-0005-0000-0000-0000CB040000}"/>
    <cellStyle name="Normal 3 17 2" xfId="1237" xr:uid="{00000000-0005-0000-0000-0000CC040000}"/>
    <cellStyle name="Normal 3 17 20" xfId="1238" xr:uid="{00000000-0005-0000-0000-0000CD040000}"/>
    <cellStyle name="Normal 3 17 21" xfId="1239" xr:uid="{00000000-0005-0000-0000-0000CE040000}"/>
    <cellStyle name="Normal 3 17 22" xfId="1240" xr:uid="{00000000-0005-0000-0000-0000CF040000}"/>
    <cellStyle name="Normal 3 17 23" xfId="1241" xr:uid="{00000000-0005-0000-0000-0000D0040000}"/>
    <cellStyle name="Normal 3 17 3" xfId="1242" xr:uid="{00000000-0005-0000-0000-0000D1040000}"/>
    <cellStyle name="Normal 3 17 4" xfId="1243" xr:uid="{00000000-0005-0000-0000-0000D2040000}"/>
    <cellStyle name="Normal 3 17 5" xfId="1244" xr:uid="{00000000-0005-0000-0000-0000D3040000}"/>
    <cellStyle name="Normal 3 17 6" xfId="1245" xr:uid="{00000000-0005-0000-0000-0000D4040000}"/>
    <cellStyle name="Normal 3 17 7" xfId="1246" xr:uid="{00000000-0005-0000-0000-0000D5040000}"/>
    <cellStyle name="Normal 3 17 8" xfId="1247" xr:uid="{00000000-0005-0000-0000-0000D6040000}"/>
    <cellStyle name="Normal 3 17 9" xfId="1248" xr:uid="{00000000-0005-0000-0000-0000D7040000}"/>
    <cellStyle name="Normal 3 18" xfId="1249" xr:uid="{00000000-0005-0000-0000-0000D8040000}"/>
    <cellStyle name="Normal 3 18 10" xfId="1250" xr:uid="{00000000-0005-0000-0000-0000D9040000}"/>
    <cellStyle name="Normal 3 18 11" xfId="1251" xr:uid="{00000000-0005-0000-0000-0000DA040000}"/>
    <cellStyle name="Normal 3 18 12" xfId="1252" xr:uid="{00000000-0005-0000-0000-0000DB040000}"/>
    <cellStyle name="Normal 3 18 13" xfId="1253" xr:uid="{00000000-0005-0000-0000-0000DC040000}"/>
    <cellStyle name="Normal 3 18 14" xfId="1254" xr:uid="{00000000-0005-0000-0000-0000DD040000}"/>
    <cellStyle name="Normal 3 18 15" xfId="1255" xr:uid="{00000000-0005-0000-0000-0000DE040000}"/>
    <cellStyle name="Normal 3 18 16" xfId="1256" xr:uid="{00000000-0005-0000-0000-0000DF040000}"/>
    <cellStyle name="Normal 3 18 17" xfId="1257" xr:uid="{00000000-0005-0000-0000-0000E0040000}"/>
    <cellStyle name="Normal 3 18 18" xfId="1258" xr:uid="{00000000-0005-0000-0000-0000E1040000}"/>
    <cellStyle name="Normal 3 18 19" xfId="1259" xr:uid="{00000000-0005-0000-0000-0000E2040000}"/>
    <cellStyle name="Normal 3 18 2" xfId="1260" xr:uid="{00000000-0005-0000-0000-0000E3040000}"/>
    <cellStyle name="Normal 3 18 20" xfId="1261" xr:uid="{00000000-0005-0000-0000-0000E4040000}"/>
    <cellStyle name="Normal 3 18 21" xfId="1262" xr:uid="{00000000-0005-0000-0000-0000E5040000}"/>
    <cellStyle name="Normal 3 18 22" xfId="1263" xr:uid="{00000000-0005-0000-0000-0000E6040000}"/>
    <cellStyle name="Normal 3 18 23" xfId="1264" xr:uid="{00000000-0005-0000-0000-0000E7040000}"/>
    <cellStyle name="Normal 3 18 3" xfId="1265" xr:uid="{00000000-0005-0000-0000-0000E8040000}"/>
    <cellStyle name="Normal 3 18 4" xfId="1266" xr:uid="{00000000-0005-0000-0000-0000E9040000}"/>
    <cellStyle name="Normal 3 18 5" xfId="1267" xr:uid="{00000000-0005-0000-0000-0000EA040000}"/>
    <cellStyle name="Normal 3 18 6" xfId="1268" xr:uid="{00000000-0005-0000-0000-0000EB040000}"/>
    <cellStyle name="Normal 3 18 7" xfId="1269" xr:uid="{00000000-0005-0000-0000-0000EC040000}"/>
    <cellStyle name="Normal 3 18 8" xfId="1270" xr:uid="{00000000-0005-0000-0000-0000ED040000}"/>
    <cellStyle name="Normal 3 18 9" xfId="1271" xr:uid="{00000000-0005-0000-0000-0000EE040000}"/>
    <cellStyle name="Normal 3 19" xfId="1272" xr:uid="{00000000-0005-0000-0000-0000EF040000}"/>
    <cellStyle name="Normal 3 19 10" xfId="1273" xr:uid="{00000000-0005-0000-0000-0000F0040000}"/>
    <cellStyle name="Normal 3 19 11" xfId="1274" xr:uid="{00000000-0005-0000-0000-0000F1040000}"/>
    <cellStyle name="Normal 3 19 12" xfId="1275" xr:uid="{00000000-0005-0000-0000-0000F2040000}"/>
    <cellStyle name="Normal 3 19 13" xfId="1276" xr:uid="{00000000-0005-0000-0000-0000F3040000}"/>
    <cellStyle name="Normal 3 19 14" xfId="1277" xr:uid="{00000000-0005-0000-0000-0000F4040000}"/>
    <cellStyle name="Normal 3 19 15" xfId="1278" xr:uid="{00000000-0005-0000-0000-0000F5040000}"/>
    <cellStyle name="Normal 3 19 16" xfId="1279" xr:uid="{00000000-0005-0000-0000-0000F6040000}"/>
    <cellStyle name="Normal 3 19 17" xfId="1280" xr:uid="{00000000-0005-0000-0000-0000F7040000}"/>
    <cellStyle name="Normal 3 19 18" xfId="1281" xr:uid="{00000000-0005-0000-0000-0000F8040000}"/>
    <cellStyle name="Normal 3 19 19" xfId="1282" xr:uid="{00000000-0005-0000-0000-0000F9040000}"/>
    <cellStyle name="Normal 3 19 2" xfId="1283" xr:uid="{00000000-0005-0000-0000-0000FA040000}"/>
    <cellStyle name="Normal 3 19 20" xfId="1284" xr:uid="{00000000-0005-0000-0000-0000FB040000}"/>
    <cellStyle name="Normal 3 19 21" xfId="1285" xr:uid="{00000000-0005-0000-0000-0000FC040000}"/>
    <cellStyle name="Normal 3 19 22" xfId="1286" xr:uid="{00000000-0005-0000-0000-0000FD040000}"/>
    <cellStyle name="Normal 3 19 23" xfId="1287" xr:uid="{00000000-0005-0000-0000-0000FE040000}"/>
    <cellStyle name="Normal 3 19 3" xfId="1288" xr:uid="{00000000-0005-0000-0000-0000FF040000}"/>
    <cellStyle name="Normal 3 19 4" xfId="1289" xr:uid="{00000000-0005-0000-0000-000000050000}"/>
    <cellStyle name="Normal 3 19 5" xfId="1290" xr:uid="{00000000-0005-0000-0000-000001050000}"/>
    <cellStyle name="Normal 3 19 6" xfId="1291" xr:uid="{00000000-0005-0000-0000-000002050000}"/>
    <cellStyle name="Normal 3 19 7" xfId="1292" xr:uid="{00000000-0005-0000-0000-000003050000}"/>
    <cellStyle name="Normal 3 19 8" xfId="1293" xr:uid="{00000000-0005-0000-0000-000004050000}"/>
    <cellStyle name="Normal 3 19 9" xfId="1294" xr:uid="{00000000-0005-0000-0000-000005050000}"/>
    <cellStyle name="Normal 3 2" xfId="1295" xr:uid="{00000000-0005-0000-0000-000006050000}"/>
    <cellStyle name="Normal 3 2 10" xfId="1296" xr:uid="{00000000-0005-0000-0000-000007050000}"/>
    <cellStyle name="Normal 3 2 11" xfId="1297" xr:uid="{00000000-0005-0000-0000-000008050000}"/>
    <cellStyle name="Normal 3 2 12" xfId="1298" xr:uid="{00000000-0005-0000-0000-000009050000}"/>
    <cellStyle name="Normal 3 2 13" xfId="1299" xr:uid="{00000000-0005-0000-0000-00000A050000}"/>
    <cellStyle name="Normal 3 2 14" xfId="1300" xr:uid="{00000000-0005-0000-0000-00000B050000}"/>
    <cellStyle name="Normal 3 2 15" xfId="1301" xr:uid="{00000000-0005-0000-0000-00000C050000}"/>
    <cellStyle name="Normal 3 2 16" xfId="1302" xr:uid="{00000000-0005-0000-0000-00000D050000}"/>
    <cellStyle name="Normal 3 2 17" xfId="1303" xr:uid="{00000000-0005-0000-0000-00000E050000}"/>
    <cellStyle name="Normal 3 2 18" xfId="1304" xr:uid="{00000000-0005-0000-0000-00000F050000}"/>
    <cellStyle name="Normal 3 2 19" xfId="1305" xr:uid="{00000000-0005-0000-0000-000010050000}"/>
    <cellStyle name="Normal 3 2 2" xfId="1306" xr:uid="{00000000-0005-0000-0000-000011050000}"/>
    <cellStyle name="Normal 3 2 2 10" xfId="1307" xr:uid="{00000000-0005-0000-0000-000012050000}"/>
    <cellStyle name="Normal 3 2 2 11" xfId="1308" xr:uid="{00000000-0005-0000-0000-000013050000}"/>
    <cellStyle name="Normal 3 2 2 12" xfId="1309" xr:uid="{00000000-0005-0000-0000-000014050000}"/>
    <cellStyle name="Normal 3 2 2 13" xfId="1310" xr:uid="{00000000-0005-0000-0000-000015050000}"/>
    <cellStyle name="Normal 3 2 2 14" xfId="1311" xr:uid="{00000000-0005-0000-0000-000016050000}"/>
    <cellStyle name="Normal 3 2 2 15" xfId="1312" xr:uid="{00000000-0005-0000-0000-000017050000}"/>
    <cellStyle name="Normal 3 2 2 16" xfId="1313" xr:uid="{00000000-0005-0000-0000-000018050000}"/>
    <cellStyle name="Normal 3 2 2 17" xfId="1314" xr:uid="{00000000-0005-0000-0000-000019050000}"/>
    <cellStyle name="Normal 3 2 2 18" xfId="1315" xr:uid="{00000000-0005-0000-0000-00001A050000}"/>
    <cellStyle name="Normal 3 2 2 19" xfId="1316" xr:uid="{00000000-0005-0000-0000-00001B050000}"/>
    <cellStyle name="Normal 3 2 2 2" xfId="1317" xr:uid="{00000000-0005-0000-0000-00001C050000}"/>
    <cellStyle name="Normal 3 2 2 20" xfId="1318" xr:uid="{00000000-0005-0000-0000-00001D050000}"/>
    <cellStyle name="Normal 3 2 2 21" xfId="1319" xr:uid="{00000000-0005-0000-0000-00001E050000}"/>
    <cellStyle name="Normal 3 2 2 22" xfId="1320" xr:uid="{00000000-0005-0000-0000-00001F050000}"/>
    <cellStyle name="Normal 3 2 2 23" xfId="1321" xr:uid="{00000000-0005-0000-0000-000020050000}"/>
    <cellStyle name="Normal 3 2 2 24" xfId="1322" xr:uid="{00000000-0005-0000-0000-000021050000}"/>
    <cellStyle name="Normal 3 2 2 25" xfId="1323" xr:uid="{00000000-0005-0000-0000-000022050000}"/>
    <cellStyle name="Normal 3 2 2 26" xfId="1324" xr:uid="{00000000-0005-0000-0000-000023050000}"/>
    <cellStyle name="Normal 3 2 2 27" xfId="1325" xr:uid="{00000000-0005-0000-0000-000024050000}"/>
    <cellStyle name="Normal 3 2 2 28" xfId="1326" xr:uid="{00000000-0005-0000-0000-000025050000}"/>
    <cellStyle name="Normal 3 2 2 29" xfId="1327" xr:uid="{00000000-0005-0000-0000-000026050000}"/>
    <cellStyle name="Normal 3 2 2 3" xfId="1328" xr:uid="{00000000-0005-0000-0000-000027050000}"/>
    <cellStyle name="Normal 3 2 2 30" xfId="1329" xr:uid="{00000000-0005-0000-0000-000028050000}"/>
    <cellStyle name="Normal 3 2 2 31" xfId="1330" xr:uid="{00000000-0005-0000-0000-000029050000}"/>
    <cellStyle name="Normal 3 2 2 32" xfId="1331" xr:uid="{00000000-0005-0000-0000-00002A050000}"/>
    <cellStyle name="Normal 3 2 2 33" xfId="1332" xr:uid="{00000000-0005-0000-0000-00002B050000}"/>
    <cellStyle name="Normal 3 2 2 4" xfId="1333" xr:uid="{00000000-0005-0000-0000-00002C050000}"/>
    <cellStyle name="Normal 3 2 2 5" xfId="1334" xr:uid="{00000000-0005-0000-0000-00002D050000}"/>
    <cellStyle name="Normal 3 2 2 6" xfId="1335" xr:uid="{00000000-0005-0000-0000-00002E050000}"/>
    <cellStyle name="Normal 3 2 2 7" xfId="1336" xr:uid="{00000000-0005-0000-0000-00002F050000}"/>
    <cellStyle name="Normal 3 2 2 8" xfId="1337" xr:uid="{00000000-0005-0000-0000-000030050000}"/>
    <cellStyle name="Normal 3 2 2 9" xfId="1338" xr:uid="{00000000-0005-0000-0000-000031050000}"/>
    <cellStyle name="Normal 3 2 20" xfId="1339" xr:uid="{00000000-0005-0000-0000-000032050000}"/>
    <cellStyle name="Normal 3 2 21" xfId="1340" xr:uid="{00000000-0005-0000-0000-000033050000}"/>
    <cellStyle name="Normal 3 2 22" xfId="1341" xr:uid="{00000000-0005-0000-0000-000034050000}"/>
    <cellStyle name="Normal 3 2 23" xfId="1342" xr:uid="{00000000-0005-0000-0000-000035050000}"/>
    <cellStyle name="Normal 3 2 24" xfId="1343" xr:uid="{00000000-0005-0000-0000-000036050000}"/>
    <cellStyle name="Normal 3 2 25" xfId="1344" xr:uid="{00000000-0005-0000-0000-000037050000}"/>
    <cellStyle name="Normal 3 2 26" xfId="1345" xr:uid="{00000000-0005-0000-0000-000038050000}"/>
    <cellStyle name="Normal 3 2 27" xfId="1346" xr:uid="{00000000-0005-0000-0000-000039050000}"/>
    <cellStyle name="Normal 3 2 28" xfId="1347" xr:uid="{00000000-0005-0000-0000-00003A050000}"/>
    <cellStyle name="Normal 3 2 29" xfId="1348" xr:uid="{00000000-0005-0000-0000-00003B050000}"/>
    <cellStyle name="Normal 3 2 3" xfId="1349" xr:uid="{00000000-0005-0000-0000-00003C050000}"/>
    <cellStyle name="Normal 3 2 30" xfId="1350" xr:uid="{00000000-0005-0000-0000-00003D050000}"/>
    <cellStyle name="Normal 3 2 31" xfId="1351" xr:uid="{00000000-0005-0000-0000-00003E050000}"/>
    <cellStyle name="Normal 3 2 32" xfId="1352" xr:uid="{00000000-0005-0000-0000-00003F050000}"/>
    <cellStyle name="Normal 3 2 33" xfId="1353" xr:uid="{00000000-0005-0000-0000-000040050000}"/>
    <cellStyle name="Normal 3 2 34" xfId="1354" xr:uid="{00000000-0005-0000-0000-000041050000}"/>
    <cellStyle name="Normal 3 2 35" xfId="1355" xr:uid="{00000000-0005-0000-0000-000042050000}"/>
    <cellStyle name="Normal 3 2 36" xfId="1356" xr:uid="{00000000-0005-0000-0000-000043050000}"/>
    <cellStyle name="Normal 3 2 37" xfId="1357" xr:uid="{00000000-0005-0000-0000-000044050000}"/>
    <cellStyle name="Normal 3 2 38" xfId="1358" xr:uid="{00000000-0005-0000-0000-000045050000}"/>
    <cellStyle name="Normal 3 2 39" xfId="1359" xr:uid="{00000000-0005-0000-0000-000046050000}"/>
    <cellStyle name="Normal 3 2 4" xfId="1360" xr:uid="{00000000-0005-0000-0000-000047050000}"/>
    <cellStyle name="Normal 3 2 40" xfId="1361" xr:uid="{00000000-0005-0000-0000-000048050000}"/>
    <cellStyle name="Normal 3 2 41" xfId="1362" xr:uid="{00000000-0005-0000-0000-000049050000}"/>
    <cellStyle name="Normal 3 2 42" xfId="1363" xr:uid="{00000000-0005-0000-0000-00004A050000}"/>
    <cellStyle name="Normal 3 2 43" xfId="1364" xr:uid="{00000000-0005-0000-0000-00004B050000}"/>
    <cellStyle name="Normal 3 2 44" xfId="1365" xr:uid="{00000000-0005-0000-0000-00004C050000}"/>
    <cellStyle name="Normal 3 2 45" xfId="1366" xr:uid="{00000000-0005-0000-0000-00004D050000}"/>
    <cellStyle name="Normal 3 2 46" xfId="1367" xr:uid="{00000000-0005-0000-0000-00004E050000}"/>
    <cellStyle name="Normal 3 2 47" xfId="1368" xr:uid="{00000000-0005-0000-0000-00004F050000}"/>
    <cellStyle name="Normal 3 2 48" xfId="1369" xr:uid="{00000000-0005-0000-0000-000050050000}"/>
    <cellStyle name="Normal 3 2 49" xfId="1370" xr:uid="{00000000-0005-0000-0000-000051050000}"/>
    <cellStyle name="Normal 3 2 5" xfId="1371" xr:uid="{00000000-0005-0000-0000-000052050000}"/>
    <cellStyle name="Normal 3 2 50" xfId="1372" xr:uid="{00000000-0005-0000-0000-000053050000}"/>
    <cellStyle name="Normal 3 2 51" xfId="1373" xr:uid="{00000000-0005-0000-0000-000054050000}"/>
    <cellStyle name="Normal 3 2 52" xfId="1374" xr:uid="{00000000-0005-0000-0000-000055050000}"/>
    <cellStyle name="Normal 3 2 53" xfId="1375" xr:uid="{00000000-0005-0000-0000-000056050000}"/>
    <cellStyle name="Normal 3 2 54" xfId="1376" xr:uid="{00000000-0005-0000-0000-000057050000}"/>
    <cellStyle name="Normal 3 2 55" xfId="1377" xr:uid="{00000000-0005-0000-0000-000058050000}"/>
    <cellStyle name="Normal 3 2 56" xfId="2393" xr:uid="{00000000-0005-0000-0000-00006A060000}"/>
    <cellStyle name="Normal 3 2 6" xfId="1378" xr:uid="{00000000-0005-0000-0000-000059050000}"/>
    <cellStyle name="Normal 3 2 7" xfId="1379" xr:uid="{00000000-0005-0000-0000-00005A050000}"/>
    <cellStyle name="Normal 3 2 8" xfId="1380" xr:uid="{00000000-0005-0000-0000-00005B050000}"/>
    <cellStyle name="Normal 3 2 9" xfId="1381" xr:uid="{00000000-0005-0000-0000-00005C050000}"/>
    <cellStyle name="Normal 3 20" xfId="1382" xr:uid="{00000000-0005-0000-0000-00005D050000}"/>
    <cellStyle name="Normal 3 20 10" xfId="1383" xr:uid="{00000000-0005-0000-0000-00005E050000}"/>
    <cellStyle name="Normal 3 20 11" xfId="1384" xr:uid="{00000000-0005-0000-0000-00005F050000}"/>
    <cellStyle name="Normal 3 20 12" xfId="1385" xr:uid="{00000000-0005-0000-0000-000060050000}"/>
    <cellStyle name="Normal 3 20 13" xfId="1386" xr:uid="{00000000-0005-0000-0000-000061050000}"/>
    <cellStyle name="Normal 3 20 14" xfId="1387" xr:uid="{00000000-0005-0000-0000-000062050000}"/>
    <cellStyle name="Normal 3 20 15" xfId="1388" xr:uid="{00000000-0005-0000-0000-000063050000}"/>
    <cellStyle name="Normal 3 20 16" xfId="1389" xr:uid="{00000000-0005-0000-0000-000064050000}"/>
    <cellStyle name="Normal 3 20 17" xfId="1390" xr:uid="{00000000-0005-0000-0000-000065050000}"/>
    <cellStyle name="Normal 3 20 18" xfId="1391" xr:uid="{00000000-0005-0000-0000-000066050000}"/>
    <cellStyle name="Normal 3 20 19" xfId="1392" xr:uid="{00000000-0005-0000-0000-000067050000}"/>
    <cellStyle name="Normal 3 20 2" xfId="1393" xr:uid="{00000000-0005-0000-0000-000068050000}"/>
    <cellStyle name="Normal 3 20 20" xfId="1394" xr:uid="{00000000-0005-0000-0000-000069050000}"/>
    <cellStyle name="Normal 3 20 21" xfId="1395" xr:uid="{00000000-0005-0000-0000-00006A050000}"/>
    <cellStyle name="Normal 3 20 22" xfId="1396" xr:uid="{00000000-0005-0000-0000-00006B050000}"/>
    <cellStyle name="Normal 3 20 23" xfId="1397" xr:uid="{00000000-0005-0000-0000-00006C050000}"/>
    <cellStyle name="Normal 3 20 3" xfId="1398" xr:uid="{00000000-0005-0000-0000-00006D050000}"/>
    <cellStyle name="Normal 3 20 4" xfId="1399" xr:uid="{00000000-0005-0000-0000-00006E050000}"/>
    <cellStyle name="Normal 3 20 5" xfId="1400" xr:uid="{00000000-0005-0000-0000-00006F050000}"/>
    <cellStyle name="Normal 3 20 6" xfId="1401" xr:uid="{00000000-0005-0000-0000-000070050000}"/>
    <cellStyle name="Normal 3 20 7" xfId="1402" xr:uid="{00000000-0005-0000-0000-000071050000}"/>
    <cellStyle name="Normal 3 20 8" xfId="1403" xr:uid="{00000000-0005-0000-0000-000072050000}"/>
    <cellStyle name="Normal 3 20 9" xfId="1404" xr:uid="{00000000-0005-0000-0000-000073050000}"/>
    <cellStyle name="Normal 3 21" xfId="1405" xr:uid="{00000000-0005-0000-0000-000074050000}"/>
    <cellStyle name="Normal 3 21 10" xfId="1406" xr:uid="{00000000-0005-0000-0000-000075050000}"/>
    <cellStyle name="Normal 3 21 11" xfId="1407" xr:uid="{00000000-0005-0000-0000-000076050000}"/>
    <cellStyle name="Normal 3 21 12" xfId="1408" xr:uid="{00000000-0005-0000-0000-000077050000}"/>
    <cellStyle name="Normal 3 21 13" xfId="1409" xr:uid="{00000000-0005-0000-0000-000078050000}"/>
    <cellStyle name="Normal 3 21 14" xfId="1410" xr:uid="{00000000-0005-0000-0000-000079050000}"/>
    <cellStyle name="Normal 3 21 15" xfId="1411" xr:uid="{00000000-0005-0000-0000-00007A050000}"/>
    <cellStyle name="Normal 3 21 16" xfId="1412" xr:uid="{00000000-0005-0000-0000-00007B050000}"/>
    <cellStyle name="Normal 3 21 17" xfId="1413" xr:uid="{00000000-0005-0000-0000-00007C050000}"/>
    <cellStyle name="Normal 3 21 18" xfId="1414" xr:uid="{00000000-0005-0000-0000-00007D050000}"/>
    <cellStyle name="Normal 3 21 19" xfId="1415" xr:uid="{00000000-0005-0000-0000-00007E050000}"/>
    <cellStyle name="Normal 3 21 2" xfId="1416" xr:uid="{00000000-0005-0000-0000-00007F050000}"/>
    <cellStyle name="Normal 3 21 20" xfId="1417" xr:uid="{00000000-0005-0000-0000-000080050000}"/>
    <cellStyle name="Normal 3 21 21" xfId="1418" xr:uid="{00000000-0005-0000-0000-000081050000}"/>
    <cellStyle name="Normal 3 21 22" xfId="1419" xr:uid="{00000000-0005-0000-0000-000082050000}"/>
    <cellStyle name="Normal 3 21 23" xfId="1420" xr:uid="{00000000-0005-0000-0000-000083050000}"/>
    <cellStyle name="Normal 3 21 3" xfId="1421" xr:uid="{00000000-0005-0000-0000-000084050000}"/>
    <cellStyle name="Normal 3 21 4" xfId="1422" xr:uid="{00000000-0005-0000-0000-000085050000}"/>
    <cellStyle name="Normal 3 21 5" xfId="1423" xr:uid="{00000000-0005-0000-0000-000086050000}"/>
    <cellStyle name="Normal 3 21 6" xfId="1424" xr:uid="{00000000-0005-0000-0000-000087050000}"/>
    <cellStyle name="Normal 3 21 7" xfId="1425" xr:uid="{00000000-0005-0000-0000-000088050000}"/>
    <cellStyle name="Normal 3 21 8" xfId="1426" xr:uid="{00000000-0005-0000-0000-000089050000}"/>
    <cellStyle name="Normal 3 21 9" xfId="1427" xr:uid="{00000000-0005-0000-0000-00008A050000}"/>
    <cellStyle name="Normal 3 22" xfId="1428" xr:uid="{00000000-0005-0000-0000-00008B050000}"/>
    <cellStyle name="Normal 3 22 10" xfId="1429" xr:uid="{00000000-0005-0000-0000-00008C050000}"/>
    <cellStyle name="Normal 3 22 11" xfId="1430" xr:uid="{00000000-0005-0000-0000-00008D050000}"/>
    <cellStyle name="Normal 3 22 12" xfId="1431" xr:uid="{00000000-0005-0000-0000-00008E050000}"/>
    <cellStyle name="Normal 3 22 13" xfId="1432" xr:uid="{00000000-0005-0000-0000-00008F050000}"/>
    <cellStyle name="Normal 3 22 14" xfId="1433" xr:uid="{00000000-0005-0000-0000-000090050000}"/>
    <cellStyle name="Normal 3 22 15" xfId="1434" xr:uid="{00000000-0005-0000-0000-000091050000}"/>
    <cellStyle name="Normal 3 22 16" xfId="1435" xr:uid="{00000000-0005-0000-0000-000092050000}"/>
    <cellStyle name="Normal 3 22 17" xfId="1436" xr:uid="{00000000-0005-0000-0000-000093050000}"/>
    <cellStyle name="Normal 3 22 18" xfId="1437" xr:uid="{00000000-0005-0000-0000-000094050000}"/>
    <cellStyle name="Normal 3 22 19" xfId="1438" xr:uid="{00000000-0005-0000-0000-000095050000}"/>
    <cellStyle name="Normal 3 22 2" xfId="1439" xr:uid="{00000000-0005-0000-0000-000096050000}"/>
    <cellStyle name="Normal 3 22 20" xfId="1440" xr:uid="{00000000-0005-0000-0000-000097050000}"/>
    <cellStyle name="Normal 3 22 21" xfId="1441" xr:uid="{00000000-0005-0000-0000-000098050000}"/>
    <cellStyle name="Normal 3 22 22" xfId="1442" xr:uid="{00000000-0005-0000-0000-000099050000}"/>
    <cellStyle name="Normal 3 22 23" xfId="1443" xr:uid="{00000000-0005-0000-0000-00009A050000}"/>
    <cellStyle name="Normal 3 22 3" xfId="1444" xr:uid="{00000000-0005-0000-0000-00009B050000}"/>
    <cellStyle name="Normal 3 22 4" xfId="1445" xr:uid="{00000000-0005-0000-0000-00009C050000}"/>
    <cellStyle name="Normal 3 22 5" xfId="1446" xr:uid="{00000000-0005-0000-0000-00009D050000}"/>
    <cellStyle name="Normal 3 22 6" xfId="1447" xr:uid="{00000000-0005-0000-0000-00009E050000}"/>
    <cellStyle name="Normal 3 22 7" xfId="1448" xr:uid="{00000000-0005-0000-0000-00009F050000}"/>
    <cellStyle name="Normal 3 22 8" xfId="1449" xr:uid="{00000000-0005-0000-0000-0000A0050000}"/>
    <cellStyle name="Normal 3 22 9" xfId="1450" xr:uid="{00000000-0005-0000-0000-0000A1050000}"/>
    <cellStyle name="Normal 3 23" xfId="1451" xr:uid="{00000000-0005-0000-0000-0000A2050000}"/>
    <cellStyle name="Normal 3 23 10" xfId="1452" xr:uid="{00000000-0005-0000-0000-0000A3050000}"/>
    <cellStyle name="Normal 3 23 11" xfId="1453" xr:uid="{00000000-0005-0000-0000-0000A4050000}"/>
    <cellStyle name="Normal 3 23 12" xfId="1454" xr:uid="{00000000-0005-0000-0000-0000A5050000}"/>
    <cellStyle name="Normal 3 23 13" xfId="1455" xr:uid="{00000000-0005-0000-0000-0000A6050000}"/>
    <cellStyle name="Normal 3 23 14" xfId="1456" xr:uid="{00000000-0005-0000-0000-0000A7050000}"/>
    <cellStyle name="Normal 3 23 15" xfId="1457" xr:uid="{00000000-0005-0000-0000-0000A8050000}"/>
    <cellStyle name="Normal 3 23 16" xfId="1458" xr:uid="{00000000-0005-0000-0000-0000A9050000}"/>
    <cellStyle name="Normal 3 23 17" xfId="1459" xr:uid="{00000000-0005-0000-0000-0000AA050000}"/>
    <cellStyle name="Normal 3 23 18" xfId="1460" xr:uid="{00000000-0005-0000-0000-0000AB050000}"/>
    <cellStyle name="Normal 3 23 19" xfId="1461" xr:uid="{00000000-0005-0000-0000-0000AC050000}"/>
    <cellStyle name="Normal 3 23 2" xfId="1462" xr:uid="{00000000-0005-0000-0000-0000AD050000}"/>
    <cellStyle name="Normal 3 23 20" xfId="1463" xr:uid="{00000000-0005-0000-0000-0000AE050000}"/>
    <cellStyle name="Normal 3 23 21" xfId="1464" xr:uid="{00000000-0005-0000-0000-0000AF050000}"/>
    <cellStyle name="Normal 3 23 22" xfId="1465" xr:uid="{00000000-0005-0000-0000-0000B0050000}"/>
    <cellStyle name="Normal 3 23 23" xfId="1466" xr:uid="{00000000-0005-0000-0000-0000B1050000}"/>
    <cellStyle name="Normal 3 23 3" xfId="1467" xr:uid="{00000000-0005-0000-0000-0000B2050000}"/>
    <cellStyle name="Normal 3 23 4" xfId="1468" xr:uid="{00000000-0005-0000-0000-0000B3050000}"/>
    <cellStyle name="Normal 3 23 5" xfId="1469" xr:uid="{00000000-0005-0000-0000-0000B4050000}"/>
    <cellStyle name="Normal 3 23 6" xfId="1470" xr:uid="{00000000-0005-0000-0000-0000B5050000}"/>
    <cellStyle name="Normal 3 23 7" xfId="1471" xr:uid="{00000000-0005-0000-0000-0000B6050000}"/>
    <cellStyle name="Normal 3 23 8" xfId="1472" xr:uid="{00000000-0005-0000-0000-0000B7050000}"/>
    <cellStyle name="Normal 3 23 9" xfId="1473" xr:uid="{00000000-0005-0000-0000-0000B8050000}"/>
    <cellStyle name="Normal 3 24" xfId="1474" xr:uid="{00000000-0005-0000-0000-0000B9050000}"/>
    <cellStyle name="Normal 3 24 10" xfId="1475" xr:uid="{00000000-0005-0000-0000-0000BA050000}"/>
    <cellStyle name="Normal 3 24 11" xfId="1476" xr:uid="{00000000-0005-0000-0000-0000BB050000}"/>
    <cellStyle name="Normal 3 24 12" xfId="1477" xr:uid="{00000000-0005-0000-0000-0000BC050000}"/>
    <cellStyle name="Normal 3 24 13" xfId="1478" xr:uid="{00000000-0005-0000-0000-0000BD050000}"/>
    <cellStyle name="Normal 3 24 14" xfId="1479" xr:uid="{00000000-0005-0000-0000-0000BE050000}"/>
    <cellStyle name="Normal 3 24 15" xfId="1480" xr:uid="{00000000-0005-0000-0000-0000BF050000}"/>
    <cellStyle name="Normal 3 24 16" xfId="1481" xr:uid="{00000000-0005-0000-0000-0000C0050000}"/>
    <cellStyle name="Normal 3 24 17" xfId="1482" xr:uid="{00000000-0005-0000-0000-0000C1050000}"/>
    <cellStyle name="Normal 3 24 18" xfId="1483" xr:uid="{00000000-0005-0000-0000-0000C2050000}"/>
    <cellStyle name="Normal 3 24 19" xfId="1484" xr:uid="{00000000-0005-0000-0000-0000C3050000}"/>
    <cellStyle name="Normal 3 24 2" xfId="1485" xr:uid="{00000000-0005-0000-0000-0000C4050000}"/>
    <cellStyle name="Normal 3 24 20" xfId="1486" xr:uid="{00000000-0005-0000-0000-0000C5050000}"/>
    <cellStyle name="Normal 3 24 21" xfId="1487" xr:uid="{00000000-0005-0000-0000-0000C6050000}"/>
    <cellStyle name="Normal 3 24 22" xfId="1488" xr:uid="{00000000-0005-0000-0000-0000C7050000}"/>
    <cellStyle name="Normal 3 24 23" xfId="1489" xr:uid="{00000000-0005-0000-0000-0000C8050000}"/>
    <cellStyle name="Normal 3 24 3" xfId="1490" xr:uid="{00000000-0005-0000-0000-0000C9050000}"/>
    <cellStyle name="Normal 3 24 4" xfId="1491" xr:uid="{00000000-0005-0000-0000-0000CA050000}"/>
    <cellStyle name="Normal 3 24 5" xfId="1492" xr:uid="{00000000-0005-0000-0000-0000CB050000}"/>
    <cellStyle name="Normal 3 24 6" xfId="1493" xr:uid="{00000000-0005-0000-0000-0000CC050000}"/>
    <cellStyle name="Normal 3 24 7" xfId="1494" xr:uid="{00000000-0005-0000-0000-0000CD050000}"/>
    <cellStyle name="Normal 3 24 8" xfId="1495" xr:uid="{00000000-0005-0000-0000-0000CE050000}"/>
    <cellStyle name="Normal 3 24 9" xfId="1496" xr:uid="{00000000-0005-0000-0000-0000CF050000}"/>
    <cellStyle name="Normal 3 25" xfId="1497" xr:uid="{00000000-0005-0000-0000-0000D0050000}"/>
    <cellStyle name="Normal 3 25 10" xfId="1498" xr:uid="{00000000-0005-0000-0000-0000D1050000}"/>
    <cellStyle name="Normal 3 25 11" xfId="1499" xr:uid="{00000000-0005-0000-0000-0000D2050000}"/>
    <cellStyle name="Normal 3 25 12" xfId="1500" xr:uid="{00000000-0005-0000-0000-0000D3050000}"/>
    <cellStyle name="Normal 3 25 13" xfId="1501" xr:uid="{00000000-0005-0000-0000-0000D4050000}"/>
    <cellStyle name="Normal 3 25 14" xfId="1502" xr:uid="{00000000-0005-0000-0000-0000D5050000}"/>
    <cellStyle name="Normal 3 25 15" xfId="1503" xr:uid="{00000000-0005-0000-0000-0000D6050000}"/>
    <cellStyle name="Normal 3 25 16" xfId="1504" xr:uid="{00000000-0005-0000-0000-0000D7050000}"/>
    <cellStyle name="Normal 3 25 17" xfId="1505" xr:uid="{00000000-0005-0000-0000-0000D8050000}"/>
    <cellStyle name="Normal 3 25 18" xfId="1506" xr:uid="{00000000-0005-0000-0000-0000D9050000}"/>
    <cellStyle name="Normal 3 25 19" xfId="1507" xr:uid="{00000000-0005-0000-0000-0000DA050000}"/>
    <cellStyle name="Normal 3 25 2" xfId="1508" xr:uid="{00000000-0005-0000-0000-0000DB050000}"/>
    <cellStyle name="Normal 3 25 20" xfId="1509" xr:uid="{00000000-0005-0000-0000-0000DC050000}"/>
    <cellStyle name="Normal 3 25 21" xfId="1510" xr:uid="{00000000-0005-0000-0000-0000DD050000}"/>
    <cellStyle name="Normal 3 25 22" xfId="1511" xr:uid="{00000000-0005-0000-0000-0000DE050000}"/>
    <cellStyle name="Normal 3 25 23" xfId="1512" xr:uid="{00000000-0005-0000-0000-0000DF050000}"/>
    <cellStyle name="Normal 3 25 3" xfId="1513" xr:uid="{00000000-0005-0000-0000-0000E0050000}"/>
    <cellStyle name="Normal 3 25 4" xfId="1514" xr:uid="{00000000-0005-0000-0000-0000E1050000}"/>
    <cellStyle name="Normal 3 25 5" xfId="1515" xr:uid="{00000000-0005-0000-0000-0000E2050000}"/>
    <cellStyle name="Normal 3 25 6" xfId="1516" xr:uid="{00000000-0005-0000-0000-0000E3050000}"/>
    <cellStyle name="Normal 3 25 7" xfId="1517" xr:uid="{00000000-0005-0000-0000-0000E4050000}"/>
    <cellStyle name="Normal 3 25 8" xfId="1518" xr:uid="{00000000-0005-0000-0000-0000E5050000}"/>
    <cellStyle name="Normal 3 25 9" xfId="1519" xr:uid="{00000000-0005-0000-0000-0000E6050000}"/>
    <cellStyle name="Normal 3 26" xfId="1520" xr:uid="{00000000-0005-0000-0000-0000E7050000}"/>
    <cellStyle name="Normal 3 26 10" xfId="1521" xr:uid="{00000000-0005-0000-0000-0000E8050000}"/>
    <cellStyle name="Normal 3 26 11" xfId="1522" xr:uid="{00000000-0005-0000-0000-0000E9050000}"/>
    <cellStyle name="Normal 3 26 12" xfId="1523" xr:uid="{00000000-0005-0000-0000-0000EA050000}"/>
    <cellStyle name="Normal 3 26 13" xfId="1524" xr:uid="{00000000-0005-0000-0000-0000EB050000}"/>
    <cellStyle name="Normal 3 26 14" xfId="1525" xr:uid="{00000000-0005-0000-0000-0000EC050000}"/>
    <cellStyle name="Normal 3 26 15" xfId="1526" xr:uid="{00000000-0005-0000-0000-0000ED050000}"/>
    <cellStyle name="Normal 3 26 16" xfId="1527" xr:uid="{00000000-0005-0000-0000-0000EE050000}"/>
    <cellStyle name="Normal 3 26 17" xfId="1528" xr:uid="{00000000-0005-0000-0000-0000EF050000}"/>
    <cellStyle name="Normal 3 26 18" xfId="1529" xr:uid="{00000000-0005-0000-0000-0000F0050000}"/>
    <cellStyle name="Normal 3 26 19" xfId="1530" xr:uid="{00000000-0005-0000-0000-0000F1050000}"/>
    <cellStyle name="Normal 3 26 2" xfId="1531" xr:uid="{00000000-0005-0000-0000-0000F2050000}"/>
    <cellStyle name="Normal 3 26 20" xfId="1532" xr:uid="{00000000-0005-0000-0000-0000F3050000}"/>
    <cellStyle name="Normal 3 26 21" xfId="1533" xr:uid="{00000000-0005-0000-0000-0000F4050000}"/>
    <cellStyle name="Normal 3 26 22" xfId="1534" xr:uid="{00000000-0005-0000-0000-0000F5050000}"/>
    <cellStyle name="Normal 3 26 23" xfId="1535" xr:uid="{00000000-0005-0000-0000-0000F6050000}"/>
    <cellStyle name="Normal 3 26 3" xfId="1536" xr:uid="{00000000-0005-0000-0000-0000F7050000}"/>
    <cellStyle name="Normal 3 26 4" xfId="1537" xr:uid="{00000000-0005-0000-0000-0000F8050000}"/>
    <cellStyle name="Normal 3 26 5" xfId="1538" xr:uid="{00000000-0005-0000-0000-0000F9050000}"/>
    <cellStyle name="Normal 3 26 6" xfId="1539" xr:uid="{00000000-0005-0000-0000-0000FA050000}"/>
    <cellStyle name="Normal 3 26 7" xfId="1540" xr:uid="{00000000-0005-0000-0000-0000FB050000}"/>
    <cellStyle name="Normal 3 26 8" xfId="1541" xr:uid="{00000000-0005-0000-0000-0000FC050000}"/>
    <cellStyle name="Normal 3 26 9" xfId="1542" xr:uid="{00000000-0005-0000-0000-0000FD050000}"/>
    <cellStyle name="Normal 3 27" xfId="1543" xr:uid="{00000000-0005-0000-0000-0000FE050000}"/>
    <cellStyle name="Normal 3 27 10" xfId="1544" xr:uid="{00000000-0005-0000-0000-0000FF050000}"/>
    <cellStyle name="Normal 3 27 11" xfId="1545" xr:uid="{00000000-0005-0000-0000-000000060000}"/>
    <cellStyle name="Normal 3 27 12" xfId="1546" xr:uid="{00000000-0005-0000-0000-000001060000}"/>
    <cellStyle name="Normal 3 27 13" xfId="1547" xr:uid="{00000000-0005-0000-0000-000002060000}"/>
    <cellStyle name="Normal 3 27 14" xfId="1548" xr:uid="{00000000-0005-0000-0000-000003060000}"/>
    <cellStyle name="Normal 3 27 15" xfId="1549" xr:uid="{00000000-0005-0000-0000-000004060000}"/>
    <cellStyle name="Normal 3 27 16" xfId="1550" xr:uid="{00000000-0005-0000-0000-000005060000}"/>
    <cellStyle name="Normal 3 27 17" xfId="1551" xr:uid="{00000000-0005-0000-0000-000006060000}"/>
    <cellStyle name="Normal 3 27 18" xfId="1552" xr:uid="{00000000-0005-0000-0000-000007060000}"/>
    <cellStyle name="Normal 3 27 19" xfId="1553" xr:uid="{00000000-0005-0000-0000-000008060000}"/>
    <cellStyle name="Normal 3 27 2" xfId="1554" xr:uid="{00000000-0005-0000-0000-000009060000}"/>
    <cellStyle name="Normal 3 27 20" xfId="1555" xr:uid="{00000000-0005-0000-0000-00000A060000}"/>
    <cellStyle name="Normal 3 27 21" xfId="1556" xr:uid="{00000000-0005-0000-0000-00000B060000}"/>
    <cellStyle name="Normal 3 27 22" xfId="1557" xr:uid="{00000000-0005-0000-0000-00000C060000}"/>
    <cellStyle name="Normal 3 27 23" xfId="1558" xr:uid="{00000000-0005-0000-0000-00000D060000}"/>
    <cellStyle name="Normal 3 27 3" xfId="1559" xr:uid="{00000000-0005-0000-0000-00000E060000}"/>
    <cellStyle name="Normal 3 27 4" xfId="1560" xr:uid="{00000000-0005-0000-0000-00000F060000}"/>
    <cellStyle name="Normal 3 27 5" xfId="1561" xr:uid="{00000000-0005-0000-0000-000010060000}"/>
    <cellStyle name="Normal 3 27 6" xfId="1562" xr:uid="{00000000-0005-0000-0000-000011060000}"/>
    <cellStyle name="Normal 3 27 7" xfId="1563" xr:uid="{00000000-0005-0000-0000-000012060000}"/>
    <cellStyle name="Normal 3 27 8" xfId="1564" xr:uid="{00000000-0005-0000-0000-000013060000}"/>
    <cellStyle name="Normal 3 27 9" xfId="1565" xr:uid="{00000000-0005-0000-0000-000014060000}"/>
    <cellStyle name="Normal 3 28" xfId="1566" xr:uid="{00000000-0005-0000-0000-000015060000}"/>
    <cellStyle name="Normal 3 28 10" xfId="1567" xr:uid="{00000000-0005-0000-0000-000016060000}"/>
    <cellStyle name="Normal 3 28 11" xfId="1568" xr:uid="{00000000-0005-0000-0000-000017060000}"/>
    <cellStyle name="Normal 3 28 12" xfId="1569" xr:uid="{00000000-0005-0000-0000-000018060000}"/>
    <cellStyle name="Normal 3 28 13" xfId="1570" xr:uid="{00000000-0005-0000-0000-000019060000}"/>
    <cellStyle name="Normal 3 28 14" xfId="1571" xr:uid="{00000000-0005-0000-0000-00001A060000}"/>
    <cellStyle name="Normal 3 28 15" xfId="1572" xr:uid="{00000000-0005-0000-0000-00001B060000}"/>
    <cellStyle name="Normal 3 28 16" xfId="1573" xr:uid="{00000000-0005-0000-0000-00001C060000}"/>
    <cellStyle name="Normal 3 28 17" xfId="1574" xr:uid="{00000000-0005-0000-0000-00001D060000}"/>
    <cellStyle name="Normal 3 28 18" xfId="1575" xr:uid="{00000000-0005-0000-0000-00001E060000}"/>
    <cellStyle name="Normal 3 28 19" xfId="1576" xr:uid="{00000000-0005-0000-0000-00001F060000}"/>
    <cellStyle name="Normal 3 28 2" xfId="1577" xr:uid="{00000000-0005-0000-0000-000020060000}"/>
    <cellStyle name="Normal 3 28 20" xfId="1578" xr:uid="{00000000-0005-0000-0000-000021060000}"/>
    <cellStyle name="Normal 3 28 21" xfId="1579" xr:uid="{00000000-0005-0000-0000-000022060000}"/>
    <cellStyle name="Normal 3 28 22" xfId="1580" xr:uid="{00000000-0005-0000-0000-000023060000}"/>
    <cellStyle name="Normal 3 28 23" xfId="1581" xr:uid="{00000000-0005-0000-0000-000024060000}"/>
    <cellStyle name="Normal 3 28 3" xfId="1582" xr:uid="{00000000-0005-0000-0000-000025060000}"/>
    <cellStyle name="Normal 3 28 4" xfId="1583" xr:uid="{00000000-0005-0000-0000-000026060000}"/>
    <cellStyle name="Normal 3 28 5" xfId="1584" xr:uid="{00000000-0005-0000-0000-000027060000}"/>
    <cellStyle name="Normal 3 28 6" xfId="1585" xr:uid="{00000000-0005-0000-0000-000028060000}"/>
    <cellStyle name="Normal 3 28 7" xfId="1586" xr:uid="{00000000-0005-0000-0000-000029060000}"/>
    <cellStyle name="Normal 3 28 8" xfId="1587" xr:uid="{00000000-0005-0000-0000-00002A060000}"/>
    <cellStyle name="Normal 3 28 9" xfId="1588" xr:uid="{00000000-0005-0000-0000-00002B060000}"/>
    <cellStyle name="Normal 3 29" xfId="1589" xr:uid="{00000000-0005-0000-0000-00002C060000}"/>
    <cellStyle name="Normal 3 29 10" xfId="1590" xr:uid="{00000000-0005-0000-0000-00002D060000}"/>
    <cellStyle name="Normal 3 29 11" xfId="1591" xr:uid="{00000000-0005-0000-0000-00002E060000}"/>
    <cellStyle name="Normal 3 29 12" xfId="1592" xr:uid="{00000000-0005-0000-0000-00002F060000}"/>
    <cellStyle name="Normal 3 29 13" xfId="1593" xr:uid="{00000000-0005-0000-0000-000030060000}"/>
    <cellStyle name="Normal 3 29 14" xfId="1594" xr:uid="{00000000-0005-0000-0000-000031060000}"/>
    <cellStyle name="Normal 3 29 15" xfId="1595" xr:uid="{00000000-0005-0000-0000-000032060000}"/>
    <cellStyle name="Normal 3 29 16" xfId="1596" xr:uid="{00000000-0005-0000-0000-000033060000}"/>
    <cellStyle name="Normal 3 29 17" xfId="1597" xr:uid="{00000000-0005-0000-0000-000034060000}"/>
    <cellStyle name="Normal 3 29 18" xfId="1598" xr:uid="{00000000-0005-0000-0000-000035060000}"/>
    <cellStyle name="Normal 3 29 19" xfId="1599" xr:uid="{00000000-0005-0000-0000-000036060000}"/>
    <cellStyle name="Normal 3 29 2" xfId="1600" xr:uid="{00000000-0005-0000-0000-000037060000}"/>
    <cellStyle name="Normal 3 29 20" xfId="1601" xr:uid="{00000000-0005-0000-0000-000038060000}"/>
    <cellStyle name="Normal 3 29 21" xfId="1602" xr:uid="{00000000-0005-0000-0000-000039060000}"/>
    <cellStyle name="Normal 3 29 22" xfId="1603" xr:uid="{00000000-0005-0000-0000-00003A060000}"/>
    <cellStyle name="Normal 3 29 23" xfId="1604" xr:uid="{00000000-0005-0000-0000-00003B060000}"/>
    <cellStyle name="Normal 3 29 3" xfId="1605" xr:uid="{00000000-0005-0000-0000-00003C060000}"/>
    <cellStyle name="Normal 3 29 4" xfId="1606" xr:uid="{00000000-0005-0000-0000-00003D060000}"/>
    <cellStyle name="Normal 3 29 5" xfId="1607" xr:uid="{00000000-0005-0000-0000-00003E060000}"/>
    <cellStyle name="Normal 3 29 6" xfId="1608" xr:uid="{00000000-0005-0000-0000-00003F060000}"/>
    <cellStyle name="Normal 3 29 7" xfId="1609" xr:uid="{00000000-0005-0000-0000-000040060000}"/>
    <cellStyle name="Normal 3 29 8" xfId="1610" xr:uid="{00000000-0005-0000-0000-000041060000}"/>
    <cellStyle name="Normal 3 29 9" xfId="1611" xr:uid="{00000000-0005-0000-0000-000042060000}"/>
    <cellStyle name="Normal 3 3" xfId="1612" xr:uid="{00000000-0005-0000-0000-000043060000}"/>
    <cellStyle name="Normal 3 3 10" xfId="1613" xr:uid="{00000000-0005-0000-0000-000044060000}"/>
    <cellStyle name="Normal 3 3 11" xfId="1614" xr:uid="{00000000-0005-0000-0000-000045060000}"/>
    <cellStyle name="Normal 3 3 12" xfId="1615" xr:uid="{00000000-0005-0000-0000-000046060000}"/>
    <cellStyle name="Normal 3 3 13" xfId="1616" xr:uid="{00000000-0005-0000-0000-000047060000}"/>
    <cellStyle name="Normal 3 3 14" xfId="1617" xr:uid="{00000000-0005-0000-0000-000048060000}"/>
    <cellStyle name="Normal 3 3 15" xfId="1618" xr:uid="{00000000-0005-0000-0000-000049060000}"/>
    <cellStyle name="Normal 3 3 16" xfId="1619" xr:uid="{00000000-0005-0000-0000-00004A060000}"/>
    <cellStyle name="Normal 3 3 17" xfId="1620" xr:uid="{00000000-0005-0000-0000-00004B060000}"/>
    <cellStyle name="Normal 3 3 18" xfId="1621" xr:uid="{00000000-0005-0000-0000-00004C060000}"/>
    <cellStyle name="Normal 3 3 19" xfId="1622" xr:uid="{00000000-0005-0000-0000-00004D060000}"/>
    <cellStyle name="Normal 3 3 2" xfId="1623" xr:uid="{00000000-0005-0000-0000-00004E060000}"/>
    <cellStyle name="Normal 3 3 20" xfId="1624" xr:uid="{00000000-0005-0000-0000-00004F060000}"/>
    <cellStyle name="Normal 3 3 21" xfId="1625" xr:uid="{00000000-0005-0000-0000-000050060000}"/>
    <cellStyle name="Normal 3 3 22" xfId="1626" xr:uid="{00000000-0005-0000-0000-000051060000}"/>
    <cellStyle name="Normal 3 3 23" xfId="1627" xr:uid="{00000000-0005-0000-0000-000052060000}"/>
    <cellStyle name="Normal 3 3 3" xfId="1628" xr:uid="{00000000-0005-0000-0000-000053060000}"/>
    <cellStyle name="Normal 3 3 4" xfId="1629" xr:uid="{00000000-0005-0000-0000-000054060000}"/>
    <cellStyle name="Normal 3 3 5" xfId="1630" xr:uid="{00000000-0005-0000-0000-000055060000}"/>
    <cellStyle name="Normal 3 3 6" xfId="1631" xr:uid="{00000000-0005-0000-0000-000056060000}"/>
    <cellStyle name="Normal 3 3 7" xfId="1632" xr:uid="{00000000-0005-0000-0000-000057060000}"/>
    <cellStyle name="Normal 3 3 8" xfId="1633" xr:uid="{00000000-0005-0000-0000-000058060000}"/>
    <cellStyle name="Normal 3 3 9" xfId="1634" xr:uid="{00000000-0005-0000-0000-000059060000}"/>
    <cellStyle name="Normal 3 30" xfId="1635" xr:uid="{00000000-0005-0000-0000-00005A060000}"/>
    <cellStyle name="Normal 3 30 10" xfId="1636" xr:uid="{00000000-0005-0000-0000-00005B060000}"/>
    <cellStyle name="Normal 3 30 11" xfId="1637" xr:uid="{00000000-0005-0000-0000-00005C060000}"/>
    <cellStyle name="Normal 3 30 12" xfId="1638" xr:uid="{00000000-0005-0000-0000-00005D060000}"/>
    <cellStyle name="Normal 3 30 13" xfId="1639" xr:uid="{00000000-0005-0000-0000-00005E060000}"/>
    <cellStyle name="Normal 3 30 14" xfId="1640" xr:uid="{00000000-0005-0000-0000-00005F060000}"/>
    <cellStyle name="Normal 3 30 15" xfId="1641" xr:uid="{00000000-0005-0000-0000-000060060000}"/>
    <cellStyle name="Normal 3 30 16" xfId="1642" xr:uid="{00000000-0005-0000-0000-000061060000}"/>
    <cellStyle name="Normal 3 30 17" xfId="1643" xr:uid="{00000000-0005-0000-0000-000062060000}"/>
    <cellStyle name="Normal 3 30 18" xfId="1644" xr:uid="{00000000-0005-0000-0000-000063060000}"/>
    <cellStyle name="Normal 3 30 19" xfId="1645" xr:uid="{00000000-0005-0000-0000-000064060000}"/>
    <cellStyle name="Normal 3 30 2" xfId="1646" xr:uid="{00000000-0005-0000-0000-000065060000}"/>
    <cellStyle name="Normal 3 30 20" xfId="1647" xr:uid="{00000000-0005-0000-0000-000066060000}"/>
    <cellStyle name="Normal 3 30 21" xfId="1648" xr:uid="{00000000-0005-0000-0000-000067060000}"/>
    <cellStyle name="Normal 3 30 22" xfId="1649" xr:uid="{00000000-0005-0000-0000-000068060000}"/>
    <cellStyle name="Normal 3 30 23" xfId="1650" xr:uid="{00000000-0005-0000-0000-000069060000}"/>
    <cellStyle name="Normal 3 30 3" xfId="1651" xr:uid="{00000000-0005-0000-0000-00006A060000}"/>
    <cellStyle name="Normal 3 30 4" xfId="1652" xr:uid="{00000000-0005-0000-0000-00006B060000}"/>
    <cellStyle name="Normal 3 30 5" xfId="1653" xr:uid="{00000000-0005-0000-0000-00006C060000}"/>
    <cellStyle name="Normal 3 30 6" xfId="1654" xr:uid="{00000000-0005-0000-0000-00006D060000}"/>
    <cellStyle name="Normal 3 30 7" xfId="1655" xr:uid="{00000000-0005-0000-0000-00006E060000}"/>
    <cellStyle name="Normal 3 30 8" xfId="1656" xr:uid="{00000000-0005-0000-0000-00006F060000}"/>
    <cellStyle name="Normal 3 30 9" xfId="1657" xr:uid="{00000000-0005-0000-0000-000070060000}"/>
    <cellStyle name="Normal 3 31" xfId="1658" xr:uid="{00000000-0005-0000-0000-000071060000}"/>
    <cellStyle name="Normal 3 31 10" xfId="1659" xr:uid="{00000000-0005-0000-0000-000072060000}"/>
    <cellStyle name="Normal 3 31 11" xfId="1660" xr:uid="{00000000-0005-0000-0000-000073060000}"/>
    <cellStyle name="Normal 3 31 12" xfId="1661" xr:uid="{00000000-0005-0000-0000-000074060000}"/>
    <cellStyle name="Normal 3 31 13" xfId="1662" xr:uid="{00000000-0005-0000-0000-000075060000}"/>
    <cellStyle name="Normal 3 31 14" xfId="1663" xr:uid="{00000000-0005-0000-0000-000076060000}"/>
    <cellStyle name="Normal 3 31 15" xfId="1664" xr:uid="{00000000-0005-0000-0000-000077060000}"/>
    <cellStyle name="Normal 3 31 16" xfId="1665" xr:uid="{00000000-0005-0000-0000-000078060000}"/>
    <cellStyle name="Normal 3 31 17" xfId="1666" xr:uid="{00000000-0005-0000-0000-000079060000}"/>
    <cellStyle name="Normal 3 31 18" xfId="1667" xr:uid="{00000000-0005-0000-0000-00007A060000}"/>
    <cellStyle name="Normal 3 31 19" xfId="1668" xr:uid="{00000000-0005-0000-0000-00007B060000}"/>
    <cellStyle name="Normal 3 31 2" xfId="1669" xr:uid="{00000000-0005-0000-0000-00007C060000}"/>
    <cellStyle name="Normal 3 31 20" xfId="1670" xr:uid="{00000000-0005-0000-0000-00007D060000}"/>
    <cellStyle name="Normal 3 31 21" xfId="1671" xr:uid="{00000000-0005-0000-0000-00007E060000}"/>
    <cellStyle name="Normal 3 31 22" xfId="1672" xr:uid="{00000000-0005-0000-0000-00007F060000}"/>
    <cellStyle name="Normal 3 31 23" xfId="1673" xr:uid="{00000000-0005-0000-0000-000080060000}"/>
    <cellStyle name="Normal 3 31 3" xfId="1674" xr:uid="{00000000-0005-0000-0000-000081060000}"/>
    <cellStyle name="Normal 3 31 4" xfId="1675" xr:uid="{00000000-0005-0000-0000-000082060000}"/>
    <cellStyle name="Normal 3 31 5" xfId="1676" xr:uid="{00000000-0005-0000-0000-000083060000}"/>
    <cellStyle name="Normal 3 31 6" xfId="1677" xr:uid="{00000000-0005-0000-0000-000084060000}"/>
    <cellStyle name="Normal 3 31 7" xfId="1678" xr:uid="{00000000-0005-0000-0000-000085060000}"/>
    <cellStyle name="Normal 3 31 8" xfId="1679" xr:uid="{00000000-0005-0000-0000-000086060000}"/>
    <cellStyle name="Normal 3 31 9" xfId="1680" xr:uid="{00000000-0005-0000-0000-000087060000}"/>
    <cellStyle name="Normal 3 32" xfId="1681" xr:uid="{00000000-0005-0000-0000-000088060000}"/>
    <cellStyle name="Normal 3 32 10" xfId="1682" xr:uid="{00000000-0005-0000-0000-000089060000}"/>
    <cellStyle name="Normal 3 32 11" xfId="1683" xr:uid="{00000000-0005-0000-0000-00008A060000}"/>
    <cellStyle name="Normal 3 32 12" xfId="1684" xr:uid="{00000000-0005-0000-0000-00008B060000}"/>
    <cellStyle name="Normal 3 32 13" xfId="1685" xr:uid="{00000000-0005-0000-0000-00008C060000}"/>
    <cellStyle name="Normal 3 32 14" xfId="1686" xr:uid="{00000000-0005-0000-0000-00008D060000}"/>
    <cellStyle name="Normal 3 32 15" xfId="1687" xr:uid="{00000000-0005-0000-0000-00008E060000}"/>
    <cellStyle name="Normal 3 32 16" xfId="1688" xr:uid="{00000000-0005-0000-0000-00008F060000}"/>
    <cellStyle name="Normal 3 32 17" xfId="1689" xr:uid="{00000000-0005-0000-0000-000090060000}"/>
    <cellStyle name="Normal 3 32 18" xfId="1690" xr:uid="{00000000-0005-0000-0000-000091060000}"/>
    <cellStyle name="Normal 3 32 19" xfId="1691" xr:uid="{00000000-0005-0000-0000-000092060000}"/>
    <cellStyle name="Normal 3 32 2" xfId="1692" xr:uid="{00000000-0005-0000-0000-000093060000}"/>
    <cellStyle name="Normal 3 32 20" xfId="1693" xr:uid="{00000000-0005-0000-0000-000094060000}"/>
    <cellStyle name="Normal 3 32 21" xfId="1694" xr:uid="{00000000-0005-0000-0000-000095060000}"/>
    <cellStyle name="Normal 3 32 22" xfId="1695" xr:uid="{00000000-0005-0000-0000-000096060000}"/>
    <cellStyle name="Normal 3 32 23" xfId="1696" xr:uid="{00000000-0005-0000-0000-000097060000}"/>
    <cellStyle name="Normal 3 32 3" xfId="1697" xr:uid="{00000000-0005-0000-0000-000098060000}"/>
    <cellStyle name="Normal 3 32 4" xfId="1698" xr:uid="{00000000-0005-0000-0000-000099060000}"/>
    <cellStyle name="Normal 3 32 5" xfId="1699" xr:uid="{00000000-0005-0000-0000-00009A060000}"/>
    <cellStyle name="Normal 3 32 6" xfId="1700" xr:uid="{00000000-0005-0000-0000-00009B060000}"/>
    <cellStyle name="Normal 3 32 7" xfId="1701" xr:uid="{00000000-0005-0000-0000-00009C060000}"/>
    <cellStyle name="Normal 3 32 8" xfId="1702" xr:uid="{00000000-0005-0000-0000-00009D060000}"/>
    <cellStyle name="Normal 3 32 9" xfId="1703" xr:uid="{00000000-0005-0000-0000-00009E060000}"/>
    <cellStyle name="Normal 3 33" xfId="1704" xr:uid="{00000000-0005-0000-0000-00009F060000}"/>
    <cellStyle name="Normal 3 33 10" xfId="1705" xr:uid="{00000000-0005-0000-0000-0000A0060000}"/>
    <cellStyle name="Normal 3 33 11" xfId="1706" xr:uid="{00000000-0005-0000-0000-0000A1060000}"/>
    <cellStyle name="Normal 3 33 12" xfId="1707" xr:uid="{00000000-0005-0000-0000-0000A2060000}"/>
    <cellStyle name="Normal 3 33 13" xfId="1708" xr:uid="{00000000-0005-0000-0000-0000A3060000}"/>
    <cellStyle name="Normal 3 33 14" xfId="1709" xr:uid="{00000000-0005-0000-0000-0000A4060000}"/>
    <cellStyle name="Normal 3 33 15" xfId="1710" xr:uid="{00000000-0005-0000-0000-0000A5060000}"/>
    <cellStyle name="Normal 3 33 16" xfId="1711" xr:uid="{00000000-0005-0000-0000-0000A6060000}"/>
    <cellStyle name="Normal 3 33 17" xfId="1712" xr:uid="{00000000-0005-0000-0000-0000A7060000}"/>
    <cellStyle name="Normal 3 33 18" xfId="1713" xr:uid="{00000000-0005-0000-0000-0000A8060000}"/>
    <cellStyle name="Normal 3 33 19" xfId="1714" xr:uid="{00000000-0005-0000-0000-0000A9060000}"/>
    <cellStyle name="Normal 3 33 2" xfId="1715" xr:uid="{00000000-0005-0000-0000-0000AA060000}"/>
    <cellStyle name="Normal 3 33 20" xfId="1716" xr:uid="{00000000-0005-0000-0000-0000AB060000}"/>
    <cellStyle name="Normal 3 33 21" xfId="1717" xr:uid="{00000000-0005-0000-0000-0000AC060000}"/>
    <cellStyle name="Normal 3 33 22" xfId="1718" xr:uid="{00000000-0005-0000-0000-0000AD060000}"/>
    <cellStyle name="Normal 3 33 23" xfId="1719" xr:uid="{00000000-0005-0000-0000-0000AE060000}"/>
    <cellStyle name="Normal 3 33 3" xfId="1720" xr:uid="{00000000-0005-0000-0000-0000AF060000}"/>
    <cellStyle name="Normal 3 33 4" xfId="1721" xr:uid="{00000000-0005-0000-0000-0000B0060000}"/>
    <cellStyle name="Normal 3 33 5" xfId="1722" xr:uid="{00000000-0005-0000-0000-0000B1060000}"/>
    <cellStyle name="Normal 3 33 6" xfId="1723" xr:uid="{00000000-0005-0000-0000-0000B2060000}"/>
    <cellStyle name="Normal 3 33 7" xfId="1724" xr:uid="{00000000-0005-0000-0000-0000B3060000}"/>
    <cellStyle name="Normal 3 33 8" xfId="1725" xr:uid="{00000000-0005-0000-0000-0000B4060000}"/>
    <cellStyle name="Normal 3 33 9" xfId="1726" xr:uid="{00000000-0005-0000-0000-0000B5060000}"/>
    <cellStyle name="Normal 3 34" xfId="1727" xr:uid="{00000000-0005-0000-0000-0000B6060000}"/>
    <cellStyle name="Normal 3 35" xfId="1728" xr:uid="{00000000-0005-0000-0000-0000B7060000}"/>
    <cellStyle name="Normal 3 36" xfId="1729" xr:uid="{00000000-0005-0000-0000-0000B8060000}"/>
    <cellStyle name="Normal 3 37" xfId="1730" xr:uid="{00000000-0005-0000-0000-0000B9060000}"/>
    <cellStyle name="Normal 3 38" xfId="1731" xr:uid="{00000000-0005-0000-0000-0000BA060000}"/>
    <cellStyle name="Normal 3 39" xfId="1732" xr:uid="{00000000-0005-0000-0000-0000BB060000}"/>
    <cellStyle name="Normal 3 4" xfId="1733" xr:uid="{00000000-0005-0000-0000-0000BC060000}"/>
    <cellStyle name="Normal 3 4 10" xfId="1734" xr:uid="{00000000-0005-0000-0000-0000BD060000}"/>
    <cellStyle name="Normal 3 4 11" xfId="1735" xr:uid="{00000000-0005-0000-0000-0000BE060000}"/>
    <cellStyle name="Normal 3 4 12" xfId="1736" xr:uid="{00000000-0005-0000-0000-0000BF060000}"/>
    <cellStyle name="Normal 3 4 13" xfId="1737" xr:uid="{00000000-0005-0000-0000-0000C0060000}"/>
    <cellStyle name="Normal 3 4 14" xfId="1738" xr:uid="{00000000-0005-0000-0000-0000C1060000}"/>
    <cellStyle name="Normal 3 4 15" xfId="1739" xr:uid="{00000000-0005-0000-0000-0000C2060000}"/>
    <cellStyle name="Normal 3 4 16" xfId="1740" xr:uid="{00000000-0005-0000-0000-0000C3060000}"/>
    <cellStyle name="Normal 3 4 17" xfId="1741" xr:uid="{00000000-0005-0000-0000-0000C4060000}"/>
    <cellStyle name="Normal 3 4 18" xfId="1742" xr:uid="{00000000-0005-0000-0000-0000C5060000}"/>
    <cellStyle name="Normal 3 4 19" xfId="1743" xr:uid="{00000000-0005-0000-0000-0000C6060000}"/>
    <cellStyle name="Normal 3 4 2" xfId="1744" xr:uid="{00000000-0005-0000-0000-0000C7060000}"/>
    <cellStyle name="Normal 3 4 20" xfId="1745" xr:uid="{00000000-0005-0000-0000-0000C8060000}"/>
    <cellStyle name="Normal 3 4 21" xfId="1746" xr:uid="{00000000-0005-0000-0000-0000C9060000}"/>
    <cellStyle name="Normal 3 4 22" xfId="1747" xr:uid="{00000000-0005-0000-0000-0000CA060000}"/>
    <cellStyle name="Normal 3 4 23" xfId="1748" xr:uid="{00000000-0005-0000-0000-0000CB060000}"/>
    <cellStyle name="Normal 3 4 3" xfId="1749" xr:uid="{00000000-0005-0000-0000-0000CC060000}"/>
    <cellStyle name="Normal 3 4 4" xfId="1750" xr:uid="{00000000-0005-0000-0000-0000CD060000}"/>
    <cellStyle name="Normal 3 4 5" xfId="1751" xr:uid="{00000000-0005-0000-0000-0000CE060000}"/>
    <cellStyle name="Normal 3 4 6" xfId="1752" xr:uid="{00000000-0005-0000-0000-0000CF060000}"/>
    <cellStyle name="Normal 3 4 7" xfId="1753" xr:uid="{00000000-0005-0000-0000-0000D0060000}"/>
    <cellStyle name="Normal 3 4 8" xfId="1754" xr:uid="{00000000-0005-0000-0000-0000D1060000}"/>
    <cellStyle name="Normal 3 4 9" xfId="1755" xr:uid="{00000000-0005-0000-0000-0000D2060000}"/>
    <cellStyle name="Normal 3 40" xfId="1756" xr:uid="{00000000-0005-0000-0000-0000D3060000}"/>
    <cellStyle name="Normal 3 41" xfId="1757" xr:uid="{00000000-0005-0000-0000-0000D4060000}"/>
    <cellStyle name="Normal 3 42" xfId="1758" xr:uid="{00000000-0005-0000-0000-0000D5060000}"/>
    <cellStyle name="Normal 3 43" xfId="1759" xr:uid="{00000000-0005-0000-0000-0000D6060000}"/>
    <cellStyle name="Normal 3 44" xfId="1760" xr:uid="{00000000-0005-0000-0000-0000D7060000}"/>
    <cellStyle name="Normal 3 45" xfId="1761" xr:uid="{00000000-0005-0000-0000-0000D8060000}"/>
    <cellStyle name="Normal 3 46" xfId="1762" xr:uid="{00000000-0005-0000-0000-0000D9060000}"/>
    <cellStyle name="Normal 3 47" xfId="1763" xr:uid="{00000000-0005-0000-0000-0000DA060000}"/>
    <cellStyle name="Normal 3 48" xfId="1764" xr:uid="{00000000-0005-0000-0000-0000DB060000}"/>
    <cellStyle name="Normal 3 49" xfId="1765" xr:uid="{00000000-0005-0000-0000-0000DC060000}"/>
    <cellStyle name="Normal 3 5" xfId="1766" xr:uid="{00000000-0005-0000-0000-0000DD060000}"/>
    <cellStyle name="Normal 3 5 10" xfId="1767" xr:uid="{00000000-0005-0000-0000-0000DE060000}"/>
    <cellStyle name="Normal 3 5 11" xfId="1768" xr:uid="{00000000-0005-0000-0000-0000DF060000}"/>
    <cellStyle name="Normal 3 5 12" xfId="1769" xr:uid="{00000000-0005-0000-0000-0000E0060000}"/>
    <cellStyle name="Normal 3 5 13" xfId="1770" xr:uid="{00000000-0005-0000-0000-0000E1060000}"/>
    <cellStyle name="Normal 3 5 14" xfId="1771" xr:uid="{00000000-0005-0000-0000-0000E2060000}"/>
    <cellStyle name="Normal 3 5 15" xfId="1772" xr:uid="{00000000-0005-0000-0000-0000E3060000}"/>
    <cellStyle name="Normal 3 5 16" xfId="1773" xr:uid="{00000000-0005-0000-0000-0000E4060000}"/>
    <cellStyle name="Normal 3 5 17" xfId="1774" xr:uid="{00000000-0005-0000-0000-0000E5060000}"/>
    <cellStyle name="Normal 3 5 18" xfId="1775" xr:uid="{00000000-0005-0000-0000-0000E6060000}"/>
    <cellStyle name="Normal 3 5 19" xfId="1776" xr:uid="{00000000-0005-0000-0000-0000E7060000}"/>
    <cellStyle name="Normal 3 5 2" xfId="1777" xr:uid="{00000000-0005-0000-0000-0000E8060000}"/>
    <cellStyle name="Normal 3 5 20" xfId="1778" xr:uid="{00000000-0005-0000-0000-0000E9060000}"/>
    <cellStyle name="Normal 3 5 21" xfId="1779" xr:uid="{00000000-0005-0000-0000-0000EA060000}"/>
    <cellStyle name="Normal 3 5 22" xfId="1780" xr:uid="{00000000-0005-0000-0000-0000EB060000}"/>
    <cellStyle name="Normal 3 5 23" xfId="1781" xr:uid="{00000000-0005-0000-0000-0000EC060000}"/>
    <cellStyle name="Normal 3 5 3" xfId="1782" xr:uid="{00000000-0005-0000-0000-0000ED060000}"/>
    <cellStyle name="Normal 3 5 4" xfId="1783" xr:uid="{00000000-0005-0000-0000-0000EE060000}"/>
    <cellStyle name="Normal 3 5 5" xfId="1784" xr:uid="{00000000-0005-0000-0000-0000EF060000}"/>
    <cellStyle name="Normal 3 5 6" xfId="1785" xr:uid="{00000000-0005-0000-0000-0000F0060000}"/>
    <cellStyle name="Normal 3 5 7" xfId="1786" xr:uid="{00000000-0005-0000-0000-0000F1060000}"/>
    <cellStyle name="Normal 3 5 8" xfId="1787" xr:uid="{00000000-0005-0000-0000-0000F2060000}"/>
    <cellStyle name="Normal 3 5 9" xfId="1788" xr:uid="{00000000-0005-0000-0000-0000F3060000}"/>
    <cellStyle name="Normal 3 50" xfId="1789" xr:uid="{00000000-0005-0000-0000-0000F4060000}"/>
    <cellStyle name="Normal 3 51" xfId="1790" xr:uid="{00000000-0005-0000-0000-0000F5060000}"/>
    <cellStyle name="Normal 3 52" xfId="1791" xr:uid="{00000000-0005-0000-0000-0000F6060000}"/>
    <cellStyle name="Normal 3 53" xfId="1792" xr:uid="{00000000-0005-0000-0000-0000F7060000}"/>
    <cellStyle name="Normal 3 54" xfId="1793" xr:uid="{00000000-0005-0000-0000-0000F8060000}"/>
    <cellStyle name="Normal 3 55" xfId="1794" xr:uid="{00000000-0005-0000-0000-0000F9060000}"/>
    <cellStyle name="Normal 3 56" xfId="1795" xr:uid="{00000000-0005-0000-0000-0000FA060000}"/>
    <cellStyle name="Normal 3 57" xfId="1796" xr:uid="{00000000-0005-0000-0000-0000FB060000}"/>
    <cellStyle name="Normal 3 58" xfId="1797" xr:uid="{00000000-0005-0000-0000-0000FC060000}"/>
    <cellStyle name="Normal 3 59" xfId="1798" xr:uid="{00000000-0005-0000-0000-0000FD060000}"/>
    <cellStyle name="Normal 3 6" xfId="1799" xr:uid="{00000000-0005-0000-0000-0000FE060000}"/>
    <cellStyle name="Normal 3 6 10" xfId="1800" xr:uid="{00000000-0005-0000-0000-0000FF060000}"/>
    <cellStyle name="Normal 3 6 11" xfId="1801" xr:uid="{00000000-0005-0000-0000-000000070000}"/>
    <cellStyle name="Normal 3 6 12" xfId="1802" xr:uid="{00000000-0005-0000-0000-000001070000}"/>
    <cellStyle name="Normal 3 6 13" xfId="1803" xr:uid="{00000000-0005-0000-0000-000002070000}"/>
    <cellStyle name="Normal 3 6 14" xfId="1804" xr:uid="{00000000-0005-0000-0000-000003070000}"/>
    <cellStyle name="Normal 3 6 15" xfId="1805" xr:uid="{00000000-0005-0000-0000-000004070000}"/>
    <cellStyle name="Normal 3 6 16" xfId="1806" xr:uid="{00000000-0005-0000-0000-000005070000}"/>
    <cellStyle name="Normal 3 6 17" xfId="1807" xr:uid="{00000000-0005-0000-0000-000006070000}"/>
    <cellStyle name="Normal 3 6 18" xfId="1808" xr:uid="{00000000-0005-0000-0000-000007070000}"/>
    <cellStyle name="Normal 3 6 19" xfId="1809" xr:uid="{00000000-0005-0000-0000-000008070000}"/>
    <cellStyle name="Normal 3 6 2" xfId="1810" xr:uid="{00000000-0005-0000-0000-000009070000}"/>
    <cellStyle name="Normal 3 6 20" xfId="1811" xr:uid="{00000000-0005-0000-0000-00000A070000}"/>
    <cellStyle name="Normal 3 6 21" xfId="1812" xr:uid="{00000000-0005-0000-0000-00000B070000}"/>
    <cellStyle name="Normal 3 6 22" xfId="1813" xr:uid="{00000000-0005-0000-0000-00000C070000}"/>
    <cellStyle name="Normal 3 6 23" xfId="1814" xr:uid="{00000000-0005-0000-0000-00000D070000}"/>
    <cellStyle name="Normal 3 6 3" xfId="1815" xr:uid="{00000000-0005-0000-0000-00000E070000}"/>
    <cellStyle name="Normal 3 6 4" xfId="1816" xr:uid="{00000000-0005-0000-0000-00000F070000}"/>
    <cellStyle name="Normal 3 6 5" xfId="1817" xr:uid="{00000000-0005-0000-0000-000010070000}"/>
    <cellStyle name="Normal 3 6 6" xfId="1818" xr:uid="{00000000-0005-0000-0000-000011070000}"/>
    <cellStyle name="Normal 3 6 7" xfId="1819" xr:uid="{00000000-0005-0000-0000-000012070000}"/>
    <cellStyle name="Normal 3 6 8" xfId="1820" xr:uid="{00000000-0005-0000-0000-000013070000}"/>
    <cellStyle name="Normal 3 6 9" xfId="1821" xr:uid="{00000000-0005-0000-0000-000014070000}"/>
    <cellStyle name="Normal 3 60" xfId="1822" xr:uid="{00000000-0005-0000-0000-000015070000}"/>
    <cellStyle name="Normal 3 61" xfId="1823" xr:uid="{00000000-0005-0000-0000-000016070000}"/>
    <cellStyle name="Normal 3 62" xfId="1824" xr:uid="{00000000-0005-0000-0000-000017070000}"/>
    <cellStyle name="Normal 3 63" xfId="1825" xr:uid="{00000000-0005-0000-0000-000018070000}"/>
    <cellStyle name="Normal 3 64" xfId="1826" xr:uid="{00000000-0005-0000-0000-000019070000}"/>
    <cellStyle name="Normal 3 65" xfId="1827" xr:uid="{00000000-0005-0000-0000-00001A070000}"/>
    <cellStyle name="Normal 3 66" xfId="1064" xr:uid="{00000000-0005-0000-0000-00001B070000}"/>
    <cellStyle name="Normal 3 67" xfId="2073" xr:uid="{00000000-0005-0000-0000-000030050000}"/>
    <cellStyle name="Normal 3 7" xfId="1828" xr:uid="{00000000-0005-0000-0000-00001C070000}"/>
    <cellStyle name="Normal 3 7 10" xfId="1829" xr:uid="{00000000-0005-0000-0000-00001D070000}"/>
    <cellStyle name="Normal 3 7 11" xfId="1830" xr:uid="{00000000-0005-0000-0000-00001E070000}"/>
    <cellStyle name="Normal 3 7 12" xfId="1831" xr:uid="{00000000-0005-0000-0000-00001F070000}"/>
    <cellStyle name="Normal 3 7 13" xfId="1832" xr:uid="{00000000-0005-0000-0000-000020070000}"/>
    <cellStyle name="Normal 3 7 14" xfId="1833" xr:uid="{00000000-0005-0000-0000-000021070000}"/>
    <cellStyle name="Normal 3 7 15" xfId="1834" xr:uid="{00000000-0005-0000-0000-000022070000}"/>
    <cellStyle name="Normal 3 7 16" xfId="1835" xr:uid="{00000000-0005-0000-0000-000023070000}"/>
    <cellStyle name="Normal 3 7 17" xfId="1836" xr:uid="{00000000-0005-0000-0000-000024070000}"/>
    <cellStyle name="Normal 3 7 18" xfId="1837" xr:uid="{00000000-0005-0000-0000-000025070000}"/>
    <cellStyle name="Normal 3 7 19" xfId="1838" xr:uid="{00000000-0005-0000-0000-000026070000}"/>
    <cellStyle name="Normal 3 7 2" xfId="1839" xr:uid="{00000000-0005-0000-0000-000027070000}"/>
    <cellStyle name="Normal 3 7 20" xfId="1840" xr:uid="{00000000-0005-0000-0000-000028070000}"/>
    <cellStyle name="Normal 3 7 21" xfId="1841" xr:uid="{00000000-0005-0000-0000-000029070000}"/>
    <cellStyle name="Normal 3 7 22" xfId="1842" xr:uid="{00000000-0005-0000-0000-00002A070000}"/>
    <cellStyle name="Normal 3 7 23" xfId="1843" xr:uid="{00000000-0005-0000-0000-00002B070000}"/>
    <cellStyle name="Normal 3 7 3" xfId="1844" xr:uid="{00000000-0005-0000-0000-00002C070000}"/>
    <cellStyle name="Normal 3 7 4" xfId="1845" xr:uid="{00000000-0005-0000-0000-00002D070000}"/>
    <cellStyle name="Normal 3 7 5" xfId="1846" xr:uid="{00000000-0005-0000-0000-00002E070000}"/>
    <cellStyle name="Normal 3 7 6" xfId="1847" xr:uid="{00000000-0005-0000-0000-00002F070000}"/>
    <cellStyle name="Normal 3 7 7" xfId="1848" xr:uid="{00000000-0005-0000-0000-000030070000}"/>
    <cellStyle name="Normal 3 7 8" xfId="1849" xr:uid="{00000000-0005-0000-0000-000031070000}"/>
    <cellStyle name="Normal 3 7 9" xfId="1850" xr:uid="{00000000-0005-0000-0000-000032070000}"/>
    <cellStyle name="Normal 3 7_Summary" xfId="2398" xr:uid="{00000000-0005-0000-0000-000045080000}"/>
    <cellStyle name="Normal 3 8" xfId="1851" xr:uid="{00000000-0005-0000-0000-000033070000}"/>
    <cellStyle name="Normal 3 8 10" xfId="1852" xr:uid="{00000000-0005-0000-0000-000034070000}"/>
    <cellStyle name="Normal 3 8 11" xfId="1853" xr:uid="{00000000-0005-0000-0000-000035070000}"/>
    <cellStyle name="Normal 3 8 12" xfId="1854" xr:uid="{00000000-0005-0000-0000-000036070000}"/>
    <cellStyle name="Normal 3 8 13" xfId="1855" xr:uid="{00000000-0005-0000-0000-000037070000}"/>
    <cellStyle name="Normal 3 8 14" xfId="1856" xr:uid="{00000000-0005-0000-0000-000038070000}"/>
    <cellStyle name="Normal 3 8 15" xfId="1857" xr:uid="{00000000-0005-0000-0000-000039070000}"/>
    <cellStyle name="Normal 3 8 16" xfId="1858" xr:uid="{00000000-0005-0000-0000-00003A070000}"/>
    <cellStyle name="Normal 3 8 17" xfId="1859" xr:uid="{00000000-0005-0000-0000-00003B070000}"/>
    <cellStyle name="Normal 3 8 18" xfId="1860" xr:uid="{00000000-0005-0000-0000-00003C070000}"/>
    <cellStyle name="Normal 3 8 19" xfId="1861" xr:uid="{00000000-0005-0000-0000-00003D070000}"/>
    <cellStyle name="Normal 3 8 2" xfId="1862" xr:uid="{00000000-0005-0000-0000-00003E070000}"/>
    <cellStyle name="Normal 3 8 20" xfId="1863" xr:uid="{00000000-0005-0000-0000-00003F070000}"/>
    <cellStyle name="Normal 3 8 21" xfId="1864" xr:uid="{00000000-0005-0000-0000-000040070000}"/>
    <cellStyle name="Normal 3 8 22" xfId="1865" xr:uid="{00000000-0005-0000-0000-000041070000}"/>
    <cellStyle name="Normal 3 8 23" xfId="1866" xr:uid="{00000000-0005-0000-0000-000042070000}"/>
    <cellStyle name="Normal 3 8 3" xfId="1867" xr:uid="{00000000-0005-0000-0000-000043070000}"/>
    <cellStyle name="Normal 3 8 4" xfId="1868" xr:uid="{00000000-0005-0000-0000-000044070000}"/>
    <cellStyle name="Normal 3 8 5" xfId="1869" xr:uid="{00000000-0005-0000-0000-000045070000}"/>
    <cellStyle name="Normal 3 8 6" xfId="1870" xr:uid="{00000000-0005-0000-0000-000046070000}"/>
    <cellStyle name="Normal 3 8 7" xfId="1871" xr:uid="{00000000-0005-0000-0000-000047070000}"/>
    <cellStyle name="Normal 3 8 8" xfId="1872" xr:uid="{00000000-0005-0000-0000-000048070000}"/>
    <cellStyle name="Normal 3 8 9" xfId="1873" xr:uid="{00000000-0005-0000-0000-000049070000}"/>
    <cellStyle name="Normal 3 9" xfId="1874" xr:uid="{00000000-0005-0000-0000-00004A070000}"/>
    <cellStyle name="Normal 3 9 10" xfId="1875" xr:uid="{00000000-0005-0000-0000-00004B070000}"/>
    <cellStyle name="Normal 3 9 11" xfId="1876" xr:uid="{00000000-0005-0000-0000-00004C070000}"/>
    <cellStyle name="Normal 3 9 12" xfId="1877" xr:uid="{00000000-0005-0000-0000-00004D070000}"/>
    <cellStyle name="Normal 3 9 13" xfId="1878" xr:uid="{00000000-0005-0000-0000-00004E070000}"/>
    <cellStyle name="Normal 3 9 14" xfId="1879" xr:uid="{00000000-0005-0000-0000-00004F070000}"/>
    <cellStyle name="Normal 3 9 15" xfId="1880" xr:uid="{00000000-0005-0000-0000-000050070000}"/>
    <cellStyle name="Normal 3 9 16" xfId="1881" xr:uid="{00000000-0005-0000-0000-000051070000}"/>
    <cellStyle name="Normal 3 9 17" xfId="1882" xr:uid="{00000000-0005-0000-0000-000052070000}"/>
    <cellStyle name="Normal 3 9 18" xfId="1883" xr:uid="{00000000-0005-0000-0000-000053070000}"/>
    <cellStyle name="Normal 3 9 19" xfId="1884" xr:uid="{00000000-0005-0000-0000-000054070000}"/>
    <cellStyle name="Normal 3 9 2" xfId="1885" xr:uid="{00000000-0005-0000-0000-000055070000}"/>
    <cellStyle name="Normal 3 9 20" xfId="1886" xr:uid="{00000000-0005-0000-0000-000056070000}"/>
    <cellStyle name="Normal 3 9 21" xfId="1887" xr:uid="{00000000-0005-0000-0000-000057070000}"/>
    <cellStyle name="Normal 3 9 22" xfId="1888" xr:uid="{00000000-0005-0000-0000-000058070000}"/>
    <cellStyle name="Normal 3 9 23" xfId="1889" xr:uid="{00000000-0005-0000-0000-000059070000}"/>
    <cellStyle name="Normal 3 9 3" xfId="1890" xr:uid="{00000000-0005-0000-0000-00005A070000}"/>
    <cellStyle name="Normal 3 9 4" xfId="1891" xr:uid="{00000000-0005-0000-0000-00005B070000}"/>
    <cellStyle name="Normal 3 9 5" xfId="1892" xr:uid="{00000000-0005-0000-0000-00005C070000}"/>
    <cellStyle name="Normal 3 9 6" xfId="1893" xr:uid="{00000000-0005-0000-0000-00005D070000}"/>
    <cellStyle name="Normal 3 9 7" xfId="1894" xr:uid="{00000000-0005-0000-0000-00005E070000}"/>
    <cellStyle name="Normal 3 9 8" xfId="1895" xr:uid="{00000000-0005-0000-0000-00005F070000}"/>
    <cellStyle name="Normal 3 9 9" xfId="1896" xr:uid="{00000000-0005-0000-0000-000060070000}"/>
    <cellStyle name="Normal 3 9_Summary" xfId="2399" xr:uid="{00000000-0005-0000-0000-000074080000}"/>
    <cellStyle name="Normal 3_Rates" xfId="2400" xr:uid="{00000000-0005-0000-0000-000075080000}"/>
    <cellStyle name="Normal 31" xfId="2007" xr:uid="{00000000-0005-0000-0000-000076080000}"/>
    <cellStyle name="Normal 4" xfId="52" xr:uid="{00000000-0005-0000-0000-000061070000}"/>
    <cellStyle name="Normal 4 2" xfId="1898" xr:uid="{00000000-0005-0000-0000-000062070000}"/>
    <cellStyle name="Normal 4 2 2" xfId="2076" xr:uid="{00000000-0005-0000-0000-000079080000}"/>
    <cellStyle name="Normal 4 2 3" xfId="2401" xr:uid="{00000000-0005-0000-0000-00007A080000}"/>
    <cellStyle name="Normal 4 2 4" xfId="2402" xr:uid="{00000000-0005-0000-0000-00007B080000}"/>
    <cellStyle name="Normal 4 2 5" xfId="2075" xr:uid="{00000000-0005-0000-0000-000078080000}"/>
    <cellStyle name="Normal 4 26" xfId="2403" xr:uid="{00000000-0005-0000-0000-00007C080000}"/>
    <cellStyle name="Normal 4 26 2" xfId="2404" xr:uid="{00000000-0005-0000-0000-00007D080000}"/>
    <cellStyle name="Normal 4 3" xfId="1897" xr:uid="{00000000-0005-0000-0000-000063070000}"/>
    <cellStyle name="Normal 4 3 2" xfId="2008" xr:uid="{00000000-0005-0000-0000-00007E080000}"/>
    <cellStyle name="Normal 4 4" xfId="2074" xr:uid="{00000000-0005-0000-0000-000077080000}"/>
    <cellStyle name="Normal 5" xfId="43" xr:uid="{00000000-0005-0000-0000-000064070000}"/>
    <cellStyle name="Normal 5 10" xfId="1899" xr:uid="{00000000-0005-0000-0000-000065070000}"/>
    <cellStyle name="Normal 5 11" xfId="1900" xr:uid="{00000000-0005-0000-0000-000066070000}"/>
    <cellStyle name="Normal 5 12" xfId="1901" xr:uid="{00000000-0005-0000-0000-000067070000}"/>
    <cellStyle name="Normal 5 13" xfId="1902" xr:uid="{00000000-0005-0000-0000-000068070000}"/>
    <cellStyle name="Normal 5 14" xfId="1903" xr:uid="{00000000-0005-0000-0000-000069070000}"/>
    <cellStyle name="Normal 5 15" xfId="1904" xr:uid="{00000000-0005-0000-0000-00006A070000}"/>
    <cellStyle name="Normal 5 16" xfId="1905" xr:uid="{00000000-0005-0000-0000-00006B070000}"/>
    <cellStyle name="Normal 5 17" xfId="1906" xr:uid="{00000000-0005-0000-0000-00006C070000}"/>
    <cellStyle name="Normal 5 18" xfId="1907" xr:uid="{00000000-0005-0000-0000-00006D070000}"/>
    <cellStyle name="Normal 5 19" xfId="1908" xr:uid="{00000000-0005-0000-0000-00006E070000}"/>
    <cellStyle name="Normal 5 2" xfId="1909" xr:uid="{00000000-0005-0000-0000-00006F070000}"/>
    <cellStyle name="Normal 5 2 10" xfId="1910" xr:uid="{00000000-0005-0000-0000-000070070000}"/>
    <cellStyle name="Normal 5 2 11" xfId="1911" xr:uid="{00000000-0005-0000-0000-000071070000}"/>
    <cellStyle name="Normal 5 2 12" xfId="1912" xr:uid="{00000000-0005-0000-0000-000072070000}"/>
    <cellStyle name="Normal 5 2 13" xfId="1913" xr:uid="{00000000-0005-0000-0000-000073070000}"/>
    <cellStyle name="Normal 5 2 14" xfId="1914" xr:uid="{00000000-0005-0000-0000-000074070000}"/>
    <cellStyle name="Normal 5 2 15" xfId="1915" xr:uid="{00000000-0005-0000-0000-000075070000}"/>
    <cellStyle name="Normal 5 2 16" xfId="1916" xr:uid="{00000000-0005-0000-0000-000076070000}"/>
    <cellStyle name="Normal 5 2 17" xfId="1917" xr:uid="{00000000-0005-0000-0000-000077070000}"/>
    <cellStyle name="Normal 5 2 18" xfId="1918" xr:uid="{00000000-0005-0000-0000-000078070000}"/>
    <cellStyle name="Normal 5 2 19" xfId="1919" xr:uid="{00000000-0005-0000-0000-000079070000}"/>
    <cellStyle name="Normal 5 2 2" xfId="1920" xr:uid="{00000000-0005-0000-0000-00007A070000}"/>
    <cellStyle name="Normal 5 2 20" xfId="1921" xr:uid="{00000000-0005-0000-0000-00007B070000}"/>
    <cellStyle name="Normal 5 2 21" xfId="1922" xr:uid="{00000000-0005-0000-0000-00007C070000}"/>
    <cellStyle name="Normal 5 2 22" xfId="1923" xr:uid="{00000000-0005-0000-0000-00007D070000}"/>
    <cellStyle name="Normal 5 2 23" xfId="1924" xr:uid="{00000000-0005-0000-0000-00007E070000}"/>
    <cellStyle name="Normal 5 2 3" xfId="1925" xr:uid="{00000000-0005-0000-0000-00007F070000}"/>
    <cellStyle name="Normal 5 2 4" xfId="1926" xr:uid="{00000000-0005-0000-0000-000080070000}"/>
    <cellStyle name="Normal 5 2 5" xfId="1927" xr:uid="{00000000-0005-0000-0000-000081070000}"/>
    <cellStyle name="Normal 5 2 6" xfId="1928" xr:uid="{00000000-0005-0000-0000-000082070000}"/>
    <cellStyle name="Normal 5 2 7" xfId="1929" xr:uid="{00000000-0005-0000-0000-000083070000}"/>
    <cellStyle name="Normal 5 2 8" xfId="1930" xr:uid="{00000000-0005-0000-0000-000084070000}"/>
    <cellStyle name="Normal 5 2 9" xfId="1931" xr:uid="{00000000-0005-0000-0000-000085070000}"/>
    <cellStyle name="Normal 5 20" xfId="1932" xr:uid="{00000000-0005-0000-0000-000086070000}"/>
    <cellStyle name="Normal 5 21" xfId="1933" xr:uid="{00000000-0005-0000-0000-000087070000}"/>
    <cellStyle name="Normal 5 22" xfId="1934" xr:uid="{00000000-0005-0000-0000-000088070000}"/>
    <cellStyle name="Normal 5 23" xfId="1935" xr:uid="{00000000-0005-0000-0000-000089070000}"/>
    <cellStyle name="Normal 5 24" xfId="1936" xr:uid="{00000000-0005-0000-0000-00008A070000}"/>
    <cellStyle name="Normal 5 25" xfId="2077" xr:uid="{00000000-0005-0000-0000-00007F080000}"/>
    <cellStyle name="Normal 5 3" xfId="1937" xr:uid="{00000000-0005-0000-0000-00008B070000}"/>
    <cellStyle name="Normal 5 4" xfId="1938" xr:uid="{00000000-0005-0000-0000-00008C070000}"/>
    <cellStyle name="Normal 5 5" xfId="1939" xr:uid="{00000000-0005-0000-0000-00008D070000}"/>
    <cellStyle name="Normal 5 6" xfId="1940" xr:uid="{00000000-0005-0000-0000-00008E070000}"/>
    <cellStyle name="Normal 5 7" xfId="1941" xr:uid="{00000000-0005-0000-0000-00008F070000}"/>
    <cellStyle name="Normal 5 8" xfId="1942" xr:uid="{00000000-0005-0000-0000-000090070000}"/>
    <cellStyle name="Normal 5 9" xfId="1943" xr:uid="{00000000-0005-0000-0000-000091070000}"/>
    <cellStyle name="Normal 5_Summary" xfId="2405" xr:uid="{00000000-0005-0000-0000-0000AD080000}"/>
    <cellStyle name="Normal 6" xfId="1944" xr:uid="{00000000-0005-0000-0000-000092070000}"/>
    <cellStyle name="Normal 6 2" xfId="2079" xr:uid="{00000000-0005-0000-0000-0000AF080000}"/>
    <cellStyle name="Normal 6 2 2" xfId="2080" xr:uid="{00000000-0005-0000-0000-0000B0080000}"/>
    <cellStyle name="Normal 6 2 2 2" xfId="2081" xr:uid="{00000000-0005-0000-0000-0000B1080000}"/>
    <cellStyle name="Normal 6 2 3" xfId="2082" xr:uid="{00000000-0005-0000-0000-0000B2080000}"/>
    <cellStyle name="Normal 6 3" xfId="2083" xr:uid="{00000000-0005-0000-0000-0000B3080000}"/>
    <cellStyle name="Normal 6 3 2" xfId="2084" xr:uid="{00000000-0005-0000-0000-0000B4080000}"/>
    <cellStyle name="Normal 6 4" xfId="2085" xr:uid="{00000000-0005-0000-0000-0000B5080000}"/>
    <cellStyle name="Normal 6 5" xfId="2078" xr:uid="{00000000-0005-0000-0000-0000AE080000}"/>
    <cellStyle name="Normal 7" xfId="1945" xr:uid="{00000000-0005-0000-0000-000093070000}"/>
    <cellStyle name="Normal 7 10" xfId="1946" xr:uid="{00000000-0005-0000-0000-000094070000}"/>
    <cellStyle name="Normal 7 11" xfId="1947" xr:uid="{00000000-0005-0000-0000-000095070000}"/>
    <cellStyle name="Normal 7 12" xfId="1948" xr:uid="{00000000-0005-0000-0000-000096070000}"/>
    <cellStyle name="Normal 7 13" xfId="1949" xr:uid="{00000000-0005-0000-0000-000097070000}"/>
    <cellStyle name="Normal 7 14" xfId="1950" xr:uid="{00000000-0005-0000-0000-000098070000}"/>
    <cellStyle name="Normal 7 15" xfId="1951" xr:uid="{00000000-0005-0000-0000-000099070000}"/>
    <cellStyle name="Normal 7 16" xfId="1952" xr:uid="{00000000-0005-0000-0000-00009A070000}"/>
    <cellStyle name="Normal 7 17" xfId="1953" xr:uid="{00000000-0005-0000-0000-00009B070000}"/>
    <cellStyle name="Normal 7 18" xfId="1954" xr:uid="{00000000-0005-0000-0000-00009C070000}"/>
    <cellStyle name="Normal 7 19" xfId="1955" xr:uid="{00000000-0005-0000-0000-00009D070000}"/>
    <cellStyle name="Normal 7 2" xfId="1956" xr:uid="{00000000-0005-0000-0000-00009E070000}"/>
    <cellStyle name="Normal 7 2 10" xfId="1957" xr:uid="{00000000-0005-0000-0000-00009F070000}"/>
    <cellStyle name="Normal 7 2 11" xfId="1958" xr:uid="{00000000-0005-0000-0000-0000A0070000}"/>
    <cellStyle name="Normal 7 2 12" xfId="1959" xr:uid="{00000000-0005-0000-0000-0000A1070000}"/>
    <cellStyle name="Normal 7 2 13" xfId="1960" xr:uid="{00000000-0005-0000-0000-0000A2070000}"/>
    <cellStyle name="Normal 7 2 14" xfId="1961" xr:uid="{00000000-0005-0000-0000-0000A3070000}"/>
    <cellStyle name="Normal 7 2 15" xfId="1962" xr:uid="{00000000-0005-0000-0000-0000A4070000}"/>
    <cellStyle name="Normal 7 2 16" xfId="1963" xr:uid="{00000000-0005-0000-0000-0000A5070000}"/>
    <cellStyle name="Normal 7 2 17" xfId="1964" xr:uid="{00000000-0005-0000-0000-0000A6070000}"/>
    <cellStyle name="Normal 7 2 18" xfId="1965" xr:uid="{00000000-0005-0000-0000-0000A7070000}"/>
    <cellStyle name="Normal 7 2 19" xfId="1966" xr:uid="{00000000-0005-0000-0000-0000A8070000}"/>
    <cellStyle name="Normal 7 2 2" xfId="1967" xr:uid="{00000000-0005-0000-0000-0000A9070000}"/>
    <cellStyle name="Normal 7 2 20" xfId="1968" xr:uid="{00000000-0005-0000-0000-0000AA070000}"/>
    <cellStyle name="Normal 7 2 21" xfId="1969" xr:uid="{00000000-0005-0000-0000-0000AB070000}"/>
    <cellStyle name="Normal 7 2 22" xfId="1970" xr:uid="{00000000-0005-0000-0000-0000AC070000}"/>
    <cellStyle name="Normal 7 2 23" xfId="1971" xr:uid="{00000000-0005-0000-0000-0000AD070000}"/>
    <cellStyle name="Normal 7 2 24" xfId="2087" xr:uid="{00000000-0005-0000-0000-0000C1080000}"/>
    <cellStyle name="Normal 7 2 3" xfId="1972" xr:uid="{00000000-0005-0000-0000-0000AE070000}"/>
    <cellStyle name="Normal 7 2 4" xfId="1973" xr:uid="{00000000-0005-0000-0000-0000AF070000}"/>
    <cellStyle name="Normal 7 2 5" xfId="1974" xr:uid="{00000000-0005-0000-0000-0000B0070000}"/>
    <cellStyle name="Normal 7 2 6" xfId="1975" xr:uid="{00000000-0005-0000-0000-0000B1070000}"/>
    <cellStyle name="Normal 7 2 7" xfId="1976" xr:uid="{00000000-0005-0000-0000-0000B2070000}"/>
    <cellStyle name="Normal 7 2 8" xfId="1977" xr:uid="{00000000-0005-0000-0000-0000B3070000}"/>
    <cellStyle name="Normal 7 2 9" xfId="1978" xr:uid="{00000000-0005-0000-0000-0000B4070000}"/>
    <cellStyle name="Normal 7 20" xfId="1979" xr:uid="{00000000-0005-0000-0000-0000B5070000}"/>
    <cellStyle name="Normal 7 21" xfId="1980" xr:uid="{00000000-0005-0000-0000-0000B6070000}"/>
    <cellStyle name="Normal 7 22" xfId="1981" xr:uid="{00000000-0005-0000-0000-0000B7070000}"/>
    <cellStyle name="Normal 7 23" xfId="1982" xr:uid="{00000000-0005-0000-0000-0000B8070000}"/>
    <cellStyle name="Normal 7 24" xfId="1983" xr:uid="{00000000-0005-0000-0000-0000B9070000}"/>
    <cellStyle name="Normal 7 25" xfId="2086" xr:uid="{00000000-0005-0000-0000-0000B6080000}"/>
    <cellStyle name="Normal 7 3" xfId="1984" xr:uid="{00000000-0005-0000-0000-0000BA070000}"/>
    <cellStyle name="Normal 7 4" xfId="1985" xr:uid="{00000000-0005-0000-0000-0000BB070000}"/>
    <cellStyle name="Normal 7 5" xfId="1986" xr:uid="{00000000-0005-0000-0000-0000BC070000}"/>
    <cellStyle name="Normal 7 6" xfId="1987" xr:uid="{00000000-0005-0000-0000-0000BD070000}"/>
    <cellStyle name="Normal 7 7" xfId="1988" xr:uid="{00000000-0005-0000-0000-0000BE070000}"/>
    <cellStyle name="Normal 7 8" xfId="1989" xr:uid="{00000000-0005-0000-0000-0000BF070000}"/>
    <cellStyle name="Normal 7 9" xfId="1990" xr:uid="{00000000-0005-0000-0000-0000C0070000}"/>
    <cellStyle name="Normal 8" xfId="1991" xr:uid="{00000000-0005-0000-0000-0000C1070000}"/>
    <cellStyle name="Normal 8 2" xfId="2089" xr:uid="{00000000-0005-0000-0000-0000E5080000}"/>
    <cellStyle name="Normal 8 2 2" xfId="2090" xr:uid="{00000000-0005-0000-0000-0000E6080000}"/>
    <cellStyle name="Normal 8 3" xfId="2091" xr:uid="{00000000-0005-0000-0000-0000E7080000}"/>
    <cellStyle name="Normal 8 4" xfId="2088" xr:uid="{00000000-0005-0000-0000-0000E4080000}"/>
    <cellStyle name="Normal 9" xfId="2092" xr:uid="{00000000-0005-0000-0000-0000E8080000}"/>
    <cellStyle name="Normal 9 2" xfId="2093" xr:uid="{00000000-0005-0000-0000-0000E9080000}"/>
    <cellStyle name="Normal 9 3" xfId="2406" xr:uid="{00000000-0005-0000-0000-0000EA080000}"/>
    <cellStyle name="Note" xfId="16" builtinId="10" customBuiltin="1"/>
    <cellStyle name="Note 2" xfId="1992" xr:uid="{00000000-0005-0000-0000-0000C3070000}"/>
    <cellStyle name="Note 2 2" xfId="2408" xr:uid="{00000000-0005-0000-0000-0000F0080000}"/>
    <cellStyle name="Note 2 2 2" xfId="2491" xr:uid="{00000000-0005-0000-0000-0000F1080000}"/>
    <cellStyle name="Note 2 2 3" xfId="2494" xr:uid="{00000000-0005-0000-0000-0000F2080000}"/>
    <cellStyle name="Note 2 3" xfId="2407" xr:uid="{00000000-0005-0000-0000-0000EF080000}"/>
    <cellStyle name="Note 3" xfId="2409" xr:uid="{00000000-0005-0000-0000-0000F3080000}"/>
    <cellStyle name="NumColmHd" xfId="2410" xr:uid="{00000000-0005-0000-0000-0000F4080000}"/>
    <cellStyle name="NumColmHd 2" xfId="2492" xr:uid="{00000000-0005-0000-0000-0000F5080000}"/>
    <cellStyle name="NumColmHd 3" xfId="2495" xr:uid="{00000000-0005-0000-0000-0000F6080000}"/>
    <cellStyle name="Output" xfId="11" builtinId="21" customBuiltin="1"/>
    <cellStyle name="Output 2" xfId="1993" xr:uid="{00000000-0005-0000-0000-0000C5070000}"/>
    <cellStyle name="Output 2 2" xfId="2493" xr:uid="{00000000-0005-0000-0000-0000F8080000}"/>
    <cellStyle name="Output 2 3" xfId="2496" xr:uid="{00000000-0005-0000-0000-0000F9080000}"/>
    <cellStyle name="Percent" xfId="1999" builtinId="5"/>
    <cellStyle name="Percent [0]" xfId="2411" xr:uid="{00000000-0005-0000-0000-0000FA080000}"/>
    <cellStyle name="Percent [00]" xfId="2412" xr:uid="{00000000-0005-0000-0000-0000FB080000}"/>
    <cellStyle name="Percent [2]" xfId="2413" xr:uid="{00000000-0005-0000-0000-0000FC080000}"/>
    <cellStyle name="Percent 10" xfId="2094" xr:uid="{00000000-0005-0000-0000-0000FD080000}"/>
    <cellStyle name="Percent 10 2" xfId="2095" xr:uid="{00000000-0005-0000-0000-0000FE080000}"/>
    <cellStyle name="Percent 10 2 2" xfId="2414" xr:uid="{00000000-0005-0000-0000-0000FF080000}"/>
    <cellStyle name="Percent 10 3" xfId="2415" xr:uid="{00000000-0005-0000-0000-000000090000}"/>
    <cellStyle name="Percent 11" xfId="2096" xr:uid="{00000000-0005-0000-0000-000001090000}"/>
    <cellStyle name="Percent 11 2" xfId="2097" xr:uid="{00000000-0005-0000-0000-000002090000}"/>
    <cellStyle name="Percent 12" xfId="2098" xr:uid="{00000000-0005-0000-0000-000003090000}"/>
    <cellStyle name="Percent 12 2" xfId="2416" xr:uid="{00000000-0005-0000-0000-000004090000}"/>
    <cellStyle name="Percent 13" xfId="2134" xr:uid="{00000000-0005-0000-0000-000005090000}"/>
    <cellStyle name="Percent 14" xfId="2417" xr:uid="{00000000-0005-0000-0000-000006090000}"/>
    <cellStyle name="Percent 15" xfId="2418" xr:uid="{00000000-0005-0000-0000-000007090000}"/>
    <cellStyle name="Percent 15 2" xfId="2419" xr:uid="{00000000-0005-0000-0000-000008090000}"/>
    <cellStyle name="Percent 16" xfId="2420" xr:uid="{00000000-0005-0000-0000-000009090000}"/>
    <cellStyle name="Percent 16 2" xfId="2421" xr:uid="{00000000-0005-0000-0000-00000A090000}"/>
    <cellStyle name="Percent 17" xfId="2422" xr:uid="{00000000-0005-0000-0000-00000B090000}"/>
    <cellStyle name="Percent 17 2" xfId="2423" xr:uid="{00000000-0005-0000-0000-00000C090000}"/>
    <cellStyle name="Percent 18" xfId="2424" xr:uid="{00000000-0005-0000-0000-00000D090000}"/>
    <cellStyle name="Percent 19" xfId="2425" xr:uid="{00000000-0005-0000-0000-00000E090000}"/>
    <cellStyle name="Percent 19 2" xfId="2426" xr:uid="{00000000-0005-0000-0000-00000F090000}"/>
    <cellStyle name="Percent 2" xfId="54" xr:uid="{00000000-0005-0000-0000-0000C7070000}"/>
    <cellStyle name="Percent 2 10" xfId="2005" xr:uid="{00000000-0005-0000-0000-0000C7070000}"/>
    <cellStyle name="Percent 2 2" xfId="2100" xr:uid="{00000000-0005-0000-0000-000011090000}"/>
    <cellStyle name="Percent 2 2 10" xfId="2427" xr:uid="{00000000-0005-0000-0000-000012090000}"/>
    <cellStyle name="Percent 2 2 10 2" xfId="2428" xr:uid="{00000000-0005-0000-0000-000013090000}"/>
    <cellStyle name="Percent 2 2 11" xfId="2429" xr:uid="{00000000-0005-0000-0000-000014090000}"/>
    <cellStyle name="Percent 2 2 12" xfId="2430" xr:uid="{00000000-0005-0000-0000-000015090000}"/>
    <cellStyle name="Percent 2 2 13" xfId="2431" xr:uid="{00000000-0005-0000-0000-000016090000}"/>
    <cellStyle name="Percent 2 2 2" xfId="2432" xr:uid="{00000000-0005-0000-0000-000017090000}"/>
    <cellStyle name="Percent 2 2 2 2" xfId="2433" xr:uid="{00000000-0005-0000-0000-000018090000}"/>
    <cellStyle name="Percent 2 2 2 3" xfId="2434" xr:uid="{00000000-0005-0000-0000-000019090000}"/>
    <cellStyle name="Percent 2 2 2 4" xfId="2435" xr:uid="{00000000-0005-0000-0000-00001A090000}"/>
    <cellStyle name="Percent 2 2 3" xfId="2436" xr:uid="{00000000-0005-0000-0000-00001B090000}"/>
    <cellStyle name="Percent 2 2 4" xfId="2437" xr:uid="{00000000-0005-0000-0000-00001C090000}"/>
    <cellStyle name="Percent 2 2 5" xfId="2438" xr:uid="{00000000-0005-0000-0000-00001D090000}"/>
    <cellStyle name="Percent 2 2 6" xfId="2439" xr:uid="{00000000-0005-0000-0000-00001E090000}"/>
    <cellStyle name="Percent 2 2 6 2" xfId="2440" xr:uid="{00000000-0005-0000-0000-00001F090000}"/>
    <cellStyle name="Percent 2 2 7" xfId="2441" xr:uid="{00000000-0005-0000-0000-000020090000}"/>
    <cellStyle name="Percent 2 2 7 2" xfId="2442" xr:uid="{00000000-0005-0000-0000-000021090000}"/>
    <cellStyle name="Percent 2 2 8" xfId="2443" xr:uid="{00000000-0005-0000-0000-000022090000}"/>
    <cellStyle name="Percent 2 2 8 2" xfId="2444" xr:uid="{00000000-0005-0000-0000-000023090000}"/>
    <cellStyle name="Percent 2 2 9" xfId="2445" xr:uid="{00000000-0005-0000-0000-000024090000}"/>
    <cellStyle name="Percent 2 2 9 2" xfId="2446" xr:uid="{00000000-0005-0000-0000-000025090000}"/>
    <cellStyle name="Percent 2 3" xfId="2101" xr:uid="{00000000-0005-0000-0000-000026090000}"/>
    <cellStyle name="Percent 2 3 2" xfId="2447" xr:uid="{00000000-0005-0000-0000-000027090000}"/>
    <cellStyle name="Percent 2 3 3" xfId="2448" xr:uid="{00000000-0005-0000-0000-000028090000}"/>
    <cellStyle name="Percent 2 3 4" xfId="2449" xr:uid="{00000000-0005-0000-0000-000029090000}"/>
    <cellStyle name="Percent 2 3 5" xfId="2450" xr:uid="{00000000-0005-0000-0000-00002A090000}"/>
    <cellStyle name="Percent 2 4" xfId="2102" xr:uid="{00000000-0005-0000-0000-00002B090000}"/>
    <cellStyle name="Percent 2 4 2" xfId="2451" xr:uid="{00000000-0005-0000-0000-00002C090000}"/>
    <cellStyle name="Percent 2 5" xfId="2452" xr:uid="{00000000-0005-0000-0000-00002D090000}"/>
    <cellStyle name="Percent 2 6" xfId="2453" xr:uid="{00000000-0005-0000-0000-00002E090000}"/>
    <cellStyle name="Percent 2 6 2" xfId="2454" xr:uid="{00000000-0005-0000-0000-00002F090000}"/>
    <cellStyle name="Percent 2 6 3" xfId="2455" xr:uid="{00000000-0005-0000-0000-000030090000}"/>
    <cellStyle name="Percent 2 6 4" xfId="2456" xr:uid="{00000000-0005-0000-0000-000031090000}"/>
    <cellStyle name="Percent 2 7" xfId="2457" xr:uid="{00000000-0005-0000-0000-000032090000}"/>
    <cellStyle name="Percent 2 8" xfId="2458" xr:uid="{00000000-0005-0000-0000-000033090000}"/>
    <cellStyle name="Percent 2 9" xfId="2099" xr:uid="{00000000-0005-0000-0000-000010090000}"/>
    <cellStyle name="Percent 20" xfId="2459" xr:uid="{00000000-0005-0000-0000-000034090000}"/>
    <cellStyle name="Percent 21" xfId="2460" xr:uid="{00000000-0005-0000-0000-000035090000}"/>
    <cellStyle name="Percent 22" xfId="2461" xr:uid="{00000000-0005-0000-0000-000036090000}"/>
    <cellStyle name="Percent 3" xfId="53" xr:uid="{00000000-0005-0000-0000-0000C8070000}"/>
    <cellStyle name="Percent 3 10" xfId="2103" xr:uid="{00000000-0005-0000-0000-000037090000}"/>
    <cellStyle name="Percent 3 11" xfId="2004" xr:uid="{00000000-0005-0000-0000-0000C8070000}"/>
    <cellStyle name="Percent 3 2" xfId="2104" xr:uid="{00000000-0005-0000-0000-000038090000}"/>
    <cellStyle name="Percent 3 2 2" xfId="2105" xr:uid="{00000000-0005-0000-0000-000039090000}"/>
    <cellStyle name="Percent 3 2 2 2" xfId="2106" xr:uid="{00000000-0005-0000-0000-00003A090000}"/>
    <cellStyle name="Percent 3 2 3" xfId="2107" xr:uid="{00000000-0005-0000-0000-00003B090000}"/>
    <cellStyle name="Percent 3 3" xfId="2108" xr:uid="{00000000-0005-0000-0000-00003C090000}"/>
    <cellStyle name="Percent 3 3 2" xfId="2109" xr:uid="{00000000-0005-0000-0000-00003D090000}"/>
    <cellStyle name="Percent 3 4" xfId="2110" xr:uid="{00000000-0005-0000-0000-00003E090000}"/>
    <cellStyle name="Percent 3 5" xfId="2462" xr:uid="{00000000-0005-0000-0000-00003F090000}"/>
    <cellStyle name="Percent 3 6" xfId="2463" xr:uid="{00000000-0005-0000-0000-000040090000}"/>
    <cellStyle name="Percent 3 7" xfId="2464" xr:uid="{00000000-0005-0000-0000-000041090000}"/>
    <cellStyle name="Percent 3 8" xfId="2465" xr:uid="{00000000-0005-0000-0000-000042090000}"/>
    <cellStyle name="Percent 3 9" xfId="2466" xr:uid="{00000000-0005-0000-0000-000043090000}"/>
    <cellStyle name="Percent 4" xfId="1994" xr:uid="{00000000-0005-0000-0000-0000C9070000}"/>
    <cellStyle name="Percent 4 2" xfId="2112" xr:uid="{00000000-0005-0000-0000-000045090000}"/>
    <cellStyle name="Percent 4 2 2" xfId="2113" xr:uid="{00000000-0005-0000-0000-000046090000}"/>
    <cellStyle name="Percent 4 3" xfId="2114" xr:uid="{00000000-0005-0000-0000-000047090000}"/>
    <cellStyle name="Percent 4 4" xfId="2115" xr:uid="{00000000-0005-0000-0000-000048090000}"/>
    <cellStyle name="Percent 4 5" xfId="2467" xr:uid="{00000000-0005-0000-0000-000049090000}"/>
    <cellStyle name="Percent 4 6" xfId="2111" xr:uid="{00000000-0005-0000-0000-000044090000}"/>
    <cellStyle name="Percent 5" xfId="2116" xr:uid="{00000000-0005-0000-0000-00004A090000}"/>
    <cellStyle name="Percent 5 2" xfId="2117" xr:uid="{00000000-0005-0000-0000-00004B090000}"/>
    <cellStyle name="Percent 5 2 2" xfId="2118" xr:uid="{00000000-0005-0000-0000-00004C090000}"/>
    <cellStyle name="Percent 5 2 2 2" xfId="2119" xr:uid="{00000000-0005-0000-0000-00004D090000}"/>
    <cellStyle name="Percent 5 2 3" xfId="2120" xr:uid="{00000000-0005-0000-0000-00004E090000}"/>
    <cellStyle name="Percent 5 3" xfId="2121" xr:uid="{00000000-0005-0000-0000-00004F090000}"/>
    <cellStyle name="Percent 5 3 2" xfId="2122" xr:uid="{00000000-0005-0000-0000-000050090000}"/>
    <cellStyle name="Percent 5 4" xfId="2123" xr:uid="{00000000-0005-0000-0000-000051090000}"/>
    <cellStyle name="Percent 6" xfId="2124" xr:uid="{00000000-0005-0000-0000-000052090000}"/>
    <cellStyle name="Percent 6 2" xfId="2125" xr:uid="{00000000-0005-0000-0000-000053090000}"/>
    <cellStyle name="Percent 6 2 2" xfId="2126" xr:uid="{00000000-0005-0000-0000-000054090000}"/>
    <cellStyle name="Percent 6 3" xfId="2127" xr:uid="{00000000-0005-0000-0000-000055090000}"/>
    <cellStyle name="Percent 7" xfId="2128" xr:uid="{00000000-0005-0000-0000-000056090000}"/>
    <cellStyle name="Percent 7 2" xfId="2129" xr:uid="{00000000-0005-0000-0000-000057090000}"/>
    <cellStyle name="Percent 8" xfId="2130" xr:uid="{00000000-0005-0000-0000-000058090000}"/>
    <cellStyle name="Percent 8 2" xfId="2468" xr:uid="{00000000-0005-0000-0000-000059090000}"/>
    <cellStyle name="Percent 9" xfId="2131" xr:uid="{00000000-0005-0000-0000-00005A090000}"/>
    <cellStyle name="Percent 9 2" xfId="2469" xr:uid="{00000000-0005-0000-0000-00005B090000}"/>
    <cellStyle name="Percent 9 3" xfId="2470" xr:uid="{00000000-0005-0000-0000-00005C090000}"/>
    <cellStyle name="PrePop Currency (0)" xfId="2471" xr:uid="{00000000-0005-0000-0000-00005D090000}"/>
    <cellStyle name="PrePop Currency (2)" xfId="2472" xr:uid="{00000000-0005-0000-0000-00005E090000}"/>
    <cellStyle name="PrePop Units (0)" xfId="2473" xr:uid="{00000000-0005-0000-0000-00005F090000}"/>
    <cellStyle name="PrePop Units (1)" xfId="2474" xr:uid="{00000000-0005-0000-0000-000060090000}"/>
    <cellStyle name="PrePop Units (2)" xfId="2475" xr:uid="{00000000-0005-0000-0000-000061090000}"/>
    <cellStyle name="RowLabel" xfId="2476" xr:uid="{00000000-0005-0000-0000-000062090000}"/>
    <cellStyle name="Text Indent A" xfId="2477" xr:uid="{00000000-0005-0000-0000-000063090000}"/>
    <cellStyle name="Text Indent B" xfId="2478" xr:uid="{00000000-0005-0000-0000-000064090000}"/>
    <cellStyle name="Text Indent C" xfId="2479" xr:uid="{00000000-0005-0000-0000-000065090000}"/>
    <cellStyle name="Title" xfId="2" builtinId="15" customBuiltin="1"/>
    <cellStyle name="Title 2" xfId="1995" xr:uid="{00000000-0005-0000-0000-0000CB070000}"/>
    <cellStyle name="Total" xfId="18" builtinId="25" customBuiltin="1"/>
    <cellStyle name="Total 2" xfId="1996" xr:uid="{00000000-0005-0000-0000-0000CD070000}"/>
    <cellStyle name="Total 2 2" xfId="2480" xr:uid="{00000000-0005-0000-0000-000067090000}"/>
    <cellStyle name="Unprot" xfId="2481" xr:uid="{00000000-0005-0000-0000-000068090000}"/>
    <cellStyle name="Unprot 2" xfId="2482" xr:uid="{00000000-0005-0000-0000-000069090000}"/>
    <cellStyle name="Unprot$" xfId="2483" xr:uid="{00000000-0005-0000-0000-00006A090000}"/>
    <cellStyle name="Unprotect" xfId="2484" xr:uid="{00000000-0005-0000-0000-00006B090000}"/>
    <cellStyle name="Warning Text" xfId="15" builtinId="11" customBuiltin="1"/>
    <cellStyle name="Warning Text 2" xfId="1997" xr:uid="{00000000-0005-0000-0000-0000CF070000}"/>
  </cellStyles>
  <dxfs count="0"/>
  <tableStyles count="0" defaultTableStyle="TableStyleMedium2" defaultPivotStyle="PivotStyleLight16"/>
  <colors>
    <mruColors>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tmp"/><Relationship Id="rId13" Type="http://schemas.openxmlformats.org/officeDocument/2006/relationships/image" Target="../media/image15.tmp"/><Relationship Id="rId18" Type="http://schemas.openxmlformats.org/officeDocument/2006/relationships/image" Target="../media/image20.tmp"/><Relationship Id="rId26" Type="http://schemas.openxmlformats.org/officeDocument/2006/relationships/image" Target="../media/image28.png"/><Relationship Id="rId3" Type="http://schemas.openxmlformats.org/officeDocument/2006/relationships/image" Target="../media/image5.tmp"/><Relationship Id="rId21" Type="http://schemas.openxmlformats.org/officeDocument/2006/relationships/image" Target="../media/image23.png"/><Relationship Id="rId7" Type="http://schemas.openxmlformats.org/officeDocument/2006/relationships/image" Target="../media/image9.tmp"/><Relationship Id="rId12" Type="http://schemas.openxmlformats.org/officeDocument/2006/relationships/image" Target="../media/image14.tmp"/><Relationship Id="rId17" Type="http://schemas.openxmlformats.org/officeDocument/2006/relationships/image" Target="../media/image19.tmp"/><Relationship Id="rId25" Type="http://schemas.openxmlformats.org/officeDocument/2006/relationships/image" Target="../media/image27.png"/><Relationship Id="rId2" Type="http://schemas.openxmlformats.org/officeDocument/2006/relationships/image" Target="../media/image4.tmp"/><Relationship Id="rId16" Type="http://schemas.openxmlformats.org/officeDocument/2006/relationships/image" Target="../media/image18.tmp"/><Relationship Id="rId20" Type="http://schemas.openxmlformats.org/officeDocument/2006/relationships/image" Target="../media/image22.tmp"/><Relationship Id="rId1" Type="http://schemas.openxmlformats.org/officeDocument/2006/relationships/image" Target="../media/image3.tmp"/><Relationship Id="rId6" Type="http://schemas.openxmlformats.org/officeDocument/2006/relationships/image" Target="../media/image8.tmp"/><Relationship Id="rId11" Type="http://schemas.openxmlformats.org/officeDocument/2006/relationships/image" Target="../media/image13.tmp"/><Relationship Id="rId24" Type="http://schemas.openxmlformats.org/officeDocument/2006/relationships/image" Target="../media/image26.png"/><Relationship Id="rId5" Type="http://schemas.openxmlformats.org/officeDocument/2006/relationships/image" Target="../media/image7.tmp"/><Relationship Id="rId15" Type="http://schemas.openxmlformats.org/officeDocument/2006/relationships/image" Target="../media/image17.tmp"/><Relationship Id="rId23" Type="http://schemas.openxmlformats.org/officeDocument/2006/relationships/image" Target="../media/image25.png"/><Relationship Id="rId10" Type="http://schemas.openxmlformats.org/officeDocument/2006/relationships/image" Target="../media/image12.tmp"/><Relationship Id="rId19" Type="http://schemas.openxmlformats.org/officeDocument/2006/relationships/image" Target="../media/image21.tmp"/><Relationship Id="rId4" Type="http://schemas.openxmlformats.org/officeDocument/2006/relationships/image" Target="../media/image6.tmp"/><Relationship Id="rId9" Type="http://schemas.openxmlformats.org/officeDocument/2006/relationships/image" Target="../media/image11.tmp"/><Relationship Id="rId14" Type="http://schemas.openxmlformats.org/officeDocument/2006/relationships/image" Target="../media/image16.tmp"/><Relationship Id="rId22" Type="http://schemas.openxmlformats.org/officeDocument/2006/relationships/image" Target="../media/image24.png"/><Relationship Id="rId27"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0</xdr:col>
      <xdr:colOff>180974</xdr:colOff>
      <xdr:row>0</xdr:row>
      <xdr:rowOff>38100</xdr:rowOff>
    </xdr:from>
    <xdr:to>
      <xdr:col>0</xdr:col>
      <xdr:colOff>1523999</xdr:colOff>
      <xdr:row>0</xdr:row>
      <xdr:rowOff>781649</xdr:rowOff>
    </xdr:to>
    <xdr:pic>
      <xdr:nvPicPr>
        <xdr:cNvPr id="6" name="Picture 5">
          <a:extLst>
            <a:ext uri="{FF2B5EF4-FFF2-40B4-BE49-F238E27FC236}">
              <a16:creationId xmlns:a16="http://schemas.microsoft.com/office/drawing/2014/main" id="{BA2C5A33-D47D-435A-B74B-A7B00ECE02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4" y="38100"/>
          <a:ext cx="1343025" cy="7435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12</xdr:col>
      <xdr:colOff>794</xdr:colOff>
      <xdr:row>40</xdr:row>
      <xdr:rowOff>105707</xdr:rowOff>
    </xdr:to>
    <xdr:pic>
      <xdr:nvPicPr>
        <xdr:cNvPr id="3" name="Picture 2" descr="Screen Clipping">
          <a:extLst>
            <a:ext uri="{FF2B5EF4-FFF2-40B4-BE49-F238E27FC236}">
              <a16:creationId xmlns:a16="http://schemas.microsoft.com/office/drawing/2014/main" id="{E1B212C7-3ACF-42A1-BB4E-ECE2849E1B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2950" y="1362075"/>
          <a:ext cx="5687219" cy="6677957"/>
        </a:xfrm>
        <a:prstGeom prst="rect">
          <a:avLst/>
        </a:prstGeom>
      </xdr:spPr>
    </xdr:pic>
    <xdr:clientData/>
  </xdr:twoCellAnchor>
  <xdr:twoCellAnchor editAs="oneCell">
    <xdr:from>
      <xdr:col>3</xdr:col>
      <xdr:colOff>0</xdr:colOff>
      <xdr:row>41</xdr:row>
      <xdr:rowOff>0</xdr:rowOff>
    </xdr:from>
    <xdr:to>
      <xdr:col>11</xdr:col>
      <xdr:colOff>324640</xdr:colOff>
      <xdr:row>85</xdr:row>
      <xdr:rowOff>163059</xdr:rowOff>
    </xdr:to>
    <xdr:pic>
      <xdr:nvPicPr>
        <xdr:cNvPr id="5" name="Picture 4" descr="Screen Clipping">
          <a:extLst>
            <a:ext uri="{FF2B5EF4-FFF2-40B4-BE49-F238E27FC236}">
              <a16:creationId xmlns:a16="http://schemas.microsoft.com/office/drawing/2014/main" id="{808AC91A-4736-43C3-9B61-0E5434599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52950" y="8115300"/>
          <a:ext cx="5658640" cy="8125959"/>
        </a:xfrm>
        <a:prstGeom prst="rect">
          <a:avLst/>
        </a:prstGeom>
      </xdr:spPr>
    </xdr:pic>
    <xdr:clientData/>
  </xdr:twoCellAnchor>
  <xdr:twoCellAnchor editAs="oneCell">
    <xdr:from>
      <xdr:col>3</xdr:col>
      <xdr:colOff>0</xdr:colOff>
      <xdr:row>86</xdr:row>
      <xdr:rowOff>0</xdr:rowOff>
    </xdr:from>
    <xdr:to>
      <xdr:col>11</xdr:col>
      <xdr:colOff>305587</xdr:colOff>
      <xdr:row>96</xdr:row>
      <xdr:rowOff>85990</xdr:rowOff>
    </xdr:to>
    <xdr:pic>
      <xdr:nvPicPr>
        <xdr:cNvPr id="7" name="Picture 6" descr="Screen Clipping">
          <a:extLst>
            <a:ext uri="{FF2B5EF4-FFF2-40B4-BE49-F238E27FC236}">
              <a16:creationId xmlns:a16="http://schemas.microsoft.com/office/drawing/2014/main" id="{256BF079-1FDC-4167-BFAA-C3C780AB17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16259175"/>
          <a:ext cx="5639587" cy="1895740"/>
        </a:xfrm>
        <a:prstGeom prst="rect">
          <a:avLst/>
        </a:prstGeom>
      </xdr:spPr>
    </xdr:pic>
    <xdr:clientData/>
  </xdr:twoCellAnchor>
  <xdr:twoCellAnchor editAs="oneCell">
    <xdr:from>
      <xdr:col>13</xdr:col>
      <xdr:colOff>0</xdr:colOff>
      <xdr:row>5</xdr:row>
      <xdr:rowOff>0</xdr:rowOff>
    </xdr:from>
    <xdr:to>
      <xdr:col>21</xdr:col>
      <xdr:colOff>324640</xdr:colOff>
      <xdr:row>49</xdr:row>
      <xdr:rowOff>115461</xdr:rowOff>
    </xdr:to>
    <xdr:pic>
      <xdr:nvPicPr>
        <xdr:cNvPr id="9" name="Picture 8" descr="Screen Clipping">
          <a:extLst>
            <a:ext uri="{FF2B5EF4-FFF2-40B4-BE49-F238E27FC236}">
              <a16:creationId xmlns:a16="http://schemas.microsoft.com/office/drawing/2014/main" id="{9DBD88BE-7976-42C6-9525-7F0473D1A5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58450" y="1362075"/>
          <a:ext cx="5658640" cy="8316486"/>
        </a:xfrm>
        <a:prstGeom prst="rect">
          <a:avLst/>
        </a:prstGeom>
      </xdr:spPr>
    </xdr:pic>
    <xdr:clientData/>
  </xdr:twoCellAnchor>
  <xdr:twoCellAnchor editAs="oneCell">
    <xdr:from>
      <xdr:col>13</xdr:col>
      <xdr:colOff>0</xdr:colOff>
      <xdr:row>50</xdr:row>
      <xdr:rowOff>0</xdr:rowOff>
    </xdr:from>
    <xdr:to>
      <xdr:col>22</xdr:col>
      <xdr:colOff>10321</xdr:colOff>
      <xdr:row>95</xdr:row>
      <xdr:rowOff>86874</xdr:rowOff>
    </xdr:to>
    <xdr:pic>
      <xdr:nvPicPr>
        <xdr:cNvPr id="11" name="Picture 10" descr="Screen Clipping">
          <a:extLst>
            <a:ext uri="{FF2B5EF4-FFF2-40B4-BE49-F238E27FC236}">
              <a16:creationId xmlns:a16="http://schemas.microsoft.com/office/drawing/2014/main" id="{949C0DA8-246E-4CC2-9A4A-98C2260739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58450" y="9744075"/>
          <a:ext cx="5706271" cy="8230749"/>
        </a:xfrm>
        <a:prstGeom prst="rect">
          <a:avLst/>
        </a:prstGeom>
      </xdr:spPr>
    </xdr:pic>
    <xdr:clientData/>
  </xdr:twoCellAnchor>
  <xdr:twoCellAnchor editAs="oneCell">
    <xdr:from>
      <xdr:col>13</xdr:col>
      <xdr:colOff>0</xdr:colOff>
      <xdr:row>96</xdr:row>
      <xdr:rowOff>0</xdr:rowOff>
    </xdr:from>
    <xdr:to>
      <xdr:col>21</xdr:col>
      <xdr:colOff>286534</xdr:colOff>
      <xdr:row>106</xdr:row>
      <xdr:rowOff>162200</xdr:rowOff>
    </xdr:to>
    <xdr:pic>
      <xdr:nvPicPr>
        <xdr:cNvPr id="13" name="Picture 12" descr="Screen Clipping">
          <a:extLst>
            <a:ext uri="{FF2B5EF4-FFF2-40B4-BE49-F238E27FC236}">
              <a16:creationId xmlns:a16="http://schemas.microsoft.com/office/drawing/2014/main" id="{9D383C87-FBE9-42F8-A8DB-A3518BF807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58450" y="18068925"/>
          <a:ext cx="5620534" cy="1971950"/>
        </a:xfrm>
        <a:prstGeom prst="rect">
          <a:avLst/>
        </a:prstGeom>
      </xdr:spPr>
    </xdr:pic>
    <xdr:clientData/>
  </xdr:twoCellAnchor>
  <xdr:twoCellAnchor editAs="oneCell">
    <xdr:from>
      <xdr:col>23</xdr:col>
      <xdr:colOff>0</xdr:colOff>
      <xdr:row>5</xdr:row>
      <xdr:rowOff>0</xdr:rowOff>
    </xdr:from>
    <xdr:to>
      <xdr:col>32</xdr:col>
      <xdr:colOff>38895</xdr:colOff>
      <xdr:row>49</xdr:row>
      <xdr:rowOff>77355</xdr:rowOff>
    </xdr:to>
    <xdr:pic>
      <xdr:nvPicPr>
        <xdr:cNvPr id="15" name="Picture 14" descr="Screen Clipping">
          <a:extLst>
            <a:ext uri="{FF2B5EF4-FFF2-40B4-BE49-F238E27FC236}">
              <a16:creationId xmlns:a16="http://schemas.microsoft.com/office/drawing/2014/main" id="{21F5530F-7FF2-42C9-8E0F-0A532F04560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73475" y="1362075"/>
          <a:ext cx="5696745" cy="8278380"/>
        </a:xfrm>
        <a:prstGeom prst="rect">
          <a:avLst/>
        </a:prstGeom>
      </xdr:spPr>
    </xdr:pic>
    <xdr:clientData/>
  </xdr:twoCellAnchor>
  <xdr:twoCellAnchor editAs="oneCell">
    <xdr:from>
      <xdr:col>23</xdr:col>
      <xdr:colOff>0</xdr:colOff>
      <xdr:row>50</xdr:row>
      <xdr:rowOff>0</xdr:rowOff>
    </xdr:from>
    <xdr:to>
      <xdr:col>32</xdr:col>
      <xdr:colOff>134158</xdr:colOff>
      <xdr:row>95</xdr:row>
      <xdr:rowOff>96400</xdr:rowOff>
    </xdr:to>
    <xdr:pic>
      <xdr:nvPicPr>
        <xdr:cNvPr id="17" name="Picture 16" descr="Screen Clipping">
          <a:extLst>
            <a:ext uri="{FF2B5EF4-FFF2-40B4-BE49-F238E27FC236}">
              <a16:creationId xmlns:a16="http://schemas.microsoft.com/office/drawing/2014/main" id="{FAF0E455-8DBF-4C78-8E6D-65568DC1F7D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373475" y="9744075"/>
          <a:ext cx="5792008" cy="8240275"/>
        </a:xfrm>
        <a:prstGeom prst="rect">
          <a:avLst/>
        </a:prstGeom>
      </xdr:spPr>
    </xdr:pic>
    <xdr:clientData/>
  </xdr:twoCellAnchor>
  <xdr:twoCellAnchor editAs="oneCell">
    <xdr:from>
      <xdr:col>23</xdr:col>
      <xdr:colOff>0</xdr:colOff>
      <xdr:row>96</xdr:row>
      <xdr:rowOff>0</xdr:rowOff>
    </xdr:from>
    <xdr:to>
      <xdr:col>31</xdr:col>
      <xdr:colOff>315113</xdr:colOff>
      <xdr:row>99</xdr:row>
      <xdr:rowOff>171550</xdr:rowOff>
    </xdr:to>
    <xdr:pic>
      <xdr:nvPicPr>
        <xdr:cNvPr id="19" name="Picture 18" descr="Screen Clipping">
          <a:extLst>
            <a:ext uri="{FF2B5EF4-FFF2-40B4-BE49-F238E27FC236}">
              <a16:creationId xmlns:a16="http://schemas.microsoft.com/office/drawing/2014/main" id="{74A8689B-28F0-4B80-92F8-0E5B573AEBE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373475" y="18068925"/>
          <a:ext cx="5649113" cy="714475"/>
        </a:xfrm>
        <a:prstGeom prst="rect">
          <a:avLst/>
        </a:prstGeom>
      </xdr:spPr>
    </xdr:pic>
    <xdr:clientData/>
  </xdr:twoCellAnchor>
  <xdr:twoCellAnchor editAs="oneCell">
    <xdr:from>
      <xdr:col>33</xdr:col>
      <xdr:colOff>0</xdr:colOff>
      <xdr:row>5</xdr:row>
      <xdr:rowOff>0</xdr:rowOff>
    </xdr:from>
    <xdr:to>
      <xdr:col>41</xdr:col>
      <xdr:colOff>315113</xdr:colOff>
      <xdr:row>49</xdr:row>
      <xdr:rowOff>124987</xdr:rowOff>
    </xdr:to>
    <xdr:pic>
      <xdr:nvPicPr>
        <xdr:cNvPr id="21" name="Picture 20" descr="Screen Clipping">
          <a:extLst>
            <a:ext uri="{FF2B5EF4-FFF2-40B4-BE49-F238E27FC236}">
              <a16:creationId xmlns:a16="http://schemas.microsoft.com/office/drawing/2014/main" id="{5A228C28-4F2F-4A96-8DDF-B404B9D25BB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374225" y="1362075"/>
          <a:ext cx="5649113" cy="8326012"/>
        </a:xfrm>
        <a:prstGeom prst="rect">
          <a:avLst/>
        </a:prstGeom>
      </xdr:spPr>
    </xdr:pic>
    <xdr:clientData/>
  </xdr:twoCellAnchor>
  <xdr:twoCellAnchor editAs="oneCell">
    <xdr:from>
      <xdr:col>33</xdr:col>
      <xdr:colOff>0</xdr:colOff>
      <xdr:row>50</xdr:row>
      <xdr:rowOff>0</xdr:rowOff>
    </xdr:from>
    <xdr:to>
      <xdr:col>41</xdr:col>
      <xdr:colOff>362745</xdr:colOff>
      <xdr:row>75</xdr:row>
      <xdr:rowOff>153053</xdr:rowOff>
    </xdr:to>
    <xdr:pic>
      <xdr:nvPicPr>
        <xdr:cNvPr id="23" name="Picture 22" descr="Screen Clipping">
          <a:extLst>
            <a:ext uri="{FF2B5EF4-FFF2-40B4-BE49-F238E27FC236}">
              <a16:creationId xmlns:a16="http://schemas.microsoft.com/office/drawing/2014/main" id="{012D0D38-06E7-4C77-B37B-65896FB9620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374225" y="9744075"/>
          <a:ext cx="5696745" cy="4677428"/>
        </a:xfrm>
        <a:prstGeom prst="rect">
          <a:avLst/>
        </a:prstGeom>
      </xdr:spPr>
    </xdr:pic>
    <xdr:clientData/>
  </xdr:twoCellAnchor>
  <xdr:twoCellAnchor editAs="oneCell">
    <xdr:from>
      <xdr:col>33</xdr:col>
      <xdr:colOff>0</xdr:colOff>
      <xdr:row>76</xdr:row>
      <xdr:rowOff>0</xdr:rowOff>
    </xdr:from>
    <xdr:to>
      <xdr:col>41</xdr:col>
      <xdr:colOff>296061</xdr:colOff>
      <xdr:row>120</xdr:row>
      <xdr:rowOff>20164</xdr:rowOff>
    </xdr:to>
    <xdr:pic>
      <xdr:nvPicPr>
        <xdr:cNvPr id="25" name="Picture 24" descr="Screen Clipping">
          <a:extLst>
            <a:ext uri="{FF2B5EF4-FFF2-40B4-BE49-F238E27FC236}">
              <a16:creationId xmlns:a16="http://schemas.microsoft.com/office/drawing/2014/main" id="{014BFC28-4B31-4C29-9EDD-7BB6DF1470A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374225" y="14449425"/>
          <a:ext cx="5630061" cy="7983064"/>
        </a:xfrm>
        <a:prstGeom prst="rect">
          <a:avLst/>
        </a:prstGeom>
      </xdr:spPr>
    </xdr:pic>
    <xdr:clientData/>
  </xdr:twoCellAnchor>
  <xdr:twoCellAnchor editAs="oneCell">
    <xdr:from>
      <xdr:col>33</xdr:col>
      <xdr:colOff>0</xdr:colOff>
      <xdr:row>120</xdr:row>
      <xdr:rowOff>0</xdr:rowOff>
    </xdr:from>
    <xdr:to>
      <xdr:col>41</xdr:col>
      <xdr:colOff>305587</xdr:colOff>
      <xdr:row>132</xdr:row>
      <xdr:rowOff>133672</xdr:rowOff>
    </xdr:to>
    <xdr:pic>
      <xdr:nvPicPr>
        <xdr:cNvPr id="27" name="Picture 26" descr="Screen Clipping">
          <a:extLst>
            <a:ext uri="{FF2B5EF4-FFF2-40B4-BE49-F238E27FC236}">
              <a16:creationId xmlns:a16="http://schemas.microsoft.com/office/drawing/2014/main" id="{B2568866-AB63-4D9C-B91B-64D66EA610D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2374225" y="22412325"/>
          <a:ext cx="5639587" cy="2305372"/>
        </a:xfrm>
        <a:prstGeom prst="rect">
          <a:avLst/>
        </a:prstGeom>
      </xdr:spPr>
    </xdr:pic>
    <xdr:clientData/>
  </xdr:twoCellAnchor>
  <xdr:twoCellAnchor editAs="oneCell">
    <xdr:from>
      <xdr:col>43</xdr:col>
      <xdr:colOff>0</xdr:colOff>
      <xdr:row>5</xdr:row>
      <xdr:rowOff>0</xdr:rowOff>
    </xdr:from>
    <xdr:to>
      <xdr:col>51</xdr:col>
      <xdr:colOff>324640</xdr:colOff>
      <xdr:row>48</xdr:row>
      <xdr:rowOff>144014</xdr:rowOff>
    </xdr:to>
    <xdr:pic>
      <xdr:nvPicPr>
        <xdr:cNvPr id="29" name="Picture 28" descr="Screen Clipping">
          <a:extLst>
            <a:ext uri="{FF2B5EF4-FFF2-40B4-BE49-F238E27FC236}">
              <a16:creationId xmlns:a16="http://schemas.microsoft.com/office/drawing/2014/main" id="{2E035911-FC9A-400E-B605-05403E6D9E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717875" y="1362075"/>
          <a:ext cx="5658640" cy="8164064"/>
        </a:xfrm>
        <a:prstGeom prst="rect">
          <a:avLst/>
        </a:prstGeom>
      </xdr:spPr>
    </xdr:pic>
    <xdr:clientData/>
  </xdr:twoCellAnchor>
  <xdr:twoCellAnchor editAs="oneCell">
    <xdr:from>
      <xdr:col>43</xdr:col>
      <xdr:colOff>0</xdr:colOff>
      <xdr:row>49</xdr:row>
      <xdr:rowOff>0</xdr:rowOff>
    </xdr:from>
    <xdr:to>
      <xdr:col>51</xdr:col>
      <xdr:colOff>257955</xdr:colOff>
      <xdr:row>85</xdr:row>
      <xdr:rowOff>105699</xdr:rowOff>
    </xdr:to>
    <xdr:pic>
      <xdr:nvPicPr>
        <xdr:cNvPr id="31" name="Picture 30" descr="Screen Clipping">
          <a:extLst>
            <a:ext uri="{FF2B5EF4-FFF2-40B4-BE49-F238E27FC236}">
              <a16:creationId xmlns:a16="http://schemas.microsoft.com/office/drawing/2014/main" id="{C654AE82-6880-4666-BCF9-2E8902B0360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717875" y="9563100"/>
          <a:ext cx="5591955" cy="6620799"/>
        </a:xfrm>
        <a:prstGeom prst="rect">
          <a:avLst/>
        </a:prstGeom>
      </xdr:spPr>
    </xdr:pic>
    <xdr:clientData/>
  </xdr:twoCellAnchor>
  <xdr:twoCellAnchor editAs="oneCell">
    <xdr:from>
      <xdr:col>43</xdr:col>
      <xdr:colOff>0</xdr:colOff>
      <xdr:row>86</xdr:row>
      <xdr:rowOff>0</xdr:rowOff>
    </xdr:from>
    <xdr:to>
      <xdr:col>52</xdr:col>
      <xdr:colOff>105627</xdr:colOff>
      <xdr:row>130</xdr:row>
      <xdr:rowOff>39217</xdr:rowOff>
    </xdr:to>
    <xdr:pic>
      <xdr:nvPicPr>
        <xdr:cNvPr id="33" name="Picture 32" descr="Screen Clipping">
          <a:extLst>
            <a:ext uri="{FF2B5EF4-FFF2-40B4-BE49-F238E27FC236}">
              <a16:creationId xmlns:a16="http://schemas.microsoft.com/office/drawing/2014/main" id="{86427E3B-D469-407A-8310-AE8CC6FA31F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717875" y="16259175"/>
          <a:ext cx="6106377" cy="8002117"/>
        </a:xfrm>
        <a:prstGeom prst="rect">
          <a:avLst/>
        </a:prstGeom>
      </xdr:spPr>
    </xdr:pic>
    <xdr:clientData/>
  </xdr:twoCellAnchor>
  <xdr:twoCellAnchor editAs="oneCell">
    <xdr:from>
      <xdr:col>43</xdr:col>
      <xdr:colOff>0</xdr:colOff>
      <xdr:row>130</xdr:row>
      <xdr:rowOff>0</xdr:rowOff>
    </xdr:from>
    <xdr:to>
      <xdr:col>51</xdr:col>
      <xdr:colOff>248429</xdr:colOff>
      <xdr:row>162</xdr:row>
      <xdr:rowOff>48440</xdr:rowOff>
    </xdr:to>
    <xdr:pic>
      <xdr:nvPicPr>
        <xdr:cNvPr id="35" name="Picture 34" descr="Screen Clipping">
          <a:extLst>
            <a:ext uri="{FF2B5EF4-FFF2-40B4-BE49-F238E27FC236}">
              <a16:creationId xmlns:a16="http://schemas.microsoft.com/office/drawing/2014/main" id="{1DFD3AA6-BAC7-45E2-A822-12D89B58C0A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8717875" y="24222075"/>
          <a:ext cx="5582429" cy="5839640"/>
        </a:xfrm>
        <a:prstGeom prst="rect">
          <a:avLst/>
        </a:prstGeom>
      </xdr:spPr>
    </xdr:pic>
    <xdr:clientData/>
  </xdr:twoCellAnchor>
  <xdr:twoCellAnchor editAs="oneCell">
    <xdr:from>
      <xdr:col>54</xdr:col>
      <xdr:colOff>0</xdr:colOff>
      <xdr:row>5</xdr:row>
      <xdr:rowOff>0</xdr:rowOff>
    </xdr:from>
    <xdr:to>
      <xdr:col>62</xdr:col>
      <xdr:colOff>334166</xdr:colOff>
      <xdr:row>49</xdr:row>
      <xdr:rowOff>10671</xdr:rowOff>
    </xdr:to>
    <xdr:pic>
      <xdr:nvPicPr>
        <xdr:cNvPr id="37" name="Picture 36" descr="Screen Clipping">
          <a:extLst>
            <a:ext uri="{FF2B5EF4-FFF2-40B4-BE49-F238E27FC236}">
              <a16:creationId xmlns:a16="http://schemas.microsoft.com/office/drawing/2014/main" id="{F92D5C50-324D-4ECB-8689-DD84CCC65DD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5347275" y="1362075"/>
          <a:ext cx="5668166" cy="8211696"/>
        </a:xfrm>
        <a:prstGeom prst="rect">
          <a:avLst/>
        </a:prstGeom>
      </xdr:spPr>
    </xdr:pic>
    <xdr:clientData/>
  </xdr:twoCellAnchor>
  <xdr:twoCellAnchor editAs="oneCell">
    <xdr:from>
      <xdr:col>54</xdr:col>
      <xdr:colOff>0</xdr:colOff>
      <xdr:row>49</xdr:row>
      <xdr:rowOff>0</xdr:rowOff>
    </xdr:from>
    <xdr:to>
      <xdr:col>62</xdr:col>
      <xdr:colOff>238903</xdr:colOff>
      <xdr:row>84</xdr:row>
      <xdr:rowOff>29463</xdr:rowOff>
    </xdr:to>
    <xdr:pic>
      <xdr:nvPicPr>
        <xdr:cNvPr id="39" name="Picture 38" descr="Screen Clipping">
          <a:extLst>
            <a:ext uri="{FF2B5EF4-FFF2-40B4-BE49-F238E27FC236}">
              <a16:creationId xmlns:a16="http://schemas.microsoft.com/office/drawing/2014/main" id="{E0EA024D-4127-4681-A84C-AFD2F94FA33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5347275" y="9563100"/>
          <a:ext cx="5572903" cy="6363588"/>
        </a:xfrm>
        <a:prstGeom prst="rect">
          <a:avLst/>
        </a:prstGeom>
      </xdr:spPr>
    </xdr:pic>
    <xdr:clientData/>
  </xdr:twoCellAnchor>
  <xdr:twoCellAnchor editAs="oneCell">
    <xdr:from>
      <xdr:col>54</xdr:col>
      <xdr:colOff>0</xdr:colOff>
      <xdr:row>84</xdr:row>
      <xdr:rowOff>0</xdr:rowOff>
    </xdr:from>
    <xdr:to>
      <xdr:col>62</xdr:col>
      <xdr:colOff>248429</xdr:colOff>
      <xdr:row>120</xdr:row>
      <xdr:rowOff>39015</xdr:rowOff>
    </xdr:to>
    <xdr:pic>
      <xdr:nvPicPr>
        <xdr:cNvPr id="41" name="Picture 40" descr="Screen Clipping">
          <a:extLst>
            <a:ext uri="{FF2B5EF4-FFF2-40B4-BE49-F238E27FC236}">
              <a16:creationId xmlns:a16="http://schemas.microsoft.com/office/drawing/2014/main" id="{A17B5366-74F1-4726-99D8-C8362329D14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5347275" y="15897225"/>
          <a:ext cx="5582429" cy="6554115"/>
        </a:xfrm>
        <a:prstGeom prst="rect">
          <a:avLst/>
        </a:prstGeom>
      </xdr:spPr>
    </xdr:pic>
    <xdr:clientData/>
  </xdr:twoCellAnchor>
  <xdr:twoCellAnchor editAs="oneCell">
    <xdr:from>
      <xdr:col>64</xdr:col>
      <xdr:colOff>1</xdr:colOff>
      <xdr:row>5</xdr:row>
      <xdr:rowOff>38099</xdr:rowOff>
    </xdr:from>
    <xdr:to>
      <xdr:col>72</xdr:col>
      <xdr:colOff>200025</xdr:colOff>
      <xdr:row>38</xdr:row>
      <xdr:rowOff>5692</xdr:rowOff>
    </xdr:to>
    <xdr:pic>
      <xdr:nvPicPr>
        <xdr:cNvPr id="4" name="Picture 3">
          <a:extLst>
            <a:ext uri="{FF2B5EF4-FFF2-40B4-BE49-F238E27FC236}">
              <a16:creationId xmlns:a16="http://schemas.microsoft.com/office/drawing/2014/main" id="{D8E4A038-FFD9-469F-99C6-E3EFBCEF162C}"/>
            </a:ext>
          </a:extLst>
        </xdr:cNvPr>
        <xdr:cNvPicPr>
          <a:picLocks noChangeAspect="1"/>
        </xdr:cNvPicPr>
      </xdr:nvPicPr>
      <xdr:blipFill>
        <a:blip xmlns:r="http://schemas.openxmlformats.org/officeDocument/2006/relationships" r:embed="rId21"/>
        <a:stretch>
          <a:fillRect/>
        </a:stretch>
      </xdr:blipFill>
      <xdr:spPr>
        <a:xfrm>
          <a:off x="41414701" y="1400174"/>
          <a:ext cx="5534024" cy="6177893"/>
        </a:xfrm>
        <a:prstGeom prst="rect">
          <a:avLst/>
        </a:prstGeom>
      </xdr:spPr>
    </xdr:pic>
    <xdr:clientData/>
  </xdr:twoCellAnchor>
  <xdr:twoCellAnchor editAs="oneCell">
    <xdr:from>
      <xdr:col>64</xdr:col>
      <xdr:colOff>9526</xdr:colOff>
      <xdr:row>38</xdr:row>
      <xdr:rowOff>9525</xdr:rowOff>
    </xdr:from>
    <xdr:to>
      <xdr:col>72</xdr:col>
      <xdr:colOff>255907</xdr:colOff>
      <xdr:row>78</xdr:row>
      <xdr:rowOff>76201</xdr:rowOff>
    </xdr:to>
    <xdr:pic>
      <xdr:nvPicPr>
        <xdr:cNvPr id="6" name="Picture 5">
          <a:extLst>
            <a:ext uri="{FF2B5EF4-FFF2-40B4-BE49-F238E27FC236}">
              <a16:creationId xmlns:a16="http://schemas.microsoft.com/office/drawing/2014/main" id="{E5A395AC-0243-403C-BC14-DF3576B1DDE9}"/>
            </a:ext>
          </a:extLst>
        </xdr:cNvPr>
        <xdr:cNvPicPr>
          <a:picLocks noChangeAspect="1"/>
        </xdr:cNvPicPr>
      </xdr:nvPicPr>
      <xdr:blipFill>
        <a:blip xmlns:r="http://schemas.openxmlformats.org/officeDocument/2006/relationships" r:embed="rId22"/>
        <a:stretch>
          <a:fillRect/>
        </a:stretch>
      </xdr:blipFill>
      <xdr:spPr>
        <a:xfrm>
          <a:off x="41424226" y="7581900"/>
          <a:ext cx="5580381" cy="7305676"/>
        </a:xfrm>
        <a:prstGeom prst="rect">
          <a:avLst/>
        </a:prstGeom>
      </xdr:spPr>
    </xdr:pic>
    <xdr:clientData/>
  </xdr:twoCellAnchor>
  <xdr:twoCellAnchor editAs="oneCell">
    <xdr:from>
      <xdr:col>64</xdr:col>
      <xdr:colOff>19050</xdr:colOff>
      <xdr:row>79</xdr:row>
      <xdr:rowOff>66675</xdr:rowOff>
    </xdr:from>
    <xdr:to>
      <xdr:col>73</xdr:col>
      <xdr:colOff>0</xdr:colOff>
      <xdr:row>105</xdr:row>
      <xdr:rowOff>135963</xdr:rowOff>
    </xdr:to>
    <xdr:pic>
      <xdr:nvPicPr>
        <xdr:cNvPr id="8" name="Picture 7">
          <a:extLst>
            <a:ext uri="{FF2B5EF4-FFF2-40B4-BE49-F238E27FC236}">
              <a16:creationId xmlns:a16="http://schemas.microsoft.com/office/drawing/2014/main" id="{A19890D9-E5FD-4F46-AD09-660C6B37D149}"/>
            </a:ext>
          </a:extLst>
        </xdr:cNvPr>
        <xdr:cNvPicPr>
          <a:picLocks noChangeAspect="1"/>
        </xdr:cNvPicPr>
      </xdr:nvPicPr>
      <xdr:blipFill>
        <a:blip xmlns:r="http://schemas.openxmlformats.org/officeDocument/2006/relationships" r:embed="rId23"/>
        <a:stretch>
          <a:fillRect/>
        </a:stretch>
      </xdr:blipFill>
      <xdr:spPr>
        <a:xfrm>
          <a:off x="41433750" y="15059025"/>
          <a:ext cx="5600700" cy="4774638"/>
        </a:xfrm>
        <a:prstGeom prst="rect">
          <a:avLst/>
        </a:prstGeom>
      </xdr:spPr>
    </xdr:pic>
    <xdr:clientData/>
  </xdr:twoCellAnchor>
  <xdr:twoCellAnchor editAs="oneCell">
    <xdr:from>
      <xdr:col>74</xdr:col>
      <xdr:colOff>19050</xdr:colOff>
      <xdr:row>5</xdr:row>
      <xdr:rowOff>19050</xdr:rowOff>
    </xdr:from>
    <xdr:to>
      <xdr:col>82</xdr:col>
      <xdr:colOff>26074</xdr:colOff>
      <xdr:row>40</xdr:row>
      <xdr:rowOff>9525</xdr:rowOff>
    </xdr:to>
    <xdr:pic>
      <xdr:nvPicPr>
        <xdr:cNvPr id="10" name="Picture 9">
          <a:extLst>
            <a:ext uri="{FF2B5EF4-FFF2-40B4-BE49-F238E27FC236}">
              <a16:creationId xmlns:a16="http://schemas.microsoft.com/office/drawing/2014/main" id="{63937EF6-1B16-4AE9-8FDB-FFEA32A47021}"/>
            </a:ext>
          </a:extLst>
        </xdr:cNvPr>
        <xdr:cNvPicPr>
          <a:picLocks noChangeAspect="1"/>
        </xdr:cNvPicPr>
      </xdr:nvPicPr>
      <xdr:blipFill>
        <a:blip xmlns:r="http://schemas.openxmlformats.org/officeDocument/2006/relationships" r:embed="rId24"/>
        <a:stretch>
          <a:fillRect/>
        </a:stretch>
      </xdr:blipFill>
      <xdr:spPr>
        <a:xfrm>
          <a:off x="47396400" y="1381125"/>
          <a:ext cx="5341024" cy="6562725"/>
        </a:xfrm>
        <a:prstGeom prst="rect">
          <a:avLst/>
        </a:prstGeom>
      </xdr:spPr>
    </xdr:pic>
    <xdr:clientData/>
  </xdr:twoCellAnchor>
  <xdr:twoCellAnchor editAs="oneCell">
    <xdr:from>
      <xdr:col>74</xdr:col>
      <xdr:colOff>28576</xdr:colOff>
      <xdr:row>40</xdr:row>
      <xdr:rowOff>9526</xdr:rowOff>
    </xdr:from>
    <xdr:to>
      <xdr:col>82</xdr:col>
      <xdr:colOff>28575</xdr:colOff>
      <xdr:row>46</xdr:row>
      <xdr:rowOff>55917</xdr:rowOff>
    </xdr:to>
    <xdr:pic>
      <xdr:nvPicPr>
        <xdr:cNvPr id="12" name="Picture 11">
          <a:extLst>
            <a:ext uri="{FF2B5EF4-FFF2-40B4-BE49-F238E27FC236}">
              <a16:creationId xmlns:a16="http://schemas.microsoft.com/office/drawing/2014/main" id="{C50A55FE-B476-40E9-93D2-4F4D86195E1D}"/>
            </a:ext>
          </a:extLst>
        </xdr:cNvPr>
        <xdr:cNvPicPr>
          <a:picLocks noChangeAspect="1"/>
        </xdr:cNvPicPr>
      </xdr:nvPicPr>
      <xdr:blipFill>
        <a:blip xmlns:r="http://schemas.openxmlformats.org/officeDocument/2006/relationships" r:embed="rId25"/>
        <a:stretch>
          <a:fillRect/>
        </a:stretch>
      </xdr:blipFill>
      <xdr:spPr>
        <a:xfrm>
          <a:off x="47405926" y="7943851"/>
          <a:ext cx="5333999" cy="1132241"/>
        </a:xfrm>
        <a:prstGeom prst="rect">
          <a:avLst/>
        </a:prstGeom>
      </xdr:spPr>
    </xdr:pic>
    <xdr:clientData/>
  </xdr:twoCellAnchor>
  <xdr:twoCellAnchor editAs="oneCell">
    <xdr:from>
      <xdr:col>74</xdr:col>
      <xdr:colOff>9525</xdr:colOff>
      <xdr:row>46</xdr:row>
      <xdr:rowOff>95250</xdr:rowOff>
    </xdr:from>
    <xdr:to>
      <xdr:col>82</xdr:col>
      <xdr:colOff>38100</xdr:colOff>
      <xdr:row>81</xdr:row>
      <xdr:rowOff>80738</xdr:rowOff>
    </xdr:to>
    <xdr:pic>
      <xdr:nvPicPr>
        <xdr:cNvPr id="14" name="Picture 13">
          <a:extLst>
            <a:ext uri="{FF2B5EF4-FFF2-40B4-BE49-F238E27FC236}">
              <a16:creationId xmlns:a16="http://schemas.microsoft.com/office/drawing/2014/main" id="{650C02DF-B685-4A90-8D94-DDFCC5D3AD14}"/>
            </a:ext>
          </a:extLst>
        </xdr:cNvPr>
        <xdr:cNvPicPr>
          <a:picLocks noChangeAspect="1"/>
        </xdr:cNvPicPr>
      </xdr:nvPicPr>
      <xdr:blipFill>
        <a:blip xmlns:r="http://schemas.openxmlformats.org/officeDocument/2006/relationships" r:embed="rId26"/>
        <a:stretch>
          <a:fillRect/>
        </a:stretch>
      </xdr:blipFill>
      <xdr:spPr>
        <a:xfrm>
          <a:off x="47386875" y="9115425"/>
          <a:ext cx="5362575" cy="6319613"/>
        </a:xfrm>
        <a:prstGeom prst="rect">
          <a:avLst/>
        </a:prstGeom>
      </xdr:spPr>
    </xdr:pic>
    <xdr:clientData/>
  </xdr:twoCellAnchor>
  <xdr:twoCellAnchor editAs="oneCell">
    <xdr:from>
      <xdr:col>74</xdr:col>
      <xdr:colOff>28575</xdr:colOff>
      <xdr:row>81</xdr:row>
      <xdr:rowOff>89836</xdr:rowOff>
    </xdr:from>
    <xdr:to>
      <xdr:col>82</xdr:col>
      <xdr:colOff>47625</xdr:colOff>
      <xdr:row>111</xdr:row>
      <xdr:rowOff>171450</xdr:rowOff>
    </xdr:to>
    <xdr:pic>
      <xdr:nvPicPr>
        <xdr:cNvPr id="18" name="Picture 17">
          <a:extLst>
            <a:ext uri="{FF2B5EF4-FFF2-40B4-BE49-F238E27FC236}">
              <a16:creationId xmlns:a16="http://schemas.microsoft.com/office/drawing/2014/main" id="{E1D94502-960A-47D8-B16A-3E0A14DC03C0}"/>
            </a:ext>
          </a:extLst>
        </xdr:cNvPr>
        <xdr:cNvPicPr>
          <a:picLocks noChangeAspect="1"/>
        </xdr:cNvPicPr>
      </xdr:nvPicPr>
      <xdr:blipFill>
        <a:blip xmlns:r="http://schemas.openxmlformats.org/officeDocument/2006/relationships" r:embed="rId27"/>
        <a:stretch>
          <a:fillRect/>
        </a:stretch>
      </xdr:blipFill>
      <xdr:spPr>
        <a:xfrm>
          <a:off x="47405925" y="15444136"/>
          <a:ext cx="5353050" cy="5510864"/>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K93"/>
  <sheetViews>
    <sheetView zoomScaleNormal="100" workbookViewId="0">
      <selection activeCell="A4" sqref="A4:D4"/>
    </sheetView>
  </sheetViews>
  <sheetFormatPr defaultColWidth="0" defaultRowHeight="14.25" zeroHeight="1"/>
  <cols>
    <col min="1" max="1" width="35" style="1" customWidth="1"/>
    <col min="2" max="2" width="35" style="125" customWidth="1"/>
    <col min="3" max="3" width="35.75" style="1" customWidth="1"/>
    <col min="4" max="4" width="50.375" style="1" customWidth="1"/>
    <col min="5" max="10" width="8.75" style="1" hidden="1" customWidth="1"/>
    <col min="11" max="11" width="17.25" style="1" hidden="1" customWidth="1"/>
    <col min="12" max="16384" width="8.75" style="1" hidden="1"/>
  </cols>
  <sheetData>
    <row r="1" spans="1:10" s="197" customFormat="1" ht="73.5" customHeight="1"/>
    <row r="2" spans="1:10" s="125" customFormat="1" ht="23.25">
      <c r="A2" s="198" t="s">
        <v>334</v>
      </c>
    </row>
    <row r="3" spans="1:10" s="125" customFormat="1">
      <c r="A3" s="134"/>
      <c r="B3" s="134"/>
      <c r="C3" s="134"/>
      <c r="D3" s="133"/>
      <c r="E3" s="132"/>
      <c r="F3" s="132"/>
      <c r="G3" s="132"/>
      <c r="H3" s="132"/>
      <c r="I3" s="132"/>
      <c r="J3" s="132"/>
    </row>
    <row r="4" spans="1:10" ht="75.75" customHeight="1">
      <c r="A4" s="205" t="s">
        <v>335</v>
      </c>
      <c r="B4" s="205"/>
      <c r="C4" s="205"/>
      <c r="D4" s="205"/>
    </row>
    <row r="5" spans="1:10">
      <c r="A5" s="12"/>
      <c r="B5" s="12"/>
      <c r="C5" s="12"/>
      <c r="D5" s="12"/>
    </row>
    <row r="6" spans="1:10" ht="20.25">
      <c r="A6" s="200" t="s">
        <v>228</v>
      </c>
      <c r="B6" s="135"/>
      <c r="C6" s="127"/>
      <c r="D6" s="6"/>
    </row>
    <row r="7" spans="1:10">
      <c r="A7" s="206" t="s">
        <v>6</v>
      </c>
      <c r="B7" s="206"/>
      <c r="C7" s="206"/>
      <c r="D7" s="7"/>
    </row>
    <row r="8" spans="1:10">
      <c r="A8" s="207" t="s">
        <v>3</v>
      </c>
      <c r="B8" s="207"/>
      <c r="C8" s="207"/>
      <c r="D8" s="7"/>
    </row>
    <row r="9" spans="1:10" ht="15">
      <c r="A9" s="5"/>
      <c r="B9" s="5"/>
      <c r="C9" s="5"/>
      <c r="D9" s="5"/>
    </row>
    <row r="10" spans="1:10" ht="20.25">
      <c r="A10" s="200" t="s">
        <v>16</v>
      </c>
      <c r="B10" s="135"/>
      <c r="C10" s="126"/>
      <c r="D10" s="5"/>
    </row>
    <row r="11" spans="1:10" ht="15" hidden="1">
      <c r="A11" s="123" t="s">
        <v>7</v>
      </c>
      <c r="B11" s="123"/>
      <c r="C11" s="4"/>
      <c r="D11" s="11"/>
    </row>
    <row r="12" spans="1:10" hidden="1">
      <c r="A12" s="203" t="s">
        <v>181</v>
      </c>
      <c r="B12" s="203"/>
      <c r="C12" s="203"/>
      <c r="D12" s="203"/>
    </row>
    <row r="14" spans="1:10" ht="15">
      <c r="A14" s="123" t="s">
        <v>182</v>
      </c>
      <c r="B14" s="123"/>
      <c r="C14" s="4"/>
      <c r="D14" s="11"/>
    </row>
    <row r="15" spans="1:10">
      <c r="A15" s="203" t="s">
        <v>183</v>
      </c>
      <c r="B15" s="203"/>
      <c r="C15" s="203"/>
      <c r="D15" s="203"/>
    </row>
    <row r="16" spans="1:10">
      <c r="A16" s="11"/>
      <c r="B16" s="167"/>
      <c r="C16" s="11"/>
      <c r="D16" s="11"/>
    </row>
    <row r="17" spans="1:4" s="125" customFormat="1" ht="15">
      <c r="A17" s="123" t="s">
        <v>254</v>
      </c>
      <c r="B17" s="123"/>
      <c r="C17" s="4"/>
      <c r="D17" s="160"/>
    </row>
    <row r="18" spans="1:4" s="125" customFormat="1">
      <c r="A18" s="203" t="s">
        <v>260</v>
      </c>
      <c r="B18" s="203"/>
      <c r="C18" s="203"/>
      <c r="D18" s="203"/>
    </row>
    <row r="19" spans="1:4" s="125" customFormat="1">
      <c r="A19" s="160"/>
      <c r="B19" s="167"/>
      <c r="C19" s="160"/>
      <c r="D19" s="160"/>
    </row>
    <row r="20" spans="1:4" s="125" customFormat="1" ht="15">
      <c r="A20" s="123" t="s">
        <v>255</v>
      </c>
      <c r="B20" s="123"/>
      <c r="C20" s="4"/>
      <c r="D20" s="160"/>
    </row>
    <row r="21" spans="1:4" s="125" customFormat="1">
      <c r="A21" s="203" t="s">
        <v>261</v>
      </c>
      <c r="B21" s="203"/>
      <c r="C21" s="203"/>
      <c r="D21" s="203"/>
    </row>
    <row r="22" spans="1:4" s="125" customFormat="1">
      <c r="A22" s="160"/>
      <c r="B22" s="167"/>
      <c r="C22" s="160"/>
      <c r="D22" s="160"/>
    </row>
    <row r="23" spans="1:4" s="125" customFormat="1" ht="15">
      <c r="A23" s="123" t="s">
        <v>256</v>
      </c>
      <c r="B23" s="123"/>
      <c r="C23" s="4"/>
      <c r="D23" s="160"/>
    </row>
    <row r="24" spans="1:4" s="125" customFormat="1">
      <c r="A24" s="203" t="s">
        <v>262</v>
      </c>
      <c r="B24" s="203"/>
      <c r="C24" s="203"/>
      <c r="D24" s="203"/>
    </row>
    <row r="25" spans="1:4" s="125" customFormat="1">
      <c r="A25" s="160"/>
      <c r="B25" s="167"/>
      <c r="C25" s="160"/>
      <c r="D25" s="160"/>
    </row>
    <row r="26" spans="1:4" s="125" customFormat="1" ht="15">
      <c r="A26" s="123" t="s">
        <v>257</v>
      </c>
      <c r="B26" s="123"/>
      <c r="C26" s="4"/>
      <c r="D26" s="160"/>
    </row>
    <row r="27" spans="1:4" s="125" customFormat="1">
      <c r="A27" s="203" t="s">
        <v>263</v>
      </c>
      <c r="B27" s="203"/>
      <c r="C27" s="203"/>
      <c r="D27" s="203"/>
    </row>
    <row r="28" spans="1:4" s="125" customFormat="1">
      <c r="A28" s="160"/>
      <c r="B28" s="167"/>
      <c r="C28" s="160"/>
      <c r="D28" s="160"/>
    </row>
    <row r="29" spans="1:4" s="125" customFormat="1" ht="15">
      <c r="A29" s="123" t="s">
        <v>258</v>
      </c>
      <c r="B29" s="123"/>
      <c r="C29" s="4"/>
      <c r="D29" s="160"/>
    </row>
    <row r="30" spans="1:4" s="125" customFormat="1">
      <c r="A30" s="203" t="s">
        <v>264</v>
      </c>
      <c r="B30" s="203"/>
      <c r="C30" s="203"/>
      <c r="D30" s="203"/>
    </row>
    <row r="31" spans="1:4" s="125" customFormat="1">
      <c r="A31" s="160"/>
      <c r="B31" s="167"/>
      <c r="C31" s="160"/>
      <c r="D31" s="160"/>
    </row>
    <row r="32" spans="1:4" ht="15">
      <c r="A32" s="123" t="s">
        <v>259</v>
      </c>
      <c r="B32" s="123"/>
      <c r="C32" s="4"/>
      <c r="D32" s="11"/>
    </row>
    <row r="33" spans="1:4">
      <c r="A33" s="203" t="s">
        <v>265</v>
      </c>
      <c r="B33" s="203"/>
      <c r="C33" s="203"/>
      <c r="D33" s="203"/>
    </row>
    <row r="34" spans="1:4" s="125" customFormat="1">
      <c r="A34" s="170"/>
      <c r="B34" s="170"/>
      <c r="C34" s="170"/>
      <c r="D34" s="170"/>
    </row>
    <row r="35" spans="1:4" s="125" customFormat="1" ht="15">
      <c r="A35" s="123" t="s">
        <v>287</v>
      </c>
      <c r="B35" s="123"/>
      <c r="C35" s="4"/>
      <c r="D35" s="170"/>
    </row>
    <row r="36" spans="1:4" s="125" customFormat="1">
      <c r="A36" s="203" t="s">
        <v>306</v>
      </c>
      <c r="B36" s="203"/>
      <c r="C36" s="203"/>
      <c r="D36" s="203"/>
    </row>
    <row r="37" spans="1:4" s="125" customFormat="1">
      <c r="A37" s="170"/>
      <c r="B37" s="170"/>
      <c r="C37" s="170"/>
      <c r="D37" s="170"/>
    </row>
    <row r="38" spans="1:4" s="125" customFormat="1" ht="15">
      <c r="A38" s="123" t="s">
        <v>305</v>
      </c>
      <c r="B38" s="123"/>
      <c r="C38" s="4"/>
      <c r="D38" s="170"/>
    </row>
    <row r="39" spans="1:4" s="125" customFormat="1">
      <c r="A39" s="203" t="s">
        <v>307</v>
      </c>
      <c r="B39" s="203"/>
      <c r="C39" s="203"/>
      <c r="D39" s="203"/>
    </row>
    <row r="40" spans="1:4">
      <c r="A40" s="18"/>
      <c r="B40" s="167"/>
      <c r="C40" s="18"/>
      <c r="D40" s="18"/>
    </row>
    <row r="41" spans="1:4" ht="15" hidden="1">
      <c r="A41" s="123" t="s">
        <v>13</v>
      </c>
      <c r="B41" s="123"/>
      <c r="C41" s="4"/>
      <c r="D41" s="11"/>
    </row>
    <row r="42" spans="1:4" hidden="1">
      <c r="A42" s="203" t="s">
        <v>14</v>
      </c>
      <c r="B42" s="203"/>
      <c r="C42" s="203"/>
      <c r="D42" s="203"/>
    </row>
    <row r="43" spans="1:4" ht="15" hidden="1">
      <c r="A43" s="5"/>
      <c r="B43" s="5"/>
      <c r="C43" s="5"/>
      <c r="D43" s="5"/>
    </row>
    <row r="44" spans="1:4" ht="20.25">
      <c r="A44" s="199" t="s">
        <v>4</v>
      </c>
      <c r="B44" s="135"/>
      <c r="C44" s="126"/>
      <c r="D44" s="5"/>
    </row>
    <row r="45" spans="1:4" ht="28.5">
      <c r="A45" s="98" t="s">
        <v>194</v>
      </c>
      <c r="B45" s="98"/>
      <c r="C45" s="204" t="s">
        <v>196</v>
      </c>
      <c r="D45" s="204"/>
    </row>
    <row r="46" spans="1:4" ht="28.5">
      <c r="A46" s="98" t="s">
        <v>195</v>
      </c>
      <c r="B46" s="98"/>
      <c r="C46" s="204" t="s">
        <v>197</v>
      </c>
      <c r="D46" s="204"/>
    </row>
    <row r="47" spans="1:4" ht="28.5">
      <c r="A47" s="98" t="s">
        <v>69</v>
      </c>
      <c r="B47" s="98"/>
      <c r="C47" s="204" t="s">
        <v>198</v>
      </c>
      <c r="D47" s="204"/>
    </row>
    <row r="48" spans="1:4" ht="28.5">
      <c r="A48" s="98" t="s">
        <v>54</v>
      </c>
      <c r="B48" s="98"/>
      <c r="C48" s="204" t="s">
        <v>199</v>
      </c>
      <c r="D48" s="204"/>
    </row>
    <row r="49" spans="1:4">
      <c r="A49" s="98" t="s">
        <v>42</v>
      </c>
      <c r="B49" s="98"/>
      <c r="C49" s="204" t="s">
        <v>200</v>
      </c>
      <c r="D49" s="204"/>
    </row>
    <row r="50" spans="1:4" ht="28.5">
      <c r="A50" s="98" t="s">
        <v>65</v>
      </c>
      <c r="B50" s="98"/>
      <c r="C50" s="204" t="s">
        <v>336</v>
      </c>
      <c r="D50" s="204"/>
    </row>
    <row r="51" spans="1:4">
      <c r="A51" s="98" t="s">
        <v>89</v>
      </c>
      <c r="B51" s="98"/>
      <c r="C51" s="204" t="s">
        <v>201</v>
      </c>
      <c r="D51" s="204"/>
    </row>
    <row r="52" spans="1:4" ht="28.5">
      <c r="A52" s="98" t="s">
        <v>90</v>
      </c>
      <c r="B52" s="98"/>
      <c r="C52" s="204" t="s">
        <v>202</v>
      </c>
      <c r="D52" s="204"/>
    </row>
    <row r="53" spans="1:4" ht="28.5">
      <c r="A53" s="98" t="s">
        <v>94</v>
      </c>
      <c r="B53" s="98"/>
      <c r="C53" s="204" t="s">
        <v>203</v>
      </c>
      <c r="D53" s="204"/>
    </row>
    <row r="54" spans="1:4" ht="28.5">
      <c r="A54" s="98" t="s">
        <v>95</v>
      </c>
      <c r="B54" s="98"/>
      <c r="C54" s="204" t="s">
        <v>204</v>
      </c>
      <c r="D54" s="204"/>
    </row>
    <row r="55" spans="1:4" ht="28.5">
      <c r="A55" s="98" t="s">
        <v>98</v>
      </c>
      <c r="B55" s="98"/>
      <c r="C55" s="204" t="s">
        <v>205</v>
      </c>
      <c r="D55" s="204"/>
    </row>
    <row r="56" spans="1:4" ht="28.5">
      <c r="A56" s="98" t="s">
        <v>99</v>
      </c>
      <c r="B56" s="98"/>
      <c r="C56" s="204" t="s">
        <v>206</v>
      </c>
      <c r="D56" s="204"/>
    </row>
    <row r="57" spans="1:4" ht="28.5">
      <c r="A57" s="98" t="s">
        <v>145</v>
      </c>
      <c r="B57" s="98"/>
      <c r="C57" s="204" t="s">
        <v>207</v>
      </c>
      <c r="D57" s="204"/>
    </row>
    <row r="58" spans="1:4" ht="28.5">
      <c r="A58" s="98" t="s">
        <v>146</v>
      </c>
      <c r="B58" s="98"/>
      <c r="C58" s="204" t="s">
        <v>208</v>
      </c>
      <c r="D58" s="204"/>
    </row>
    <row r="59" spans="1:4">
      <c r="A59" s="98" t="s">
        <v>147</v>
      </c>
      <c r="B59" s="98"/>
      <c r="C59" s="204" t="s">
        <v>209</v>
      </c>
      <c r="D59" s="204"/>
    </row>
    <row r="60" spans="1:4" ht="28.5">
      <c r="A60" s="98" t="s">
        <v>148</v>
      </c>
      <c r="B60" s="98"/>
      <c r="C60" s="204" t="s">
        <v>210</v>
      </c>
      <c r="D60" s="204"/>
    </row>
    <row r="61" spans="1:4" ht="28.5">
      <c r="A61" s="98" t="s">
        <v>149</v>
      </c>
      <c r="B61" s="98"/>
      <c r="C61" s="204" t="s">
        <v>202</v>
      </c>
      <c r="D61" s="204"/>
    </row>
    <row r="62" spans="1:4" ht="28.5">
      <c r="A62" s="98" t="s">
        <v>171</v>
      </c>
      <c r="B62" s="98"/>
      <c r="C62" s="204" t="s">
        <v>211</v>
      </c>
      <c r="D62" s="204"/>
    </row>
    <row r="63" spans="1:4" ht="28.5">
      <c r="A63" s="98" t="s">
        <v>172</v>
      </c>
      <c r="B63" s="98"/>
      <c r="C63" s="204" t="s">
        <v>212</v>
      </c>
      <c r="D63" s="204"/>
    </row>
    <row r="64" spans="1:4" ht="28.5">
      <c r="A64" s="98" t="s">
        <v>173</v>
      </c>
      <c r="B64" s="98"/>
      <c r="C64" s="204" t="s">
        <v>202</v>
      </c>
      <c r="D64" s="204"/>
    </row>
    <row r="65" spans="1:4" s="125" customFormat="1" ht="28.5">
      <c r="A65" s="98" t="s">
        <v>308</v>
      </c>
      <c r="B65" s="98"/>
      <c r="C65" s="208" t="s">
        <v>314</v>
      </c>
      <c r="D65" s="209"/>
    </row>
    <row r="66" spans="1:4" s="125" customFormat="1">
      <c r="A66" s="98" t="s">
        <v>309</v>
      </c>
      <c r="B66" s="98"/>
      <c r="C66" s="208" t="s">
        <v>315</v>
      </c>
      <c r="D66" s="209"/>
    </row>
    <row r="67" spans="1:4" s="125" customFormat="1" ht="28.5">
      <c r="A67" s="98" t="s">
        <v>310</v>
      </c>
      <c r="B67" s="98"/>
      <c r="C67" s="208" t="s">
        <v>316</v>
      </c>
      <c r="D67" s="209"/>
    </row>
    <row r="68" spans="1:4" s="125" customFormat="1" ht="28.5">
      <c r="A68" s="98" t="s">
        <v>311</v>
      </c>
      <c r="B68" s="98"/>
      <c r="C68" s="208" t="s">
        <v>317</v>
      </c>
      <c r="D68" s="209"/>
    </row>
    <row r="69" spans="1:4" s="125" customFormat="1" ht="28.5">
      <c r="A69" s="98" t="s">
        <v>312</v>
      </c>
      <c r="B69" s="98"/>
      <c r="C69" s="208" t="s">
        <v>318</v>
      </c>
      <c r="D69" s="209"/>
    </row>
    <row r="70" spans="1:4" s="125" customFormat="1" ht="28.5">
      <c r="A70" s="98" t="s">
        <v>313</v>
      </c>
      <c r="B70" s="98"/>
      <c r="C70" s="208" t="s">
        <v>323</v>
      </c>
      <c r="D70" s="209"/>
    </row>
    <row r="71" spans="1:4" s="125" customFormat="1" ht="28.5">
      <c r="A71" s="98" t="s">
        <v>333</v>
      </c>
      <c r="B71" s="98"/>
      <c r="C71" s="208" t="s">
        <v>319</v>
      </c>
      <c r="D71" s="209"/>
    </row>
    <row r="72" spans="1:4" s="125" customFormat="1" ht="28.5">
      <c r="A72" s="98" t="s">
        <v>332</v>
      </c>
      <c r="B72" s="98"/>
      <c r="C72" s="208" t="s">
        <v>320</v>
      </c>
      <c r="D72" s="209"/>
    </row>
    <row r="73" spans="1:4" s="125" customFormat="1" ht="28.5">
      <c r="A73" s="98" t="s">
        <v>331</v>
      </c>
      <c r="B73" s="98"/>
      <c r="C73" s="208" t="s">
        <v>321</v>
      </c>
      <c r="D73" s="209"/>
    </row>
    <row r="74" spans="1:4" s="125" customFormat="1" ht="28.5">
      <c r="A74" s="98" t="s">
        <v>330</v>
      </c>
      <c r="B74" s="98"/>
      <c r="C74" s="208" t="s">
        <v>324</v>
      </c>
      <c r="D74" s="209"/>
    </row>
    <row r="75" spans="1:4" s="125" customFormat="1" ht="28.5">
      <c r="A75" s="98" t="s">
        <v>329</v>
      </c>
      <c r="B75" s="98"/>
      <c r="C75" s="208" t="s">
        <v>322</v>
      </c>
      <c r="D75" s="209"/>
    </row>
    <row r="76" spans="1:4" s="125" customFormat="1" ht="28.5">
      <c r="A76" s="98" t="s">
        <v>328</v>
      </c>
      <c r="B76" s="98"/>
      <c r="C76" s="208" t="s">
        <v>325</v>
      </c>
      <c r="D76" s="209"/>
    </row>
    <row r="77" spans="1:4" s="125" customFormat="1" ht="28.5">
      <c r="A77" s="98" t="s">
        <v>327</v>
      </c>
      <c r="B77" s="98"/>
      <c r="C77" s="208" t="s">
        <v>326</v>
      </c>
      <c r="D77" s="209"/>
    </row>
    <row r="78" spans="1:4">
      <c r="A78" s="60" t="s">
        <v>190</v>
      </c>
      <c r="B78" s="168"/>
      <c r="C78" s="204" t="s">
        <v>213</v>
      </c>
      <c r="D78" s="204"/>
    </row>
    <row r="79" spans="1:4" ht="15">
      <c r="A79" s="5"/>
      <c r="B79" s="5"/>
      <c r="C79" s="5"/>
      <c r="D79" s="5"/>
    </row>
    <row r="80" spans="1:4" s="125" customFormat="1" ht="20.25">
      <c r="A80" s="199" t="s">
        <v>337</v>
      </c>
      <c r="B80" s="135"/>
      <c r="C80" s="126"/>
      <c r="D80" s="5"/>
    </row>
    <row r="81" spans="1:4" s="125" customFormat="1">
      <c r="A81" s="24" t="s">
        <v>32</v>
      </c>
      <c r="B81" s="24"/>
      <c r="C81" s="204" t="s">
        <v>191</v>
      </c>
      <c r="D81" s="204" t="s">
        <v>1</v>
      </c>
    </row>
    <row r="82" spans="1:4" s="125" customFormat="1">
      <c r="A82" s="24" t="s">
        <v>1</v>
      </c>
      <c r="B82" s="24"/>
      <c r="C82" s="204" t="s">
        <v>192</v>
      </c>
      <c r="D82" s="204" t="s">
        <v>2</v>
      </c>
    </row>
    <row r="83" spans="1:4" s="125" customFormat="1" ht="13.9" customHeight="1">
      <c r="A83" s="24" t="s">
        <v>30</v>
      </c>
      <c r="B83" s="24"/>
      <c r="C83" s="204" t="s">
        <v>193</v>
      </c>
      <c r="D83" s="204" t="s">
        <v>1</v>
      </c>
    </row>
    <row r="84" spans="1:4" ht="20.25">
      <c r="A84" s="135"/>
      <c r="B84" s="135"/>
      <c r="C84" s="126"/>
      <c r="D84" s="5"/>
    </row>
    <row r="85" spans="1:4">
      <c r="A85" s="169"/>
      <c r="B85" s="169"/>
      <c r="C85" s="202"/>
      <c r="D85" s="202"/>
    </row>
    <row r="86" spans="1:4">
      <c r="A86" s="169"/>
      <c r="B86" s="169"/>
      <c r="C86" s="202"/>
      <c r="D86" s="202"/>
    </row>
    <row r="87" spans="1:4"/>
    <row r="88" spans="1:4"/>
    <row r="89" spans="1:4"/>
    <row r="90" spans="1:4"/>
    <row r="91" spans="1:4"/>
    <row r="92" spans="1:4"/>
    <row r="93" spans="1:4"/>
  </sheetData>
  <mergeCells count="53">
    <mergeCell ref="C70:D70"/>
    <mergeCell ref="C76:D76"/>
    <mergeCell ref="C77:D77"/>
    <mergeCell ref="C72:D72"/>
    <mergeCell ref="C71:D71"/>
    <mergeCell ref="C73:D73"/>
    <mergeCell ref="C74:D74"/>
    <mergeCell ref="C75:D75"/>
    <mergeCell ref="C83:D83"/>
    <mergeCell ref="C45:D45"/>
    <mergeCell ref="C46:D46"/>
    <mergeCell ref="C63:D63"/>
    <mergeCell ref="C64:D64"/>
    <mergeCell ref="C78:D78"/>
    <mergeCell ref="C57:D57"/>
    <mergeCell ref="C58:D58"/>
    <mergeCell ref="C59:D59"/>
    <mergeCell ref="C60:D60"/>
    <mergeCell ref="C61:D61"/>
    <mergeCell ref="C65:D65"/>
    <mergeCell ref="C66:D66"/>
    <mergeCell ref="C67:D67"/>
    <mergeCell ref="C68:D68"/>
    <mergeCell ref="C69:D69"/>
    <mergeCell ref="A4:D4"/>
    <mergeCell ref="A42:D42"/>
    <mergeCell ref="A15:D15"/>
    <mergeCell ref="A33:D33"/>
    <mergeCell ref="A7:C7"/>
    <mergeCell ref="A8:C8"/>
    <mergeCell ref="A18:D18"/>
    <mergeCell ref="A21:D21"/>
    <mergeCell ref="A24:D24"/>
    <mergeCell ref="A27:D27"/>
    <mergeCell ref="A30:D30"/>
    <mergeCell ref="A36:D36"/>
    <mergeCell ref="A39:D39"/>
    <mergeCell ref="C85:D85"/>
    <mergeCell ref="C86:D86"/>
    <mergeCell ref="A12:D12"/>
    <mergeCell ref="C48:D48"/>
    <mergeCell ref="C50:D50"/>
    <mergeCell ref="C47:D47"/>
    <mergeCell ref="C49:D49"/>
    <mergeCell ref="C51:D51"/>
    <mergeCell ref="C52:D52"/>
    <mergeCell ref="C53:D53"/>
    <mergeCell ref="C54:D54"/>
    <mergeCell ref="C55:D55"/>
    <mergeCell ref="C56:D56"/>
    <mergeCell ref="C62:D62"/>
    <mergeCell ref="C81:D81"/>
    <mergeCell ref="C82:D8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39216-B9F8-4073-AFBC-F2A7390CB54E}">
  <sheetPr>
    <tabColor theme="8" tint="0.59999389629810485"/>
  </sheetPr>
  <dimension ref="A1:K25"/>
  <sheetViews>
    <sheetView zoomScaleNormal="100" workbookViewId="0">
      <selection activeCell="F7" sqref="F7"/>
    </sheetView>
  </sheetViews>
  <sheetFormatPr defaultColWidth="0" defaultRowHeight="0" customHeight="1" zeroHeight="1"/>
  <cols>
    <col min="1" max="1" width="3.625" style="13" customWidth="1"/>
    <col min="2" max="2" width="32.5" style="14" bestFit="1" customWidth="1"/>
    <col min="3" max="3" width="37.375" style="14" customWidth="1"/>
    <col min="4" max="4" width="15.625" style="14" customWidth="1"/>
    <col min="5" max="5" width="8.75" style="13" customWidth="1"/>
    <col min="6" max="6" width="9.625" style="14" customWidth="1"/>
    <col min="7" max="11" width="8.75" style="14" customWidth="1"/>
    <col min="12" max="16384" width="8.75" style="14" hidden="1"/>
  </cols>
  <sheetData>
    <row r="1" spans="1:11" ht="14.25">
      <c r="A1" s="53"/>
    </row>
    <row r="2" spans="1:11" s="13" customFormat="1" ht="9.75" customHeight="1"/>
    <row r="3" spans="1:11" ht="34.5" customHeight="1">
      <c r="A3" s="14"/>
      <c r="B3" s="220" t="s">
        <v>341</v>
      </c>
      <c r="C3" s="220"/>
      <c r="D3" s="220"/>
      <c r="G3" s="218" t="s">
        <v>230</v>
      </c>
      <c r="H3" s="218"/>
      <c r="I3" s="218"/>
    </row>
    <row r="4" spans="1:11" ht="28.9" customHeight="1">
      <c r="A4" s="14"/>
      <c r="B4" s="219" t="s">
        <v>8</v>
      </c>
      <c r="C4" s="219"/>
      <c r="D4" s="219"/>
      <c r="G4" s="217" t="s">
        <v>286</v>
      </c>
      <c r="H4" s="217"/>
      <c r="I4" s="217"/>
      <c r="J4" s="217"/>
      <c r="K4" s="217"/>
    </row>
    <row r="5" spans="1:11" ht="9" customHeight="1" thickBot="1">
      <c r="A5" s="14"/>
      <c r="B5" s="15"/>
      <c r="C5" s="15"/>
      <c r="D5" s="13"/>
      <c r="G5" s="217"/>
      <c r="H5" s="217"/>
      <c r="I5" s="217"/>
      <c r="J5" s="217"/>
      <c r="K5" s="217"/>
    </row>
    <row r="6" spans="1:11" s="17" customFormat="1" ht="22.15" customHeight="1">
      <c r="B6" s="25" t="s">
        <v>0</v>
      </c>
      <c r="C6" s="222" t="str">
        <f>IF(Summary!C5="","",Summary!C5)</f>
        <v/>
      </c>
      <c r="D6" s="223"/>
      <c r="E6" s="16"/>
      <c r="G6" s="217"/>
      <c r="H6" s="217"/>
      <c r="I6" s="217"/>
      <c r="J6" s="217"/>
      <c r="K6" s="217"/>
    </row>
    <row r="7" spans="1:11" s="17" customFormat="1" ht="22.15" customHeight="1">
      <c r="B7" s="26" t="s">
        <v>217</v>
      </c>
      <c r="C7" s="226" t="str">
        <f>IF(Summary!C6="","",Summary!C6)</f>
        <v/>
      </c>
      <c r="D7" s="227"/>
      <c r="E7" s="16"/>
      <c r="G7" s="217"/>
      <c r="H7" s="217"/>
      <c r="I7" s="217"/>
      <c r="J7" s="217"/>
      <c r="K7" s="217"/>
    </row>
    <row r="8" spans="1:11" s="17" customFormat="1" ht="22.15" customHeight="1">
      <c r="B8" s="26" t="s">
        <v>218</v>
      </c>
      <c r="C8" s="226" t="str">
        <f>IF(Summary!C7="","",Summary!C7)</f>
        <v/>
      </c>
      <c r="D8" s="227"/>
      <c r="E8" s="16"/>
      <c r="G8" s="217"/>
      <c r="H8" s="217"/>
      <c r="I8" s="217"/>
      <c r="J8" s="217"/>
      <c r="K8" s="217"/>
    </row>
    <row r="9" spans="1:11" s="17" customFormat="1" ht="22.15" customHeight="1">
      <c r="B9" s="26" t="s">
        <v>288</v>
      </c>
      <c r="C9" s="156"/>
      <c r="D9" s="27" t="s">
        <v>127</v>
      </c>
      <c r="E9" s="16"/>
      <c r="G9" s="217"/>
      <c r="H9" s="217"/>
      <c r="I9" s="217"/>
      <c r="J9" s="217"/>
      <c r="K9" s="217"/>
    </row>
    <row r="10" spans="1:11" s="17" customFormat="1" ht="22.15" customHeight="1">
      <c r="B10" s="62" t="s">
        <v>289</v>
      </c>
      <c r="C10" s="136"/>
      <c r="D10" s="92" t="s">
        <v>27</v>
      </c>
      <c r="E10" s="16"/>
      <c r="G10" s="217"/>
      <c r="H10" s="217"/>
      <c r="I10" s="217"/>
      <c r="J10" s="217"/>
      <c r="K10" s="217"/>
    </row>
    <row r="11" spans="1:11" s="17" customFormat="1" ht="22.15" customHeight="1">
      <c r="B11" s="26" t="s">
        <v>290</v>
      </c>
      <c r="C11" s="156"/>
      <c r="D11" s="27" t="s">
        <v>41</v>
      </c>
      <c r="E11" s="16"/>
      <c r="G11" s="217"/>
      <c r="H11" s="217"/>
      <c r="I11" s="217"/>
      <c r="J11" s="217"/>
      <c r="K11" s="217"/>
    </row>
    <row r="12" spans="1:11" s="17" customFormat="1" ht="22.15" customHeight="1">
      <c r="B12" s="62" t="s">
        <v>291</v>
      </c>
      <c r="C12" s="136"/>
      <c r="D12" s="92" t="s">
        <v>278</v>
      </c>
      <c r="E12" s="16"/>
      <c r="G12" s="217"/>
      <c r="H12" s="217"/>
      <c r="I12" s="217"/>
      <c r="J12" s="217"/>
      <c r="K12" s="217"/>
    </row>
    <row r="13" spans="1:11" s="17" customFormat="1" ht="22.15" customHeight="1">
      <c r="B13" s="26" t="s">
        <v>292</v>
      </c>
      <c r="C13" s="166"/>
      <c r="D13" s="27" t="s">
        <v>245</v>
      </c>
      <c r="E13" s="16"/>
      <c r="G13" s="217"/>
      <c r="H13" s="217"/>
      <c r="I13" s="217"/>
      <c r="J13" s="217"/>
      <c r="K13" s="217"/>
    </row>
    <row r="14" spans="1:11" s="17" customFormat="1" ht="22.15" customHeight="1">
      <c r="B14" s="62" t="s">
        <v>293</v>
      </c>
      <c r="C14" s="136"/>
      <c r="D14" s="92" t="s">
        <v>245</v>
      </c>
      <c r="E14" s="16"/>
      <c r="G14" s="217"/>
      <c r="H14" s="217"/>
      <c r="I14" s="217"/>
      <c r="J14" s="217"/>
      <c r="K14" s="217"/>
    </row>
    <row r="15" spans="1:11" s="17" customFormat="1" ht="22.15" customHeight="1" thickBot="1">
      <c r="B15" s="28" t="s">
        <v>179</v>
      </c>
      <c r="C15" s="149"/>
      <c r="D15" s="29" t="s">
        <v>59</v>
      </c>
      <c r="E15" s="16"/>
      <c r="G15" s="217"/>
      <c r="H15" s="217"/>
      <c r="I15" s="217"/>
      <c r="J15" s="217"/>
      <c r="K15" s="217"/>
    </row>
    <row r="16" spans="1:11" s="17" customFormat="1" ht="21.75" customHeight="1" thickBot="1">
      <c r="B16" s="30"/>
      <c r="C16" s="30"/>
      <c r="D16" s="30"/>
      <c r="E16" s="16"/>
      <c r="G16" s="217"/>
      <c r="H16" s="217"/>
      <c r="I16" s="217"/>
      <c r="J16" s="217"/>
      <c r="K16" s="217"/>
    </row>
    <row r="17" spans="1:11" s="17" customFormat="1" ht="22.15" customHeight="1">
      <c r="B17" s="139" t="s">
        <v>29</v>
      </c>
      <c r="C17" s="164" t="str">
        <f>IFERROR(VLOOKUP(C13,'Ag Measures Calcs'!AU48:AV49,2,FALSE)/HLOOKUP(C9,'Ag Measures Calcs'!AP47:AS48,2,FALSE)*C11*C10*VLOOKUP(C14,'Ag Measures Calcs'!AX48:AY49,2,FALSE),"")</f>
        <v/>
      </c>
      <c r="D17" s="141" t="s">
        <v>1</v>
      </c>
      <c r="E17" s="16"/>
      <c r="G17" s="217"/>
      <c r="H17" s="217"/>
      <c r="I17" s="217"/>
      <c r="J17" s="217"/>
      <c r="K17" s="217"/>
    </row>
    <row r="18" spans="1:11" s="17" customFormat="1" ht="22.15" customHeight="1">
      <c r="B18" s="155" t="s">
        <v>31</v>
      </c>
      <c r="C18" s="165" t="str">
        <f>IFERROR(C17*0.00014,"")</f>
        <v/>
      </c>
      <c r="D18" s="171" t="s">
        <v>32</v>
      </c>
      <c r="E18" s="16"/>
      <c r="G18" s="217"/>
      <c r="H18" s="217"/>
      <c r="I18" s="217"/>
      <c r="J18" s="217"/>
      <c r="K18" s="217"/>
    </row>
    <row r="19" spans="1:11" s="17" customFormat="1" ht="22.15" customHeight="1" thickBot="1">
      <c r="B19" s="145" t="s">
        <v>30</v>
      </c>
      <c r="C19" s="154" t="str">
        <f>IF(OR(C9="",C11="",C12="",C13="",C14="",C15=""),"",C17*0.05)</f>
        <v/>
      </c>
      <c r="D19" s="147" t="s">
        <v>59</v>
      </c>
      <c r="E19" s="16"/>
      <c r="G19" s="217"/>
      <c r="H19" s="217"/>
      <c r="I19" s="217"/>
      <c r="J19" s="217"/>
      <c r="K19" s="217"/>
    </row>
    <row r="20" spans="1:11" s="17" customFormat="1" ht="22.15" customHeight="1">
      <c r="B20" s="13"/>
      <c r="C20" s="13"/>
      <c r="D20" s="13"/>
      <c r="E20" s="16"/>
      <c r="G20" s="217"/>
      <c r="H20" s="217"/>
      <c r="I20" s="217"/>
      <c r="J20" s="217"/>
      <c r="K20" s="217"/>
    </row>
    <row r="21" spans="1:11" s="17" customFormat="1" ht="22.15" customHeight="1">
      <c r="B21" s="52"/>
      <c r="C21" s="14"/>
      <c r="D21" s="14"/>
      <c r="E21" s="16"/>
      <c r="G21" s="217"/>
      <c r="H21" s="217"/>
      <c r="I21" s="217"/>
      <c r="J21" s="217"/>
      <c r="K21" s="217"/>
    </row>
    <row r="22" spans="1:11" s="13" customFormat="1" ht="21.75" customHeight="1">
      <c r="A22" s="17"/>
      <c r="B22" s="14"/>
      <c r="C22" s="14"/>
      <c r="D22" s="14"/>
      <c r="G22" s="217"/>
      <c r="H22" s="217"/>
      <c r="I22" s="217"/>
      <c r="J22" s="217"/>
      <c r="K22" s="217"/>
    </row>
    <row r="23" spans="1:11" ht="14.25">
      <c r="A23" s="17"/>
      <c r="G23" s="217"/>
      <c r="H23" s="217"/>
      <c r="I23" s="217"/>
      <c r="J23" s="217"/>
      <c r="K23" s="217"/>
    </row>
    <row r="24" spans="1:11" ht="14.25"/>
    <row r="25" spans="1:11" ht="14.25" hidden="1"/>
  </sheetData>
  <sheetProtection formatColumns="0"/>
  <mergeCells count="7">
    <mergeCell ref="C8:D8"/>
    <mergeCell ref="G4:K23"/>
    <mergeCell ref="B3:D3"/>
    <mergeCell ref="G3:I3"/>
    <mergeCell ref="B4:D4"/>
    <mergeCell ref="C6:D6"/>
    <mergeCell ref="C7:D7"/>
  </mergeCells>
  <dataValidations count="2">
    <dataValidation type="whole" errorStyle="warning" allowBlank="1" showInputMessage="1" showErrorMessage="1" error="Whole number between 0 and 20,000" prompt="Enter the number of cows milked" sqref="C10" xr:uid="{5F17D2AE-B9EA-48B5-8BC7-5715FC1BCB99}">
      <formula1>0</formula1>
      <formula2>20000</formula2>
    </dataValidation>
    <dataValidation allowBlank="1" showInputMessage="1" showErrorMessage="1" promptTitle="Days per Year" prompt="Enter the number of days milked per year. Default is 365." sqref="C11" xr:uid="{C11BD4C5-5E74-4863-AE3F-848BFFD719CD}"/>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A48C5B11-E17C-4299-98FB-F1BB98C8FDE4}">
          <x14:formula1>
            <xm:f>'Ag Measures Calcs'!$AX$48:$AX$49</xm:f>
          </x14:formula1>
          <xm:sqref>C14</xm:sqref>
        </x14:dataValidation>
        <x14:dataValidation type="list" allowBlank="1" showInputMessage="1" showErrorMessage="1" xr:uid="{5A44966B-48CE-4F7F-9D49-A9CC8C334989}">
          <x14:formula1>
            <xm:f>'Ag Measures Calcs'!$AU$48:$AU$49</xm:f>
          </x14:formula1>
          <xm:sqref>C13</xm:sqref>
        </x14:dataValidation>
        <x14:dataValidation type="list" allowBlank="1" showInputMessage="1" showErrorMessage="1" xr:uid="{46E129E3-FC44-4B82-8BE2-D18B45139489}">
          <x14:formula1>
            <xm:f>'Ag Measures Calcs'!$F$3:$F$9</xm:f>
          </x14:formula1>
          <xm:sqref>C12</xm:sqref>
        </x14:dataValidation>
        <x14:dataValidation type="list" allowBlank="1" showInputMessage="1" showErrorMessage="1" promptTitle="Type of water heater" prompt="Enter type of water heater. Efficiency rebates are avaliable only for electric water heating." xr:uid="{8CD8B06E-B013-49A6-BC82-145CA0EC431E}">
          <x14:formula1>
            <xm:f>'Ag Measures Calcs'!$AP$47:$AS$47</xm:f>
          </x14:formula1>
          <xm:sqref>C9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781A-E40E-4284-8A4F-6916DB743B1F}">
  <sheetPr>
    <tabColor theme="8" tint="0.59999389629810485"/>
  </sheetPr>
  <dimension ref="A1:K26"/>
  <sheetViews>
    <sheetView zoomScaleNormal="100" workbookViewId="0">
      <selection activeCell="F6" sqref="F6"/>
    </sheetView>
  </sheetViews>
  <sheetFormatPr defaultColWidth="0" defaultRowHeight="0" customHeight="1" zeroHeight="1"/>
  <cols>
    <col min="1" max="1" width="3.625" style="13" customWidth="1"/>
    <col min="2" max="2" width="32.5" style="14" bestFit="1" customWidth="1"/>
    <col min="3" max="3" width="37.375" style="14" customWidth="1"/>
    <col min="4" max="4" width="15.625" style="14" customWidth="1"/>
    <col min="5" max="5" width="8.75" style="13" customWidth="1"/>
    <col min="6" max="6" width="9.625" style="14" customWidth="1"/>
    <col min="7" max="11" width="8.75" style="14" customWidth="1"/>
    <col min="12" max="16384" width="8.75" style="14" hidden="1"/>
  </cols>
  <sheetData>
    <row r="1" spans="1:11" ht="14.25">
      <c r="A1" s="53"/>
    </row>
    <row r="2" spans="1:11" s="13" customFormat="1" ht="9.75" customHeight="1"/>
    <row r="3" spans="1:11" ht="34.5" customHeight="1">
      <c r="A3" s="14"/>
      <c r="B3" s="220" t="s">
        <v>342</v>
      </c>
      <c r="C3" s="220"/>
      <c r="D3" s="220"/>
      <c r="G3" s="218" t="s">
        <v>230</v>
      </c>
      <c r="H3" s="218"/>
      <c r="I3" s="218"/>
    </row>
    <row r="4" spans="1:11" ht="28.9" customHeight="1">
      <c r="A4" s="14"/>
      <c r="B4" s="219" t="s">
        <v>8</v>
      </c>
      <c r="C4" s="219"/>
      <c r="D4" s="219"/>
      <c r="G4" s="217" t="s">
        <v>294</v>
      </c>
      <c r="H4" s="217"/>
      <c r="I4" s="217"/>
      <c r="J4" s="217"/>
      <c r="K4" s="217"/>
    </row>
    <row r="5" spans="1:11" ht="9" customHeight="1" thickBot="1">
      <c r="A5" s="14"/>
      <c r="B5" s="15"/>
      <c r="C5" s="15"/>
      <c r="D5" s="13"/>
      <c r="G5" s="217"/>
      <c r="H5" s="217"/>
      <c r="I5" s="217"/>
      <c r="J5" s="217"/>
      <c r="K5" s="217"/>
    </row>
    <row r="6" spans="1:11" s="17" customFormat="1" ht="22.15" customHeight="1">
      <c r="B6" s="25" t="s">
        <v>0</v>
      </c>
      <c r="C6" s="222" t="str">
        <f>IF(Summary!C5="","",Summary!C5)</f>
        <v/>
      </c>
      <c r="D6" s="223"/>
      <c r="E6" s="16"/>
      <c r="G6" s="217"/>
      <c r="H6" s="217"/>
      <c r="I6" s="217"/>
      <c r="J6" s="217"/>
      <c r="K6" s="217"/>
    </row>
    <row r="7" spans="1:11" s="17" customFormat="1" ht="22.15" customHeight="1">
      <c r="B7" s="26" t="s">
        <v>217</v>
      </c>
      <c r="C7" s="226" t="str">
        <f>IF(Summary!C6="","",Summary!C6)</f>
        <v/>
      </c>
      <c r="D7" s="227"/>
      <c r="E7" s="16"/>
      <c r="G7" s="217"/>
      <c r="H7" s="217"/>
      <c r="I7" s="217"/>
      <c r="J7" s="217"/>
      <c r="K7" s="217"/>
    </row>
    <row r="8" spans="1:11" s="17" customFormat="1" ht="22.15" customHeight="1">
      <c r="B8" s="26" t="s">
        <v>218</v>
      </c>
      <c r="C8" s="226" t="str">
        <f>IF(Summary!C7="","",Summary!C7)</f>
        <v/>
      </c>
      <c r="D8" s="227"/>
      <c r="E8" s="16"/>
      <c r="G8" s="217"/>
      <c r="H8" s="217"/>
      <c r="I8" s="217"/>
      <c r="J8" s="217"/>
      <c r="K8" s="217"/>
    </row>
    <row r="9" spans="1:11" s="17" customFormat="1" ht="22.15" customHeight="1">
      <c r="B9" s="26" t="s">
        <v>297</v>
      </c>
      <c r="C9" s="156"/>
      <c r="D9" s="27" t="s">
        <v>127</v>
      </c>
      <c r="E9" s="16"/>
      <c r="G9" s="217"/>
      <c r="H9" s="217"/>
      <c r="I9" s="217"/>
      <c r="J9" s="217"/>
      <c r="K9" s="217"/>
    </row>
    <row r="10" spans="1:11" s="17" customFormat="1" ht="22.15" customHeight="1">
      <c r="B10" s="62" t="s">
        <v>298</v>
      </c>
      <c r="C10" s="177"/>
      <c r="D10" s="92" t="s">
        <v>295</v>
      </c>
      <c r="E10" s="16"/>
      <c r="G10" s="217"/>
      <c r="H10" s="217"/>
      <c r="I10" s="217"/>
      <c r="J10" s="217"/>
      <c r="K10" s="217"/>
    </row>
    <row r="11" spans="1:11" s="17" customFormat="1" ht="22.15" customHeight="1">
      <c r="B11" s="26" t="s">
        <v>299</v>
      </c>
      <c r="C11" s="178"/>
      <c r="D11" s="27" t="s">
        <v>295</v>
      </c>
      <c r="E11" s="16"/>
      <c r="G11" s="217"/>
      <c r="H11" s="217"/>
      <c r="I11" s="217"/>
      <c r="J11" s="217"/>
      <c r="K11" s="217"/>
    </row>
    <row r="12" spans="1:11" s="17" customFormat="1" ht="22.15" customHeight="1">
      <c r="B12" s="62" t="s">
        <v>300</v>
      </c>
      <c r="C12" s="177"/>
      <c r="D12" s="92" t="s">
        <v>296</v>
      </c>
      <c r="E12" s="16"/>
      <c r="G12" s="217"/>
      <c r="H12" s="217"/>
      <c r="I12" s="217"/>
      <c r="J12" s="217"/>
      <c r="K12" s="217"/>
    </row>
    <row r="13" spans="1:11" s="17" customFormat="1" ht="22.15" customHeight="1">
      <c r="B13" s="26" t="s">
        <v>301</v>
      </c>
      <c r="C13" s="179"/>
      <c r="D13" s="27" t="s">
        <v>74</v>
      </c>
      <c r="E13" s="16"/>
      <c r="G13" s="217"/>
      <c r="H13" s="217"/>
      <c r="I13" s="217"/>
      <c r="J13" s="217"/>
      <c r="K13" s="217"/>
    </row>
    <row r="14" spans="1:11" s="17" customFormat="1" ht="22.15" customHeight="1">
      <c r="B14" s="62" t="s">
        <v>304</v>
      </c>
      <c r="C14" s="180"/>
      <c r="D14" s="92" t="s">
        <v>96</v>
      </c>
      <c r="E14" s="16"/>
      <c r="G14" s="217"/>
      <c r="H14" s="217"/>
      <c r="I14" s="217"/>
      <c r="J14" s="217"/>
      <c r="K14" s="217"/>
    </row>
    <row r="15" spans="1:11" s="17" customFormat="1" ht="22.15" customHeight="1">
      <c r="B15" s="62" t="s">
        <v>303</v>
      </c>
      <c r="C15" s="177"/>
      <c r="D15" s="92" t="s">
        <v>302</v>
      </c>
      <c r="E15" s="16"/>
      <c r="G15" s="217"/>
      <c r="H15" s="217"/>
      <c r="I15" s="217"/>
      <c r="J15" s="217"/>
      <c r="K15" s="217"/>
    </row>
    <row r="16" spans="1:11" s="17" customFormat="1" ht="22.15" customHeight="1" thickBot="1">
      <c r="B16" s="28" t="s">
        <v>179</v>
      </c>
      <c r="C16" s="149"/>
      <c r="D16" s="29" t="s">
        <v>59</v>
      </c>
      <c r="E16" s="16"/>
      <c r="G16" s="217"/>
      <c r="H16" s="217"/>
      <c r="I16" s="217"/>
      <c r="J16" s="217"/>
      <c r="K16" s="217"/>
    </row>
    <row r="17" spans="1:11" s="17" customFormat="1" ht="21.75" customHeight="1" thickBot="1">
      <c r="B17" s="30"/>
      <c r="C17" s="30"/>
      <c r="D17" s="30"/>
      <c r="E17" s="16"/>
      <c r="G17" s="217"/>
      <c r="H17" s="217"/>
      <c r="I17" s="217"/>
      <c r="J17" s="217"/>
      <c r="K17" s="217"/>
    </row>
    <row r="18" spans="1:11" s="17" customFormat="1" ht="22.15" customHeight="1">
      <c r="B18" s="139" t="s">
        <v>29</v>
      </c>
      <c r="C18" s="164" t="str">
        <f>IFERROR(IF(C9="Agricultural",C15*(C10-C11)*C12*0.746*C13/(1714*C14),(C10-C11)*C12*0.746*C13/(1714*C14)),"")</f>
        <v/>
      </c>
      <c r="D18" s="141" t="s">
        <v>1</v>
      </c>
      <c r="E18" s="16"/>
      <c r="G18" s="217"/>
      <c r="H18" s="217"/>
      <c r="I18" s="217"/>
      <c r="J18" s="217"/>
      <c r="K18" s="217"/>
    </row>
    <row r="19" spans="1:11" s="17" customFormat="1" ht="22.15" customHeight="1">
      <c r="B19" s="155" t="s">
        <v>31</v>
      </c>
      <c r="C19" s="165">
        <f>IFERROR(IF(C9="Agricultural",C18*0.0026,0),"")</f>
        <v>0</v>
      </c>
      <c r="D19" s="171" t="s">
        <v>32</v>
      </c>
      <c r="E19" s="16"/>
      <c r="G19" s="217"/>
      <c r="H19" s="217"/>
      <c r="I19" s="217"/>
      <c r="J19" s="217"/>
      <c r="K19" s="217"/>
    </row>
    <row r="20" spans="1:11" s="17" customFormat="1" ht="22.15" customHeight="1" thickBot="1">
      <c r="B20" s="145" t="s">
        <v>30</v>
      </c>
      <c r="C20" s="154" t="str">
        <f>IF(OR(C9="",C11="",C12="",C13="",C14="",C16=""),"",C18*0.05)</f>
        <v/>
      </c>
      <c r="D20" s="147" t="s">
        <v>59</v>
      </c>
      <c r="E20" s="16"/>
      <c r="G20" s="217"/>
      <c r="H20" s="217"/>
      <c r="I20" s="217"/>
      <c r="J20" s="217"/>
      <c r="K20" s="217"/>
    </row>
    <row r="21" spans="1:11" s="17" customFormat="1" ht="22.15" customHeight="1">
      <c r="B21" s="13"/>
      <c r="C21" s="13"/>
      <c r="D21" s="13"/>
      <c r="E21" s="16"/>
      <c r="G21" s="217"/>
      <c r="H21" s="217"/>
      <c r="I21" s="217"/>
      <c r="J21" s="217"/>
      <c r="K21" s="217"/>
    </row>
    <row r="22" spans="1:11" s="17" customFormat="1" ht="22.15" customHeight="1">
      <c r="B22" s="52"/>
      <c r="C22" s="14"/>
      <c r="D22" s="14"/>
      <c r="E22" s="16"/>
      <c r="G22" s="217"/>
      <c r="H22" s="217"/>
      <c r="I22" s="217"/>
      <c r="J22" s="217"/>
      <c r="K22" s="217"/>
    </row>
    <row r="23" spans="1:11" s="13" customFormat="1" ht="21.75" customHeight="1">
      <c r="A23" s="17"/>
      <c r="B23" s="14"/>
      <c r="C23" s="14"/>
      <c r="D23" s="14"/>
      <c r="G23" s="217"/>
      <c r="H23" s="217"/>
      <c r="I23" s="217"/>
      <c r="J23" s="217"/>
      <c r="K23" s="217"/>
    </row>
    <row r="24" spans="1:11" ht="14.25">
      <c r="A24" s="17"/>
      <c r="G24" s="174"/>
      <c r="H24" s="174"/>
      <c r="I24" s="174"/>
      <c r="J24" s="174"/>
      <c r="K24" s="174"/>
    </row>
    <row r="25" spans="1:11" ht="14.25"/>
    <row r="26" spans="1:11" ht="14.25" hidden="1"/>
  </sheetData>
  <sheetProtection formatColumns="0"/>
  <mergeCells count="7">
    <mergeCell ref="C8:D8"/>
    <mergeCell ref="G4:K23"/>
    <mergeCell ref="B3:D3"/>
    <mergeCell ref="G3:I3"/>
    <mergeCell ref="B4:D4"/>
    <mergeCell ref="C6:D6"/>
    <mergeCell ref="C7:D7"/>
  </mergeCells>
  <dataValidations count="7">
    <dataValidation type="list" allowBlank="1" showInputMessage="1" showErrorMessage="1" sqref="C9" xr:uid="{C4009AAB-4219-457F-850E-EA1EE257723A}">
      <formula1>"Agricultural, Golf Course"</formula1>
    </dataValidation>
    <dataValidation allowBlank="1" showInputMessage="1" showErrorMessage="1" prompt="Enter new lower pressure in psi" sqref="C11" xr:uid="{C5452DDA-E239-4DBC-98C4-727FAA68DF44}"/>
    <dataValidation type="decimal" allowBlank="1" showInputMessage="1" showErrorMessage="1" prompt="Enter existing pump pressure in psi" sqref="C10" xr:uid="{73FC83BF-AC32-46F5-8425-F2192BF816EE}">
      <formula1>0</formula1>
      <formula2>5000</formula2>
    </dataValidation>
    <dataValidation allowBlank="1" showInputMessage="1" showErrorMessage="1" promptTitle="Flow rate" prompt="Input pump flow rate in GPM._x000a_ -For agricultural, enter GPM per acre._x000a_ -For golf courses, enter total GPM" sqref="C12" xr:uid="{11CA9A30-ABF6-48B6-A426-AC6061BC3CEF}"/>
    <dataValidation allowBlank="1" showInputMessage="1" showErrorMessage="1" prompt="Enter total hours of irrigation per year, on average." sqref="C13" xr:uid="{8B64163F-CAB3-4AC4-BC01-6EB8ABEFE15D}"/>
    <dataValidation allowBlank="1" showInputMessage="1" showErrorMessage="1" prompt="Use conservative default value of 0.956, if unknown" sqref="C14" xr:uid="{7DCDEC34-672D-419C-BF14-01F5D4A5CBCE}"/>
    <dataValidation allowBlank="1" showInputMessage="1" showErrorMessage="1" prompt="Required for agricultural only" sqref="C15" xr:uid="{D6D47985-087C-44EA-A8FF-95C1F3235459}"/>
  </dataValidations>
  <pageMargins left="0.5" right="0.5" top="0.5" bottom="0.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B1:AY71"/>
  <sheetViews>
    <sheetView zoomScale="90" zoomScaleNormal="90" workbookViewId="0">
      <selection activeCell="B40" sqref="B40"/>
    </sheetView>
  </sheetViews>
  <sheetFormatPr defaultColWidth="8.75" defaultRowHeight="14.25"/>
  <cols>
    <col min="1" max="1" width="3.625" style="9" customWidth="1"/>
    <col min="2" max="2" width="59.375" style="2" customWidth="1"/>
    <col min="3" max="3" width="17.875" style="2" customWidth="1"/>
    <col min="4" max="4" width="17.625" style="2" bestFit="1" customWidth="1"/>
    <col min="5" max="5" width="20.75" style="2" customWidth="1"/>
    <col min="6" max="6" width="22.875" style="2" customWidth="1"/>
    <col min="7" max="7" width="15.5" style="2" customWidth="1"/>
    <col min="8" max="8" width="16.25" style="2" customWidth="1"/>
    <col min="9" max="9" width="14.5" style="2" customWidth="1"/>
    <col min="10" max="10" width="14.125" style="2" customWidth="1"/>
    <col min="11" max="11" width="16.125" style="2" customWidth="1"/>
    <col min="12" max="12" width="13.75" style="2" customWidth="1"/>
    <col min="13" max="13" width="15.125" style="2" customWidth="1"/>
    <col min="14" max="14" width="12" style="2" customWidth="1"/>
    <col min="15" max="15" width="11.25" style="2" customWidth="1"/>
    <col min="16" max="16" width="8.75" style="2"/>
    <col min="17" max="21" width="13.25" style="2" customWidth="1"/>
    <col min="22" max="22" width="13.25" style="9" customWidth="1"/>
    <col min="23" max="33" width="8.75" style="9"/>
    <col min="34" max="34" width="15.25" style="9" customWidth="1"/>
    <col min="35" max="35" width="8.75" style="9"/>
    <col min="36" max="36" width="13.5" style="9" customWidth="1"/>
    <col min="37" max="38" width="8.75" style="9"/>
    <col min="39" max="39" width="58.625" style="9" bestFit="1" customWidth="1"/>
    <col min="40" max="41" width="8.75" style="9"/>
    <col min="42" max="42" width="8.875" style="9" bestFit="1" customWidth="1"/>
    <col min="43" max="43" width="12.25" style="9" customWidth="1"/>
    <col min="44" max="44" width="12.125" style="9" customWidth="1"/>
    <col min="45" max="45" width="10.25" style="9" customWidth="1"/>
    <col min="46" max="46" width="8.75" style="9"/>
    <col min="47" max="47" width="11.125" style="9" customWidth="1"/>
    <col min="48" max="49" width="8.75" style="9"/>
    <col min="50" max="50" width="16.125" style="9" customWidth="1"/>
    <col min="51" max="16384" width="8.75" style="9"/>
  </cols>
  <sheetData>
    <row r="1" spans="2:6" ht="18.600000000000001" customHeight="1"/>
    <row r="2" spans="2:6" ht="18">
      <c r="B2" s="10" t="s">
        <v>10</v>
      </c>
      <c r="C2" s="8"/>
      <c r="D2" s="10"/>
      <c r="F2" s="10" t="s">
        <v>266</v>
      </c>
    </row>
    <row r="3" spans="2:6">
      <c r="B3" s="54" t="s">
        <v>69</v>
      </c>
      <c r="C3" s="54">
        <f>'Dairy Scroll Comp Calculator'!C9</f>
        <v>0</v>
      </c>
      <c r="D3" s="31" t="s">
        <v>68</v>
      </c>
      <c r="F3" s="31" t="s">
        <v>279</v>
      </c>
    </row>
    <row r="4" spans="2:6">
      <c r="B4" s="54" t="s">
        <v>54</v>
      </c>
      <c r="C4" s="32">
        <f>'Dairy Scroll Comp Calculator'!C10</f>
        <v>0</v>
      </c>
      <c r="D4" s="31" t="s">
        <v>39</v>
      </c>
      <c r="F4" s="31" t="s">
        <v>280</v>
      </c>
    </row>
    <row r="5" spans="2:6">
      <c r="B5" s="32" t="s">
        <v>42</v>
      </c>
      <c r="C5" s="32">
        <f>'Dairy Scroll Comp Calculator'!C11</f>
        <v>0</v>
      </c>
      <c r="D5" s="31" t="s">
        <v>27</v>
      </c>
      <c r="E5" s="9"/>
      <c r="F5" s="31" t="s">
        <v>281</v>
      </c>
    </row>
    <row r="6" spans="2:6">
      <c r="B6" s="54" t="s">
        <v>65</v>
      </c>
      <c r="C6" s="32">
        <f>'Dairy Scroll Comp Calculator'!C12</f>
        <v>0</v>
      </c>
      <c r="D6" s="31" t="s">
        <v>57</v>
      </c>
      <c r="F6" s="31" t="s">
        <v>282</v>
      </c>
    </row>
    <row r="7" spans="2:6">
      <c r="B7" s="54" t="s">
        <v>89</v>
      </c>
      <c r="C7" s="54">
        <f>'Livestock Waterer Calculator'!C9</f>
        <v>0</v>
      </c>
      <c r="D7" s="31" t="s">
        <v>68</v>
      </c>
      <c r="F7" s="31" t="s">
        <v>283</v>
      </c>
    </row>
    <row r="8" spans="2:6">
      <c r="B8" s="54" t="s">
        <v>90</v>
      </c>
      <c r="C8" s="54">
        <f>'Livestock Waterer Calculator'!C10</f>
        <v>0</v>
      </c>
      <c r="D8" s="31" t="s">
        <v>77</v>
      </c>
      <c r="F8" s="31" t="s">
        <v>284</v>
      </c>
    </row>
    <row r="9" spans="2:6">
      <c r="B9" s="54" t="s">
        <v>94</v>
      </c>
      <c r="C9" s="54">
        <f>'VSD Controller'!C9</f>
        <v>0</v>
      </c>
      <c r="D9" s="31" t="s">
        <v>92</v>
      </c>
      <c r="F9" s="31" t="s">
        <v>285</v>
      </c>
    </row>
    <row r="10" spans="2:6">
      <c r="B10" s="54" t="s">
        <v>95</v>
      </c>
      <c r="C10" s="87">
        <f>'VSD Controller'!C10</f>
        <v>0</v>
      </c>
      <c r="D10" s="31" t="s">
        <v>87</v>
      </c>
    </row>
    <row r="11" spans="2:6">
      <c r="B11" s="54" t="s">
        <v>98</v>
      </c>
      <c r="C11" s="88">
        <f>'VSD Controller'!C11</f>
        <v>0</v>
      </c>
      <c r="D11" s="31" t="s">
        <v>74</v>
      </c>
    </row>
    <row r="12" spans="2:6">
      <c r="B12" s="54" t="s">
        <v>99</v>
      </c>
      <c r="C12" s="88">
        <f>'VSD Controller'!C12</f>
        <v>0</v>
      </c>
      <c r="D12" s="31" t="s">
        <v>41</v>
      </c>
    </row>
    <row r="13" spans="2:6">
      <c r="B13" s="54" t="s">
        <v>145</v>
      </c>
      <c r="C13" s="88">
        <f>'Hi Eff Vent Fans'!C9</f>
        <v>0</v>
      </c>
      <c r="D13" s="31" t="s">
        <v>68</v>
      </c>
    </row>
    <row r="14" spans="2:6">
      <c r="B14" s="161" t="s">
        <v>249</v>
      </c>
      <c r="C14" s="88">
        <f>'Hi Eff Vent Fans'!C10</f>
        <v>0</v>
      </c>
      <c r="D14" s="31" t="s">
        <v>116</v>
      </c>
    </row>
    <row r="15" spans="2:6">
      <c r="B15" s="54" t="s">
        <v>146</v>
      </c>
      <c r="C15" s="88">
        <f>'Hi Eff Vent Fans'!C11</f>
        <v>0</v>
      </c>
      <c r="D15" s="31" t="s">
        <v>68</v>
      </c>
    </row>
    <row r="16" spans="2:6">
      <c r="B16" s="54" t="s">
        <v>250</v>
      </c>
      <c r="C16" s="88">
        <f>'Hi Eff Vent Fans'!C12</f>
        <v>0</v>
      </c>
      <c r="D16" s="31" t="s">
        <v>116</v>
      </c>
    </row>
    <row r="17" spans="2:4">
      <c r="B17" s="161" t="s">
        <v>246</v>
      </c>
      <c r="C17" s="88">
        <f>'Hi Eff Vent Fans'!C13</f>
        <v>0</v>
      </c>
      <c r="D17" s="31" t="s">
        <v>245</v>
      </c>
    </row>
    <row r="18" spans="2:4">
      <c r="B18" s="54" t="s">
        <v>148</v>
      </c>
      <c r="C18" s="88">
        <f>'Hi Eff Vent Fans'!C14</f>
        <v>0</v>
      </c>
      <c r="D18" s="31" t="s">
        <v>144</v>
      </c>
    </row>
    <row r="19" spans="2:4">
      <c r="B19" s="54" t="s">
        <v>149</v>
      </c>
      <c r="C19" s="88">
        <f>'Hi Eff Vent Fans'!C15</f>
        <v>0</v>
      </c>
      <c r="D19" s="31" t="s">
        <v>77</v>
      </c>
    </row>
    <row r="20" spans="2:4">
      <c r="B20" s="161" t="s">
        <v>236</v>
      </c>
      <c r="C20" s="88">
        <f>'Hi Vol Low Speed Fans'!C9</f>
        <v>0</v>
      </c>
      <c r="D20" s="31" t="s">
        <v>68</v>
      </c>
    </row>
    <row r="21" spans="2:4">
      <c r="B21" s="54" t="s">
        <v>171</v>
      </c>
      <c r="C21" s="88">
        <f>'Hi Vol Low Speed Fans'!C10</f>
        <v>0</v>
      </c>
      <c r="D21" s="31" t="s">
        <v>68</v>
      </c>
    </row>
    <row r="22" spans="2:4">
      <c r="B22" s="161" t="s">
        <v>237</v>
      </c>
      <c r="C22" s="88">
        <f>'Hi Vol Low Speed Fans'!C11</f>
        <v>0</v>
      </c>
      <c r="D22" s="31" t="s">
        <v>169</v>
      </c>
    </row>
    <row r="23" spans="2:4">
      <c r="B23" s="54" t="s">
        <v>172</v>
      </c>
      <c r="C23" s="88">
        <f>'Hi Vol Low Speed Fans'!C12</f>
        <v>0</v>
      </c>
      <c r="D23" s="31" t="s">
        <v>169</v>
      </c>
    </row>
    <row r="24" spans="2:4">
      <c r="B24" s="54" t="s">
        <v>173</v>
      </c>
      <c r="C24" s="88">
        <f>'Hi Vol Low Speed Fans'!C13</f>
        <v>0</v>
      </c>
      <c r="D24" s="31" t="s">
        <v>77</v>
      </c>
    </row>
    <row r="25" spans="2:4">
      <c r="B25" s="3"/>
      <c r="C25" s="8"/>
      <c r="D25" s="3"/>
    </row>
    <row r="27" spans="2:4" ht="18">
      <c r="B27" s="10" t="s">
        <v>9</v>
      </c>
    </row>
    <row r="28" spans="2:4">
      <c r="B28" s="54" t="s">
        <v>44</v>
      </c>
      <c r="C28" s="54">
        <v>1.3999999999999999E-4</v>
      </c>
      <c r="D28" s="31" t="s">
        <v>43</v>
      </c>
    </row>
    <row r="29" spans="2:4">
      <c r="B29" s="32" t="s">
        <v>38</v>
      </c>
      <c r="C29" s="32">
        <v>5.85</v>
      </c>
      <c r="D29" s="31" t="s">
        <v>39</v>
      </c>
    </row>
    <row r="30" spans="2:4">
      <c r="B30" s="54" t="s">
        <v>40</v>
      </c>
      <c r="C30" s="54">
        <v>365</v>
      </c>
      <c r="D30" s="31" t="s">
        <v>41</v>
      </c>
    </row>
    <row r="31" spans="2:4">
      <c r="B31" s="54" t="s">
        <v>63</v>
      </c>
      <c r="C31" s="89">
        <f>1/1000</f>
        <v>1E-3</v>
      </c>
      <c r="D31" s="70" t="s">
        <v>64</v>
      </c>
    </row>
    <row r="32" spans="2:4">
      <c r="B32" s="54" t="s">
        <v>58</v>
      </c>
      <c r="C32" s="63">
        <v>1000</v>
      </c>
      <c r="D32" s="31" t="s">
        <v>59</v>
      </c>
    </row>
    <row r="33" spans="2:51">
      <c r="B33" s="54" t="s">
        <v>83</v>
      </c>
      <c r="C33" s="71">
        <v>0.5</v>
      </c>
      <c r="D33" s="31" t="s">
        <v>86</v>
      </c>
    </row>
    <row r="34" spans="2:51">
      <c r="B34" s="54" t="s">
        <v>84</v>
      </c>
      <c r="C34" s="85">
        <v>0.8</v>
      </c>
      <c r="D34" s="31" t="s">
        <v>88</v>
      </c>
    </row>
    <row r="35" spans="2:51">
      <c r="B35" s="54" t="s">
        <v>85</v>
      </c>
      <c r="C35" s="63">
        <v>80</v>
      </c>
      <c r="D35" s="31" t="s">
        <v>59</v>
      </c>
    </row>
    <row r="36" spans="2:51">
      <c r="B36" s="54" t="s">
        <v>101</v>
      </c>
      <c r="C36" s="89">
        <v>0.746</v>
      </c>
      <c r="D36" s="31" t="s">
        <v>102</v>
      </c>
    </row>
    <row r="37" spans="2:51">
      <c r="B37" s="54" t="s">
        <v>103</v>
      </c>
      <c r="C37" s="85">
        <v>0.9</v>
      </c>
      <c r="D37" s="31" t="s">
        <v>104</v>
      </c>
    </row>
    <row r="38" spans="2:51">
      <c r="B38" s="54" t="s">
        <v>105</v>
      </c>
      <c r="C38" s="85">
        <v>0.46</v>
      </c>
      <c r="D38" s="31" t="s">
        <v>104</v>
      </c>
    </row>
    <row r="39" spans="2:51">
      <c r="B39" s="54" t="s">
        <v>113</v>
      </c>
      <c r="C39" s="63">
        <v>1000</v>
      </c>
      <c r="D39" s="31" t="s">
        <v>59</v>
      </c>
    </row>
    <row r="40" spans="2:51">
      <c r="B40" s="54" t="s">
        <v>154</v>
      </c>
      <c r="C40" s="63">
        <v>215</v>
      </c>
      <c r="D40" s="31" t="s">
        <v>59</v>
      </c>
    </row>
    <row r="41" spans="2:51">
      <c r="B41" s="54" t="s">
        <v>174</v>
      </c>
      <c r="C41" s="95">
        <v>1</v>
      </c>
      <c r="D41" s="31" t="s">
        <v>43</v>
      </c>
    </row>
    <row r="42" spans="2:51">
      <c r="B42" s="54" t="s">
        <v>175</v>
      </c>
      <c r="C42" s="63">
        <v>125</v>
      </c>
      <c r="D42" s="31" t="s">
        <v>59</v>
      </c>
    </row>
    <row r="43" spans="2:51">
      <c r="B43" s="75"/>
      <c r="C43" s="93"/>
      <c r="D43" s="67"/>
    </row>
    <row r="44" spans="2:51">
      <c r="B44" s="3"/>
      <c r="C44" s="8"/>
      <c r="D44" s="3"/>
    </row>
    <row r="45" spans="2:51">
      <c r="O45" s="9"/>
    </row>
    <row r="46" spans="2:51" ht="18">
      <c r="B46" s="10" t="s">
        <v>53</v>
      </c>
      <c r="E46" s="10" t="s">
        <v>75</v>
      </c>
      <c r="H46" s="10" t="s">
        <v>128</v>
      </c>
      <c r="M46" s="94" t="s">
        <v>150</v>
      </c>
      <c r="S46" s="10" t="s">
        <v>126</v>
      </c>
      <c r="V46" s="2"/>
      <c r="W46" s="2"/>
      <c r="X46" s="2"/>
      <c r="Y46" s="2"/>
      <c r="Z46" s="2"/>
      <c r="AA46" s="2"/>
      <c r="AB46" s="10" t="s">
        <v>137</v>
      </c>
      <c r="AC46" s="2"/>
      <c r="AD46" s="2"/>
      <c r="AE46" s="2"/>
      <c r="AF46" s="2"/>
      <c r="AH46" s="10" t="s">
        <v>165</v>
      </c>
      <c r="AI46" s="2"/>
      <c r="AJ46" s="2"/>
      <c r="AM46" s="10" t="s">
        <v>167</v>
      </c>
      <c r="AN46" s="2"/>
      <c r="AP46" s="230" t="s">
        <v>267</v>
      </c>
      <c r="AQ46" s="230"/>
      <c r="AR46" s="230"/>
      <c r="AS46" s="230"/>
      <c r="AU46" s="230" t="s">
        <v>272</v>
      </c>
      <c r="AV46" s="230"/>
      <c r="AX46" s="230" t="s">
        <v>275</v>
      </c>
      <c r="AY46" s="230"/>
    </row>
    <row r="47" spans="2:51" s="19" customFormat="1" ht="67.5" customHeight="1">
      <c r="B47" s="37" t="s">
        <v>50</v>
      </c>
      <c r="C47" s="38" t="s">
        <v>66</v>
      </c>
      <c r="D47" s="2"/>
      <c r="E47" s="37" t="s">
        <v>73</v>
      </c>
      <c r="F47" s="38" t="s">
        <v>74</v>
      </c>
      <c r="G47" s="2"/>
      <c r="H47" s="37" t="s">
        <v>129</v>
      </c>
      <c r="I47" s="38" t="s">
        <v>130</v>
      </c>
      <c r="J47" s="38" t="s">
        <v>131</v>
      </c>
      <c r="K47" s="38" t="s">
        <v>132</v>
      </c>
      <c r="L47" s="2"/>
      <c r="M47" s="37" t="s">
        <v>73</v>
      </c>
      <c r="N47" s="38" t="s">
        <v>122</v>
      </c>
      <c r="O47" s="38" t="s">
        <v>123</v>
      </c>
      <c r="P47" s="38" t="s">
        <v>124</v>
      </c>
      <c r="Q47" s="38" t="s">
        <v>125</v>
      </c>
      <c r="R47" s="2"/>
      <c r="S47" s="37" t="s">
        <v>73</v>
      </c>
      <c r="T47" s="38" t="s">
        <v>122</v>
      </c>
      <c r="U47" s="38" t="s">
        <v>123</v>
      </c>
      <c r="V47" s="38" t="s">
        <v>124</v>
      </c>
      <c r="W47" s="38" t="s">
        <v>125</v>
      </c>
      <c r="X47" s="38" t="s">
        <v>120</v>
      </c>
      <c r="Y47" s="38" t="s">
        <v>121</v>
      </c>
      <c r="Z47" s="38" t="s">
        <v>119</v>
      </c>
      <c r="AA47" s="2"/>
      <c r="AB47" s="37" t="s">
        <v>73</v>
      </c>
      <c r="AC47" s="38" t="s">
        <v>122</v>
      </c>
      <c r="AD47" s="38" t="s">
        <v>123</v>
      </c>
      <c r="AE47" s="38" t="s">
        <v>124</v>
      </c>
      <c r="AF47" s="38" t="s">
        <v>125</v>
      </c>
      <c r="AG47" s="9"/>
      <c r="AH47" s="37" t="s">
        <v>158</v>
      </c>
      <c r="AI47" s="38" t="s">
        <v>163</v>
      </c>
      <c r="AJ47" s="38" t="s">
        <v>164</v>
      </c>
      <c r="AK47" s="38" t="s">
        <v>166</v>
      </c>
      <c r="AM47" s="37" t="s">
        <v>73</v>
      </c>
      <c r="AN47" s="38" t="s">
        <v>152</v>
      </c>
      <c r="AP47" s="37" t="s">
        <v>268</v>
      </c>
      <c r="AQ47" s="38" t="s">
        <v>269</v>
      </c>
      <c r="AR47" s="38" t="s">
        <v>270</v>
      </c>
      <c r="AS47" s="38" t="s">
        <v>271</v>
      </c>
      <c r="AU47" s="37" t="s">
        <v>274</v>
      </c>
      <c r="AV47" s="38" t="s">
        <v>273</v>
      </c>
      <c r="AX47" s="37" t="s">
        <v>276</v>
      </c>
      <c r="AY47" s="38" t="s">
        <v>277</v>
      </c>
    </row>
    <row r="48" spans="2:51" ht="13.5" customHeight="1">
      <c r="B48" s="91" t="s">
        <v>51</v>
      </c>
      <c r="C48" s="69">
        <v>922</v>
      </c>
      <c r="E48" s="35" t="s">
        <v>76</v>
      </c>
      <c r="F48" s="72">
        <v>1139</v>
      </c>
      <c r="H48" s="35" t="s">
        <v>133</v>
      </c>
      <c r="I48" s="69">
        <v>3600</v>
      </c>
      <c r="J48" s="91">
        <v>9.1999999999999993</v>
      </c>
      <c r="K48" s="91">
        <v>12.4</v>
      </c>
      <c r="M48" s="68">
        <f>C19</f>
        <v>0</v>
      </c>
      <c r="N48" s="72" t="e">
        <f>VLOOKUP($M48,$S48:T48,2,FALSE)</f>
        <v>#N/A</v>
      </c>
      <c r="O48" s="72" t="e">
        <f>VLOOKUP($M48,$S48:U48,3,FALSE)</f>
        <v>#N/A</v>
      </c>
      <c r="P48" s="72" t="e">
        <f>VLOOKUP($M48,$S48:V48,4,FALSE)</f>
        <v>#N/A</v>
      </c>
      <c r="Q48" s="72" t="e">
        <f>VLOOKUP($M48,$S48:W48,5,FALSE)</f>
        <v>#N/A</v>
      </c>
      <c r="S48" s="35" t="s">
        <v>76</v>
      </c>
      <c r="T48" s="72">
        <f>0.33*$X48+0.67*$Y48+$Z48</f>
        <v>5372.1900000000005</v>
      </c>
      <c r="U48" s="72">
        <f t="shared" ref="U48" si="0">0.1*$X48+0.4*$Y48+$Z48</f>
        <v>3703.8</v>
      </c>
      <c r="V48" s="72">
        <v>5864</v>
      </c>
      <c r="W48" s="72">
        <v>4729</v>
      </c>
      <c r="X48" s="72">
        <v>3468</v>
      </c>
      <c r="Y48" s="72">
        <v>3225</v>
      </c>
      <c r="Z48" s="72">
        <v>2067</v>
      </c>
      <c r="AA48" s="2"/>
      <c r="AB48" s="35" t="s">
        <v>76</v>
      </c>
      <c r="AC48" s="72">
        <f>0.33*$X48+0.67*$Y48</f>
        <v>3305.19</v>
      </c>
      <c r="AD48" s="72">
        <f>0.1*$X48+0.4*$Y48</f>
        <v>1636.8</v>
      </c>
      <c r="AE48" s="72">
        <v>2323</v>
      </c>
      <c r="AF48" s="72">
        <v>0</v>
      </c>
      <c r="AH48" s="35" t="s">
        <v>159</v>
      </c>
      <c r="AI48" s="72">
        <v>761</v>
      </c>
      <c r="AJ48" s="72">
        <v>4497</v>
      </c>
      <c r="AK48" s="72">
        <f>AJ48-AI48</f>
        <v>3736</v>
      </c>
      <c r="AM48" s="35" t="s">
        <v>76</v>
      </c>
      <c r="AN48" s="72">
        <v>2964</v>
      </c>
      <c r="AP48" s="172">
        <v>2</v>
      </c>
      <c r="AQ48" s="173">
        <v>0.93</v>
      </c>
      <c r="AR48" s="173">
        <v>9999999999</v>
      </c>
      <c r="AS48" s="173">
        <v>0.90800000000000003</v>
      </c>
      <c r="AU48" s="35" t="s">
        <v>46</v>
      </c>
      <c r="AV48" s="173">
        <v>0.38</v>
      </c>
      <c r="AX48" s="35" t="s">
        <v>46</v>
      </c>
      <c r="AY48" s="173">
        <v>1</v>
      </c>
    </row>
    <row r="49" spans="2:51" ht="13.5" customHeight="1">
      <c r="B49" s="91" t="s">
        <v>46</v>
      </c>
      <c r="C49" s="69">
        <v>2864</v>
      </c>
      <c r="H49" s="35" t="s">
        <v>134</v>
      </c>
      <c r="I49" s="69">
        <v>6274</v>
      </c>
      <c r="J49" s="91">
        <v>11.2</v>
      </c>
      <c r="K49" s="91">
        <v>15.3</v>
      </c>
      <c r="AA49" s="2"/>
      <c r="AH49" s="35" t="s">
        <v>160</v>
      </c>
      <c r="AI49" s="72">
        <v>850</v>
      </c>
      <c r="AJ49" s="72">
        <v>5026</v>
      </c>
      <c r="AK49" s="72">
        <f t="shared" ref="AK49:AK51" si="1">AJ49-AI49</f>
        <v>4176</v>
      </c>
      <c r="AU49" s="35" t="s">
        <v>51</v>
      </c>
      <c r="AV49" s="173">
        <v>0.28999999999999998</v>
      </c>
      <c r="AX49" s="35" t="s">
        <v>51</v>
      </c>
      <c r="AY49" s="173">
        <v>0.5</v>
      </c>
    </row>
    <row r="50" spans="2:51" ht="13.5" customHeight="1">
      <c r="B50" s="78"/>
      <c r="C50" s="79"/>
      <c r="H50" s="35" t="s">
        <v>135</v>
      </c>
      <c r="I50" s="69">
        <v>10837</v>
      </c>
      <c r="J50" s="91">
        <v>15</v>
      </c>
      <c r="K50" s="91">
        <v>19.2</v>
      </c>
      <c r="M50" s="94" t="s">
        <v>151</v>
      </c>
      <c r="AA50" s="2"/>
      <c r="AH50" s="35" t="s">
        <v>161</v>
      </c>
      <c r="AI50" s="72">
        <v>940</v>
      </c>
      <c r="AJ50" s="72">
        <v>5555</v>
      </c>
      <c r="AK50" s="72">
        <f t="shared" si="1"/>
        <v>4615</v>
      </c>
    </row>
    <row r="51" spans="2:51" ht="13.5" customHeight="1">
      <c r="B51" s="78"/>
      <c r="C51" s="79"/>
      <c r="H51" s="35" t="s">
        <v>136</v>
      </c>
      <c r="I51" s="69">
        <v>22626</v>
      </c>
      <c r="J51" s="91">
        <v>17.8</v>
      </c>
      <c r="K51" s="91">
        <v>22.7</v>
      </c>
      <c r="M51" s="37" t="s">
        <v>73</v>
      </c>
      <c r="N51" s="38" t="s">
        <v>122</v>
      </c>
      <c r="O51" s="38" t="s">
        <v>123</v>
      </c>
      <c r="P51" s="38" t="s">
        <v>124</v>
      </c>
      <c r="Q51" s="38" t="s">
        <v>125</v>
      </c>
      <c r="AA51" s="2"/>
      <c r="AH51" s="35" t="s">
        <v>162</v>
      </c>
      <c r="AI51" s="72">
        <v>1119</v>
      </c>
      <c r="AJ51" s="72">
        <v>6613</v>
      </c>
      <c r="AK51" s="72">
        <f t="shared" si="1"/>
        <v>5494</v>
      </c>
    </row>
    <row r="52" spans="2:51" ht="13.5" customHeight="1">
      <c r="B52" s="78"/>
      <c r="C52" s="79"/>
      <c r="H52" s="35"/>
      <c r="I52" s="72"/>
      <c r="J52" s="35"/>
      <c r="K52" s="35"/>
      <c r="M52" s="68">
        <f>M48</f>
        <v>0</v>
      </c>
      <c r="N52" s="72" t="e">
        <f>VLOOKUP($M52,$AB48:$AF48,2,FALSE)</f>
        <v>#N/A</v>
      </c>
      <c r="O52" s="72" t="e">
        <f>VLOOKUP($M52,$AB48:$AF48,3,FALSE)</f>
        <v>#N/A</v>
      </c>
      <c r="P52" s="72" t="e">
        <f>VLOOKUP($M52,$AB48:$AF48,4,FALSE)</f>
        <v>#N/A</v>
      </c>
      <c r="Q52" s="72" t="e">
        <f>VLOOKUP($M52,$AB48:$AF48,5,FALSE)</f>
        <v>#N/A</v>
      </c>
      <c r="AA52" s="2"/>
      <c r="AB52" s="19"/>
      <c r="AC52" s="19"/>
      <c r="AD52" s="19"/>
      <c r="AE52" s="19"/>
      <c r="AF52" s="19"/>
    </row>
    <row r="53" spans="2:51" ht="13.5" customHeight="1">
      <c r="B53" s="78"/>
      <c r="C53" s="79"/>
      <c r="H53" s="35"/>
      <c r="I53" s="72"/>
      <c r="J53" s="72"/>
      <c r="K53" s="72"/>
      <c r="AA53" s="2"/>
      <c r="AM53" s="19"/>
      <c r="AN53" s="19"/>
    </row>
    <row r="54" spans="2:51">
      <c r="I54" s="90"/>
    </row>
    <row r="55" spans="2:51" ht="15">
      <c r="AB55" s="19"/>
      <c r="AC55" s="19"/>
      <c r="AD55" s="19"/>
      <c r="AE55" s="19"/>
      <c r="AF55" s="19"/>
    </row>
    <row r="56" spans="2:51" ht="18">
      <c r="B56" s="10" t="s">
        <v>5</v>
      </c>
      <c r="AM56" s="19"/>
      <c r="AN56" s="19"/>
    </row>
    <row r="57" spans="2:51" s="19" customFormat="1" ht="30">
      <c r="B57" s="37"/>
      <c r="C57" s="38" t="s">
        <v>52</v>
      </c>
      <c r="D57" s="37" t="s">
        <v>61</v>
      </c>
      <c r="E57" s="37" t="s">
        <v>62</v>
      </c>
      <c r="F57" s="37" t="s">
        <v>47</v>
      </c>
      <c r="G57" s="37" t="s">
        <v>67</v>
      </c>
      <c r="H57" s="37" t="s">
        <v>30</v>
      </c>
      <c r="I57" s="37"/>
      <c r="J57" s="37"/>
      <c r="K57" s="37"/>
      <c r="L57" s="2"/>
      <c r="M57" s="2"/>
      <c r="N57" s="2"/>
      <c r="O57" s="2"/>
      <c r="P57" s="2"/>
      <c r="Q57" s="2"/>
      <c r="R57" s="2"/>
      <c r="S57" s="2"/>
      <c r="T57" s="2"/>
      <c r="U57" s="2"/>
      <c r="V57" s="9"/>
      <c r="W57" s="9"/>
      <c r="X57" s="9"/>
      <c r="Y57" s="9"/>
      <c r="Z57" s="9"/>
      <c r="AB57" s="9"/>
      <c r="AC57" s="9"/>
      <c r="AD57" s="9"/>
      <c r="AE57" s="9"/>
      <c r="AF57" s="9"/>
      <c r="AM57" s="9"/>
      <c r="AN57" s="9"/>
    </row>
    <row r="58" spans="2:51" ht="15">
      <c r="B58" s="35" t="s">
        <v>60</v>
      </c>
      <c r="C58" s="73">
        <f>IF(C6="Yes",C48,C49)</f>
        <v>2864</v>
      </c>
      <c r="D58" s="74">
        <f>C58/C29</f>
        <v>489.5726495726496</v>
      </c>
      <c r="E58" s="74" t="e">
        <f>C58/C4</f>
        <v>#DIV/0!</v>
      </c>
      <c r="F58" s="69" t="e">
        <f>(D58-E58)*C31*C30*C5</f>
        <v>#DIV/0!</v>
      </c>
      <c r="G58" s="77" t="e">
        <f>F58*C28</f>
        <v>#DIV/0!</v>
      </c>
      <c r="H58" s="63">
        <f>IF(C4&gt;5.85,C32*C3,0)</f>
        <v>0</v>
      </c>
      <c r="I58" s="36"/>
      <c r="J58" s="36"/>
      <c r="K58" s="36"/>
      <c r="AB58" s="19"/>
      <c r="AC58" s="19"/>
      <c r="AD58" s="19"/>
      <c r="AE58" s="19"/>
      <c r="AF58" s="19"/>
    </row>
    <row r="59" spans="2:51" ht="15">
      <c r="B59" s="78"/>
      <c r="C59" s="80"/>
      <c r="D59" s="81"/>
      <c r="E59" s="81"/>
      <c r="F59" s="79"/>
      <c r="G59" s="82"/>
      <c r="H59" s="83"/>
      <c r="I59" s="84"/>
      <c r="J59" s="84"/>
      <c r="K59" s="84"/>
      <c r="AM59" s="19"/>
      <c r="AN59" s="19"/>
    </row>
    <row r="60" spans="2:51" s="19" customFormat="1" ht="30">
      <c r="B60" s="37"/>
      <c r="C60" s="38" t="s">
        <v>79</v>
      </c>
      <c r="D60" s="37" t="s">
        <v>80</v>
      </c>
      <c r="E60" s="37" t="s">
        <v>81</v>
      </c>
      <c r="F60" s="37" t="s">
        <v>82</v>
      </c>
      <c r="G60" s="37" t="s">
        <v>47</v>
      </c>
      <c r="H60" s="37" t="s">
        <v>67</v>
      </c>
      <c r="I60" s="37" t="s">
        <v>30</v>
      </c>
      <c r="J60" s="37"/>
      <c r="K60" s="37"/>
      <c r="L60" s="2"/>
      <c r="M60" s="2"/>
      <c r="N60" s="2"/>
      <c r="O60" s="2"/>
      <c r="P60" s="2"/>
      <c r="Q60" s="2"/>
      <c r="R60" s="2"/>
      <c r="S60" s="2"/>
      <c r="T60" s="2"/>
      <c r="U60" s="2"/>
      <c r="V60" s="9"/>
      <c r="W60" s="9"/>
      <c r="X60" s="9"/>
      <c r="Y60" s="9"/>
      <c r="Z60" s="9"/>
      <c r="AB60" s="9"/>
      <c r="AC60" s="9"/>
      <c r="AD60" s="9"/>
      <c r="AE60" s="9"/>
      <c r="AF60" s="9"/>
      <c r="AM60" s="9"/>
      <c r="AN60" s="9"/>
    </row>
    <row r="61" spans="2:51" ht="15">
      <c r="B61" s="35" t="s">
        <v>78</v>
      </c>
      <c r="C61" s="72">
        <f>C7</f>
        <v>0</v>
      </c>
      <c r="D61" s="72" t="e">
        <f>VLOOKUP(C8,E48:F48,2,FALSE)</f>
        <v>#N/A</v>
      </c>
      <c r="E61" s="74">
        <f>C33</f>
        <v>0.5</v>
      </c>
      <c r="F61" s="86">
        <f>C34</f>
        <v>0.8</v>
      </c>
      <c r="G61" s="72" t="e">
        <f>C61*D61*E61*F61</f>
        <v>#N/A</v>
      </c>
      <c r="H61" s="77" t="e">
        <f>G61*0</f>
        <v>#N/A</v>
      </c>
      <c r="I61" s="63">
        <f>C7*C35</f>
        <v>0</v>
      </c>
      <c r="J61" s="36"/>
      <c r="K61" s="36"/>
      <c r="AB61" s="19"/>
      <c r="AC61" s="19"/>
      <c r="AD61" s="19"/>
      <c r="AE61" s="19"/>
      <c r="AF61" s="19"/>
    </row>
    <row r="62" spans="2:51" ht="15">
      <c r="AM62" s="19"/>
      <c r="AN62" s="19"/>
    </row>
    <row r="63" spans="2:51" s="19" customFormat="1" ht="30">
      <c r="B63" s="37"/>
      <c r="C63" s="38" t="s">
        <v>92</v>
      </c>
      <c r="D63" s="37" t="s">
        <v>107</v>
      </c>
      <c r="E63" s="37" t="s">
        <v>108</v>
      </c>
      <c r="F63" s="37" t="s">
        <v>109</v>
      </c>
      <c r="G63" s="37" t="s">
        <v>110</v>
      </c>
      <c r="H63" s="37" t="s">
        <v>111</v>
      </c>
      <c r="I63" s="37" t="s">
        <v>112</v>
      </c>
      <c r="J63" s="37" t="s">
        <v>47</v>
      </c>
      <c r="K63" s="37" t="s">
        <v>67</v>
      </c>
      <c r="L63" s="37" t="s">
        <v>30</v>
      </c>
      <c r="M63" s="2"/>
      <c r="N63" s="2"/>
      <c r="O63" s="2"/>
      <c r="P63" s="2"/>
      <c r="Q63" s="2"/>
      <c r="R63" s="2"/>
      <c r="S63" s="2"/>
      <c r="T63" s="2"/>
      <c r="U63" s="2"/>
      <c r="V63" s="9"/>
      <c r="W63" s="9"/>
      <c r="X63" s="9"/>
      <c r="Y63" s="9"/>
      <c r="Z63" s="9"/>
      <c r="AA63" s="9"/>
      <c r="AB63" s="9"/>
      <c r="AC63" s="9"/>
      <c r="AD63" s="9"/>
      <c r="AE63" s="9"/>
      <c r="AF63" s="9"/>
      <c r="AM63" s="9"/>
      <c r="AN63" s="9"/>
    </row>
    <row r="64" spans="2:51">
      <c r="B64" s="35" t="s">
        <v>106</v>
      </c>
      <c r="C64" s="72">
        <f>C9</f>
        <v>0</v>
      </c>
      <c r="D64" s="76">
        <f>C36</f>
        <v>0.746</v>
      </c>
      <c r="E64" s="74">
        <f>C37</f>
        <v>0.9</v>
      </c>
      <c r="F64" s="86">
        <f>C10</f>
        <v>0</v>
      </c>
      <c r="G64" s="74">
        <f>C38</f>
        <v>0.46</v>
      </c>
      <c r="H64" s="72">
        <f>C11</f>
        <v>0</v>
      </c>
      <c r="I64" s="72">
        <f>C12</f>
        <v>0</v>
      </c>
      <c r="J64" s="73" t="e">
        <f>C64*D64*(E64/F64)*G64*H64*I64</f>
        <v>#DIV/0!</v>
      </c>
      <c r="K64" s="77" t="e">
        <f>J64*C28</f>
        <v>#DIV/0!</v>
      </c>
      <c r="L64" s="63" t="e">
        <f>IF(J64&gt;0,C39,0)</f>
        <v>#DIV/0!</v>
      </c>
    </row>
    <row r="65" spans="2:40" ht="15">
      <c r="U65" s="9"/>
      <c r="AB65" s="19"/>
      <c r="AC65" s="19"/>
      <c r="AD65" s="19"/>
      <c r="AE65" s="19"/>
      <c r="AF65" s="19"/>
    </row>
    <row r="66" spans="2:40" s="19" customFormat="1" ht="45">
      <c r="B66" s="37"/>
      <c r="C66" s="38" t="s">
        <v>141</v>
      </c>
      <c r="D66" s="37" t="s">
        <v>140</v>
      </c>
      <c r="E66" s="37" t="s">
        <v>251</v>
      </c>
      <c r="F66" s="37" t="s">
        <v>252</v>
      </c>
      <c r="G66" s="37" t="s">
        <v>152</v>
      </c>
      <c r="H66" s="38" t="s">
        <v>142</v>
      </c>
      <c r="I66" s="37" t="s">
        <v>143</v>
      </c>
      <c r="J66" s="37" t="s">
        <v>153</v>
      </c>
      <c r="K66" s="37" t="s">
        <v>47</v>
      </c>
      <c r="L66" s="37" t="s">
        <v>67</v>
      </c>
      <c r="M66" s="37" t="s">
        <v>30</v>
      </c>
      <c r="N66" s="2"/>
      <c r="O66" s="2"/>
      <c r="P66" s="2"/>
      <c r="Q66" s="2"/>
      <c r="R66" s="2"/>
      <c r="S66" s="2"/>
      <c r="T66" s="2"/>
      <c r="U66" s="2"/>
      <c r="V66" s="9"/>
      <c r="W66" s="9"/>
      <c r="X66" s="9"/>
      <c r="Y66" s="9"/>
      <c r="Z66" s="9"/>
      <c r="AA66" s="9"/>
      <c r="AB66" s="9"/>
      <c r="AC66" s="9"/>
      <c r="AD66" s="9"/>
      <c r="AE66" s="9"/>
      <c r="AF66" s="9"/>
      <c r="AG66" s="9"/>
    </row>
    <row r="67" spans="2:40">
      <c r="B67" s="35" t="s">
        <v>138</v>
      </c>
      <c r="C67" s="72">
        <f>C13</f>
        <v>0</v>
      </c>
      <c r="D67" s="74" t="e">
        <f>VLOOKUP(C14,H48:K51,3,FALSE)</f>
        <v>#N/A</v>
      </c>
      <c r="E67" s="74" t="e">
        <f>VLOOKUP(C14,H47:K53,2,FALSE)</f>
        <v>#N/A</v>
      </c>
      <c r="F67" s="73" t="e">
        <f>VLOOKUP(C16,H48:K51,2,FALSE)</f>
        <v>#N/A</v>
      </c>
      <c r="G67" s="73" t="e">
        <f>HLOOKUP(C18,N47:Q48,2,FALSE)</f>
        <v>#N/A</v>
      </c>
      <c r="H67" s="72">
        <f>C15</f>
        <v>0</v>
      </c>
      <c r="I67" s="74" t="e">
        <f>VLOOKUP(C16,H48:K51,4,FALSE)</f>
        <v>#N/A</v>
      </c>
      <c r="J67" s="73" t="e">
        <f>HLOOKUP(C18,N51:Q52,2,FALSE)</f>
        <v>#N/A</v>
      </c>
      <c r="K67" s="73" t="e">
        <f>(C67*(1/D67)*E67*G67*(1/1000))-(H67*(1/I67)*F67*G67*(1/1000))</f>
        <v>#N/A</v>
      </c>
      <c r="L67" s="77" t="e">
        <f>K67*C$28</f>
        <v>#N/A</v>
      </c>
      <c r="M67" s="63">
        <f>IF(C15&gt;0,C15*C40,0)</f>
        <v>0</v>
      </c>
      <c r="V67" s="2"/>
    </row>
    <row r="68" spans="2:40">
      <c r="B68" s="35" t="s">
        <v>139</v>
      </c>
      <c r="C68" s="72">
        <f>C67</f>
        <v>0</v>
      </c>
      <c r="D68" s="74" t="e">
        <f t="shared" ref="D68:J68" si="2">D67</f>
        <v>#N/A</v>
      </c>
      <c r="E68" s="74" t="e">
        <f>E67</f>
        <v>#N/A</v>
      </c>
      <c r="F68" s="73" t="e">
        <f t="shared" si="2"/>
        <v>#N/A</v>
      </c>
      <c r="G68" s="73" t="e">
        <f t="shared" si="2"/>
        <v>#N/A</v>
      </c>
      <c r="H68" s="72">
        <f t="shared" si="2"/>
        <v>0</v>
      </c>
      <c r="I68" s="74" t="e">
        <f t="shared" si="2"/>
        <v>#N/A</v>
      </c>
      <c r="J68" s="73" t="e">
        <f t="shared" si="2"/>
        <v>#N/A</v>
      </c>
      <c r="K68" s="73" t="str">
        <f>IF(C17="Yes",(1/I68)*F68*J68*(1/1000),"")</f>
        <v/>
      </c>
      <c r="L68" s="77"/>
      <c r="M68" s="63"/>
      <c r="V68" s="2"/>
    </row>
    <row r="70" spans="2:40" s="19" customFormat="1" ht="45">
      <c r="B70" s="37"/>
      <c r="C70" s="37" t="s">
        <v>238</v>
      </c>
      <c r="D70" s="37" t="s">
        <v>239</v>
      </c>
      <c r="E70" s="37" t="s">
        <v>240</v>
      </c>
      <c r="F70" s="37" t="s">
        <v>241</v>
      </c>
      <c r="G70" s="38" t="s">
        <v>166</v>
      </c>
      <c r="H70" s="37" t="s">
        <v>152</v>
      </c>
      <c r="I70" s="37" t="s">
        <v>47</v>
      </c>
      <c r="J70" s="37" t="s">
        <v>67</v>
      </c>
      <c r="K70" s="37" t="s">
        <v>30</v>
      </c>
      <c r="L70" s="2"/>
      <c r="M70" s="2"/>
      <c r="N70" s="2"/>
      <c r="O70" s="2"/>
      <c r="P70" s="2"/>
      <c r="Q70" s="2"/>
      <c r="R70" s="2"/>
      <c r="S70" s="2"/>
      <c r="T70" s="2"/>
      <c r="U70" s="2"/>
      <c r="V70" s="9"/>
      <c r="W70" s="9"/>
      <c r="X70" s="9"/>
      <c r="Y70" s="9"/>
      <c r="Z70" s="9"/>
      <c r="AB70" s="9"/>
      <c r="AC70" s="9"/>
      <c r="AD70" s="9"/>
      <c r="AE70" s="9"/>
      <c r="AF70" s="9"/>
      <c r="AM70" s="9"/>
      <c r="AN70" s="9"/>
    </row>
    <row r="71" spans="2:40">
      <c r="B71" s="35" t="s">
        <v>157</v>
      </c>
      <c r="C71" s="72">
        <f>C20</f>
        <v>0</v>
      </c>
      <c r="D71" s="72">
        <f>C21</f>
        <v>0</v>
      </c>
      <c r="E71" s="72" t="e">
        <f>VLOOKUP(C22,AH47:AK51,3,FALSE)</f>
        <v>#N/A</v>
      </c>
      <c r="F71" s="72" t="e">
        <f>VLOOKUP(C23,AH47:AK51,2,FALSE)</f>
        <v>#N/A</v>
      </c>
      <c r="G71" s="73" t="e">
        <f>E71-F71</f>
        <v>#N/A</v>
      </c>
      <c r="H71" s="73" t="e">
        <f>VLOOKUP(C24,AM48:AN48,2,FALSE)</f>
        <v>#N/A</v>
      </c>
      <c r="I71" s="73" t="e">
        <f>D71*(G71/1000)*H71</f>
        <v>#N/A</v>
      </c>
      <c r="J71" s="96" t="e">
        <f>D71*G71/1000*C$41</f>
        <v>#N/A</v>
      </c>
      <c r="K71" s="63">
        <f>IF(C21&gt;0,C21*C42,0)</f>
        <v>0</v>
      </c>
    </row>
  </sheetData>
  <sheetProtection algorithmName="SHA-512" hashValue="XiBhslcqGLTXqtz4kpv1hn4RSz3SJ9gDQFf4V05Oxltq1Ig9hYjB42UWGgsYFNGNuMdC0WpUn1Od909HE0uq1g==" saltValue="1ZEBAWf9CnQSgrjx0CG1Fw==" spinCount="100000" sheet="1" objects="1" scenarios="1"/>
  <mergeCells count="3">
    <mergeCell ref="AP46:AS46"/>
    <mergeCell ref="AU46:AV46"/>
    <mergeCell ref="AX46:AY46"/>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2:F25"/>
  <sheetViews>
    <sheetView workbookViewId="0">
      <selection activeCell="E11" sqref="E11"/>
    </sheetView>
  </sheetViews>
  <sheetFormatPr defaultColWidth="8.75" defaultRowHeight="14.25"/>
  <cols>
    <col min="1" max="1" width="3.75" style="20" customWidth="1"/>
    <col min="2" max="2" width="8.875" style="20" customWidth="1"/>
    <col min="3" max="3" width="11.375" style="20" bestFit="1" customWidth="1"/>
    <col min="4" max="4" width="19.25" style="20" customWidth="1"/>
    <col min="5" max="5" width="52.75" style="23" customWidth="1"/>
    <col min="6" max="6" width="26.75" style="20" customWidth="1"/>
    <col min="7" max="16384" width="8.75" style="1"/>
  </cols>
  <sheetData>
    <row r="2" spans="1:6" ht="20.25">
      <c r="B2" s="231" t="s">
        <v>13</v>
      </c>
      <c r="C2" s="231"/>
      <c r="D2" s="231"/>
      <c r="E2" s="231"/>
      <c r="F2" s="231"/>
    </row>
    <row r="4" spans="1:6" ht="15">
      <c r="B4" s="55" t="s">
        <v>20</v>
      </c>
      <c r="D4" s="56" t="s">
        <v>23</v>
      </c>
      <c r="E4" s="57" t="s">
        <v>19</v>
      </c>
      <c r="F4" s="56" t="s">
        <v>178</v>
      </c>
    </row>
    <row r="5" spans="1:6" ht="15">
      <c r="B5" s="55" t="s">
        <v>21</v>
      </c>
      <c r="D5" s="58" t="s">
        <v>23</v>
      </c>
      <c r="E5" s="59" t="s">
        <v>22</v>
      </c>
      <c r="F5" s="58" t="s">
        <v>178</v>
      </c>
    </row>
    <row r="6" spans="1:6" ht="25.5" customHeight="1"/>
    <row r="7" spans="1:6" s="34" customFormat="1" ht="15">
      <c r="A7" s="33"/>
      <c r="B7" s="40" t="s">
        <v>11</v>
      </c>
      <c r="C7" s="41" t="s">
        <v>0</v>
      </c>
      <c r="D7" s="41" t="s">
        <v>17</v>
      </c>
      <c r="E7" s="42" t="s">
        <v>18</v>
      </c>
      <c r="F7" s="43" t="s">
        <v>12</v>
      </c>
    </row>
    <row r="8" spans="1:6" ht="28.5" customHeight="1">
      <c r="B8" s="44">
        <v>1</v>
      </c>
      <c r="C8" s="45">
        <v>43090</v>
      </c>
      <c r="D8" s="45" t="s">
        <v>24</v>
      </c>
      <c r="E8" s="46" t="s">
        <v>25</v>
      </c>
      <c r="F8" s="47" t="s">
        <v>26</v>
      </c>
    </row>
    <row r="9" spans="1:6" ht="36" customHeight="1">
      <c r="B9" s="44">
        <v>1</v>
      </c>
      <c r="C9" s="45">
        <v>43110</v>
      </c>
      <c r="D9" s="48" t="s">
        <v>224</v>
      </c>
      <c r="E9" s="46" t="s">
        <v>225</v>
      </c>
      <c r="F9" s="47" t="s">
        <v>178</v>
      </c>
    </row>
    <row r="10" spans="1:6" ht="28.5" customHeight="1">
      <c r="B10" s="44">
        <v>1.1000000000000001</v>
      </c>
      <c r="C10" s="45">
        <v>43123</v>
      </c>
      <c r="D10" s="48" t="s">
        <v>224</v>
      </c>
      <c r="E10" s="46" t="s">
        <v>229</v>
      </c>
      <c r="F10" s="47" t="s">
        <v>178</v>
      </c>
    </row>
    <row r="11" spans="1:6" ht="28.5" customHeight="1">
      <c r="B11" s="44">
        <v>3</v>
      </c>
      <c r="C11" s="45">
        <v>43434</v>
      </c>
      <c r="D11" s="48" t="s">
        <v>344</v>
      </c>
      <c r="E11" s="46"/>
      <c r="F11" s="47" t="s">
        <v>343</v>
      </c>
    </row>
    <row r="12" spans="1:6" ht="28.5" customHeight="1">
      <c r="B12" s="44"/>
      <c r="C12" s="45"/>
      <c r="D12" s="48"/>
      <c r="E12" s="46"/>
      <c r="F12" s="47"/>
    </row>
    <row r="13" spans="1:6" ht="28.5" customHeight="1">
      <c r="B13" s="44"/>
      <c r="C13" s="48"/>
      <c r="D13" s="48"/>
      <c r="E13" s="46"/>
      <c r="F13" s="47"/>
    </row>
    <row r="14" spans="1:6" ht="28.5" customHeight="1">
      <c r="B14" s="44"/>
      <c r="C14" s="48"/>
      <c r="D14" s="48"/>
      <c r="E14" s="46"/>
      <c r="F14" s="47"/>
    </row>
    <row r="15" spans="1:6" ht="28.5" customHeight="1">
      <c r="B15" s="44"/>
      <c r="C15" s="48"/>
      <c r="D15" s="48"/>
      <c r="E15" s="46"/>
      <c r="F15" s="47"/>
    </row>
    <row r="16" spans="1:6" ht="28.5" customHeight="1">
      <c r="B16" s="44"/>
      <c r="C16" s="48"/>
      <c r="D16" s="48"/>
      <c r="E16" s="46"/>
      <c r="F16" s="47"/>
    </row>
    <row r="17" spans="2:6" ht="28.5" customHeight="1">
      <c r="B17" s="44"/>
      <c r="C17" s="48"/>
      <c r="D17" s="48"/>
      <c r="E17" s="46"/>
      <c r="F17" s="47"/>
    </row>
    <row r="18" spans="2:6" ht="28.5" customHeight="1">
      <c r="B18" s="44"/>
      <c r="C18" s="48"/>
      <c r="D18" s="48"/>
      <c r="E18" s="46"/>
      <c r="F18" s="47"/>
    </row>
    <row r="19" spans="2:6" ht="28.5" customHeight="1">
      <c r="B19" s="44"/>
      <c r="C19" s="48"/>
      <c r="D19" s="48"/>
      <c r="E19" s="46"/>
      <c r="F19" s="47"/>
    </row>
    <row r="20" spans="2:6" ht="28.5" customHeight="1">
      <c r="B20" s="44"/>
      <c r="C20" s="48"/>
      <c r="D20" s="48"/>
      <c r="E20" s="46"/>
      <c r="F20" s="47"/>
    </row>
    <row r="21" spans="2:6" ht="28.5" customHeight="1">
      <c r="B21" s="44"/>
      <c r="C21" s="48"/>
      <c r="D21" s="48"/>
      <c r="E21" s="46"/>
      <c r="F21" s="47"/>
    </row>
    <row r="22" spans="2:6" ht="28.5" customHeight="1">
      <c r="B22" s="44"/>
      <c r="C22" s="48"/>
      <c r="D22" s="48"/>
      <c r="E22" s="46"/>
      <c r="F22" s="47"/>
    </row>
    <row r="23" spans="2:6" ht="28.5" customHeight="1">
      <c r="B23" s="44"/>
      <c r="C23" s="48"/>
      <c r="D23" s="48"/>
      <c r="E23" s="46"/>
      <c r="F23" s="47"/>
    </row>
    <row r="24" spans="2:6" ht="28.5" customHeight="1">
      <c r="B24" s="39"/>
      <c r="C24" s="49"/>
      <c r="D24" s="49"/>
      <c r="E24" s="50"/>
      <c r="F24" s="51"/>
    </row>
    <row r="25" spans="2:6">
      <c r="B25" s="21"/>
      <c r="C25" s="21"/>
      <c r="D25" s="21"/>
      <c r="E25" s="22"/>
      <c r="F25" s="21"/>
    </row>
  </sheetData>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B2:CF6"/>
  <sheetViews>
    <sheetView zoomScale="85" zoomScaleNormal="85" workbookViewId="0">
      <selection activeCell="D6" sqref="D6"/>
    </sheetView>
  </sheetViews>
  <sheetFormatPr defaultColWidth="8.75" defaultRowHeight="14.25"/>
  <cols>
    <col min="1" max="1" width="3.25" style="131" customWidth="1"/>
    <col min="2" max="2" width="53.625" style="131" bestFit="1" customWidth="1"/>
    <col min="3" max="3" width="2.875" style="124" customWidth="1"/>
    <col min="4" max="11" width="8.75" style="131" customWidth="1"/>
    <col min="12" max="12" width="4.625" style="131" customWidth="1"/>
    <col min="13" max="13" width="2.875" style="124" customWidth="1"/>
    <col min="14" max="21" width="8.75" style="131" customWidth="1"/>
    <col min="22" max="22" width="4.75" style="131" customWidth="1"/>
    <col min="23" max="23" width="2.875" style="124" customWidth="1"/>
    <col min="24" max="31" width="8.75" style="131" customWidth="1"/>
    <col min="32" max="32" width="4.25" style="131" customWidth="1"/>
    <col min="33" max="33" width="4.5" style="124" customWidth="1"/>
    <col min="34" max="42" width="8.75" style="131" customWidth="1"/>
    <col min="43" max="43" width="4.5" style="124" customWidth="1"/>
    <col min="44" max="52" width="8.75" style="131" customWidth="1"/>
    <col min="53" max="53" width="3.75" style="131" customWidth="1"/>
    <col min="54" max="54" width="4.5" style="124" customWidth="1"/>
    <col min="55" max="62" width="8.75" style="131" customWidth="1"/>
    <col min="63" max="63" width="5.125" style="131" customWidth="1"/>
    <col min="64" max="64" width="4.5" style="124" customWidth="1"/>
    <col min="65" max="72" width="8.75" style="131"/>
    <col min="73" max="73" width="3.75" style="131" customWidth="1"/>
    <col min="74" max="74" width="4.5" style="124" customWidth="1"/>
    <col min="75" max="81" width="8.75" style="131"/>
    <col min="82" max="82" width="8.75" style="131" customWidth="1"/>
    <col min="83" max="83" width="1.25" style="131" customWidth="1"/>
    <col min="84" max="84" width="4.5" style="124" customWidth="1"/>
    <col min="85" max="16384" width="8.75" style="131"/>
  </cols>
  <sheetData>
    <row r="2" spans="2:75" ht="34.5">
      <c r="B2" s="201" t="s">
        <v>15</v>
      </c>
      <c r="C2" s="130"/>
      <c r="D2" s="128" t="s">
        <v>184</v>
      </c>
      <c r="M2" s="130"/>
      <c r="N2" s="128" t="s">
        <v>184</v>
      </c>
      <c r="W2" s="130"/>
      <c r="X2" s="128" t="s">
        <v>184</v>
      </c>
      <c r="AG2" s="130"/>
      <c r="AH2" s="128" t="s">
        <v>184</v>
      </c>
      <c r="AQ2" s="130"/>
      <c r="AR2" s="128" t="s">
        <v>184</v>
      </c>
      <c r="BB2" s="130"/>
      <c r="BC2" s="128" t="s">
        <v>184</v>
      </c>
      <c r="BM2" s="128" t="s">
        <v>184</v>
      </c>
      <c r="BW2" s="128" t="s">
        <v>184</v>
      </c>
    </row>
    <row r="4" spans="2:75" ht="30" customHeight="1">
      <c r="B4" s="129" t="s">
        <v>187</v>
      </c>
      <c r="C4" s="122"/>
      <c r="D4" s="129" t="s">
        <v>185</v>
      </c>
      <c r="M4" s="122"/>
      <c r="N4" s="129" t="s">
        <v>186</v>
      </c>
      <c r="W4" s="122"/>
      <c r="X4" s="129" t="s">
        <v>78</v>
      </c>
      <c r="AG4" s="122"/>
      <c r="AH4" s="129" t="s">
        <v>188</v>
      </c>
      <c r="AQ4" s="122"/>
      <c r="AR4" s="129" t="s">
        <v>189</v>
      </c>
      <c r="BB4" s="122"/>
      <c r="BC4" s="129" t="s">
        <v>157</v>
      </c>
      <c r="BM4" s="129" t="s">
        <v>287</v>
      </c>
      <c r="BW4" s="129" t="s">
        <v>305</v>
      </c>
    </row>
    <row r="6" spans="2:75" ht="33" customHeight="1">
      <c r="B6" s="121" t="s">
        <v>184</v>
      </c>
      <c r="C6" s="122"/>
      <c r="M6" s="122"/>
      <c r="W6" s="122"/>
      <c r="AG6" s="122"/>
      <c r="AQ6" s="122"/>
      <c r="BB6" s="122"/>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2681-45E3-4B79-BF9A-20BACCB8FE48}">
  <sheetPr>
    <tabColor rgb="FF0070C0"/>
  </sheetPr>
  <dimension ref="A1:AG74"/>
  <sheetViews>
    <sheetView showZeros="0" tabSelected="1" workbookViewId="0">
      <selection activeCell="C6" sqref="C6"/>
    </sheetView>
  </sheetViews>
  <sheetFormatPr defaultColWidth="9" defaultRowHeight="14.25"/>
  <cols>
    <col min="1" max="1" width="3" style="14" customWidth="1"/>
    <col min="2" max="2" width="14.375" style="116" bestFit="1" customWidth="1"/>
    <col min="3" max="3" width="41.75" style="116" customWidth="1"/>
    <col min="4" max="4" width="5.25" style="14" customWidth="1"/>
    <col min="5" max="5" width="40.375" style="115" bestFit="1" customWidth="1"/>
    <col min="6" max="9" width="20.625" style="115" customWidth="1"/>
    <col min="10" max="31" width="9" style="14"/>
    <col min="32" max="33" width="9" style="117"/>
    <col min="34" max="16384" width="9" style="116"/>
  </cols>
  <sheetData>
    <row r="1" spans="2:33" s="14" customFormat="1"/>
    <row r="2" spans="2:33" s="99" customFormat="1" ht="12">
      <c r="H2" s="100" t="s">
        <v>226</v>
      </c>
      <c r="I2" s="120">
        <v>3</v>
      </c>
    </row>
    <row r="3" spans="2:33" s="99" customFormat="1" ht="12">
      <c r="H3" s="100" t="s">
        <v>227</v>
      </c>
      <c r="I3" s="101">
        <v>43434</v>
      </c>
    </row>
    <row r="4" spans="2:33" s="14" customFormat="1" ht="15" thickBot="1"/>
    <row r="5" spans="2:33" s="17" customFormat="1" ht="24.95" customHeight="1">
      <c r="B5" s="102" t="s">
        <v>0</v>
      </c>
      <c r="C5" s="103"/>
      <c r="E5" s="210" t="s">
        <v>214</v>
      </c>
      <c r="F5" s="212" t="s">
        <v>215</v>
      </c>
      <c r="G5" s="214" t="s">
        <v>216</v>
      </c>
      <c r="H5" s="214"/>
      <c r="I5" s="215" t="s">
        <v>30</v>
      </c>
      <c r="AF5" s="104"/>
      <c r="AG5" s="104"/>
    </row>
    <row r="6" spans="2:33" s="17" customFormat="1" ht="24.95" customHeight="1" thickBot="1">
      <c r="B6" s="105" t="s">
        <v>217</v>
      </c>
      <c r="C6" s="106"/>
      <c r="E6" s="211"/>
      <c r="F6" s="213"/>
      <c r="G6" s="196" t="s">
        <v>32</v>
      </c>
      <c r="H6" s="196" t="s">
        <v>1</v>
      </c>
      <c r="I6" s="216"/>
      <c r="AF6" s="104"/>
      <c r="AG6" s="104"/>
    </row>
    <row r="7" spans="2:33" s="17" customFormat="1" ht="24.95" customHeight="1" thickBot="1">
      <c r="B7" s="107" t="s">
        <v>218</v>
      </c>
      <c r="C7" s="108"/>
      <c r="E7" s="191" t="s">
        <v>220</v>
      </c>
      <c r="F7" s="192">
        <f>'Auto Milker Takeoff Calculator'!C11</f>
        <v>0</v>
      </c>
      <c r="G7" s="193">
        <f>'Auto Milker Takeoff Calculator'!C14</f>
        <v>0</v>
      </c>
      <c r="H7" s="194">
        <f>'Auto Milker Takeoff Calculator'!C13</f>
        <v>0</v>
      </c>
      <c r="I7" s="195" t="str">
        <f>'Auto Milker Takeoff Calculator'!C15</f>
        <v/>
      </c>
      <c r="AF7" s="104"/>
      <c r="AG7" s="104"/>
    </row>
    <row r="8" spans="2:33" s="17" customFormat="1" ht="24.95" customHeight="1">
      <c r="E8" s="119" t="s">
        <v>60</v>
      </c>
      <c r="F8" s="176">
        <f>'Dairy Scroll Comp Calculator'!C13</f>
        <v>0</v>
      </c>
      <c r="G8" s="112" t="str">
        <f>'Dairy Scroll Comp Calculator'!C16</f>
        <v/>
      </c>
      <c r="H8" s="113" t="str">
        <f>'Dairy Scroll Comp Calculator'!C15</f>
        <v/>
      </c>
      <c r="I8" s="114" t="str">
        <f>'Dairy Scroll Comp Calculator'!C17</f>
        <v/>
      </c>
      <c r="AF8" s="104"/>
      <c r="AG8" s="104"/>
    </row>
    <row r="9" spans="2:33" s="17" customFormat="1" ht="24.95" customHeight="1">
      <c r="E9" s="118" t="s">
        <v>78</v>
      </c>
      <c r="F9" s="175">
        <f>'Livestock Waterer Calculator'!C11</f>
        <v>0</v>
      </c>
      <c r="G9" s="109" t="str">
        <f>'Livestock Waterer Calculator'!C14</f>
        <v/>
      </c>
      <c r="H9" s="110" t="str">
        <f>'Livestock Waterer Calculator'!C13</f>
        <v/>
      </c>
      <c r="I9" s="111" t="str">
        <f>'Livestock Waterer Calculator'!C15</f>
        <v/>
      </c>
      <c r="AF9" s="104"/>
      <c r="AG9" s="104"/>
    </row>
    <row r="10" spans="2:33" s="17" customFormat="1" ht="24.95" customHeight="1">
      <c r="E10" s="119" t="s">
        <v>221</v>
      </c>
      <c r="F10" s="176">
        <f>'VSD Controller'!C13</f>
        <v>0</v>
      </c>
      <c r="G10" s="112" t="str">
        <f>'VSD Controller'!C16</f>
        <v/>
      </c>
      <c r="H10" s="113" t="str">
        <f>'VSD Controller'!C15</f>
        <v/>
      </c>
      <c r="I10" s="114" t="str">
        <f>'VSD Controller'!C17</f>
        <v/>
      </c>
      <c r="AF10" s="104"/>
      <c r="AG10" s="104"/>
    </row>
    <row r="11" spans="2:33" s="17" customFormat="1" ht="24.95" customHeight="1">
      <c r="E11" s="118" t="s">
        <v>222</v>
      </c>
      <c r="F11" s="175">
        <f>'Hi Eff Vent Fans'!C16</f>
        <v>0</v>
      </c>
      <c r="G11" s="109" t="str">
        <f>'Hi Eff Vent Fans'!C21</f>
        <v/>
      </c>
      <c r="H11" s="110" t="str">
        <f>'Hi Eff Vent Fans'!C20</f>
        <v/>
      </c>
      <c r="I11" s="111" t="str">
        <f>'Hi Eff Vent Fans'!C22</f>
        <v/>
      </c>
      <c r="AF11" s="104"/>
      <c r="AG11" s="104"/>
    </row>
    <row r="12" spans="2:33" s="17" customFormat="1" ht="24.95" customHeight="1">
      <c r="E12" s="119" t="s">
        <v>223</v>
      </c>
      <c r="F12" s="176">
        <f>'Hi Vol Low Speed Fans'!C14</f>
        <v>0</v>
      </c>
      <c r="G12" s="112" t="str">
        <f>'Hi Vol Low Speed Fans'!C17</f>
        <v/>
      </c>
      <c r="H12" s="113" t="str">
        <f>'Hi Vol Low Speed Fans'!C16</f>
        <v/>
      </c>
      <c r="I12" s="114" t="str">
        <f>'Hi Vol Low Speed Fans'!C18</f>
        <v/>
      </c>
      <c r="AF12" s="104"/>
      <c r="AG12" s="104"/>
    </row>
    <row r="13" spans="2:33" s="17" customFormat="1" ht="24.95" customHeight="1">
      <c r="E13" s="118" t="s">
        <v>287</v>
      </c>
      <c r="F13" s="175">
        <f>'Heat Reclaimers'!C15</f>
        <v>0</v>
      </c>
      <c r="G13" s="109" t="str">
        <f>'Heat Reclaimers'!C18</f>
        <v/>
      </c>
      <c r="H13" s="110" t="str">
        <f>'Heat Reclaimers'!C17</f>
        <v/>
      </c>
      <c r="I13" s="111" t="str">
        <f>'Heat Reclaimers'!C19</f>
        <v/>
      </c>
      <c r="AF13" s="104"/>
      <c r="AG13" s="104"/>
    </row>
    <row r="14" spans="2:33" s="17" customFormat="1" ht="24.95" customHeight="1" thickBot="1">
      <c r="E14" s="186" t="s">
        <v>305</v>
      </c>
      <c r="F14" s="187">
        <f>'Low Pressure Irrigation System'!C16</f>
        <v>0</v>
      </c>
      <c r="G14" s="188">
        <f>'Low Pressure Irrigation System'!C19</f>
        <v>0</v>
      </c>
      <c r="H14" s="189" t="str">
        <f>'Low Pressure Irrigation System'!C18</f>
        <v/>
      </c>
      <c r="I14" s="190" t="str">
        <f>'Low Pressure Irrigation System'!C20</f>
        <v/>
      </c>
      <c r="AF14" s="104"/>
      <c r="AG14" s="104"/>
    </row>
    <row r="15" spans="2:33" s="17" customFormat="1" ht="24.95" customHeight="1" thickBot="1">
      <c r="E15" s="181" t="s">
        <v>219</v>
      </c>
      <c r="F15" s="182">
        <f>SUM(F7:F14)</f>
        <v>0</v>
      </c>
      <c r="G15" s="183">
        <f>SUM(G7:G14)</f>
        <v>0</v>
      </c>
      <c r="H15" s="184">
        <f>SUM(H7:H14)</f>
        <v>0</v>
      </c>
      <c r="I15" s="185">
        <f>SUM(I7:I14)</f>
        <v>0</v>
      </c>
      <c r="AF15" s="104"/>
      <c r="AG15" s="104"/>
    </row>
    <row r="16" spans="2:33" s="14" customFormat="1" ht="24.95" customHeight="1"/>
    <row r="17" s="14" customFormat="1" ht="24.95" customHeight="1"/>
    <row r="18" s="14" customFormat="1" ht="24.95" customHeight="1"/>
    <row r="19" s="14" customFormat="1"/>
    <row r="20" s="14" customFormat="1"/>
    <row r="21" s="14" customFormat="1"/>
    <row r="22" s="14" customFormat="1"/>
    <row r="23" s="14" customFormat="1"/>
    <row r="24" s="14" customFormat="1"/>
    <row r="25" s="14" customFormat="1"/>
    <row r="26" s="14" customFormat="1"/>
    <row r="27" s="14" customFormat="1"/>
    <row r="28" s="14" customFormat="1"/>
    <row r="29" s="14" customFormat="1"/>
    <row r="30" s="14" customFormat="1"/>
    <row r="31" s="14" customFormat="1"/>
    <row r="32" s="14" customFormat="1"/>
    <row r="33" spans="1:31" s="14" customFormat="1"/>
    <row r="34" spans="1:31" s="14" customFormat="1"/>
    <row r="35" spans="1:31" s="14" customFormat="1"/>
    <row r="36" spans="1:31" s="14" customFormat="1"/>
    <row r="37" spans="1:31" s="14" customFormat="1"/>
    <row r="38" spans="1:31" s="115" customFormat="1">
      <c r="A38" s="14"/>
      <c r="D38" s="14"/>
      <c r="J38" s="14"/>
      <c r="K38" s="14"/>
      <c r="L38" s="14"/>
      <c r="M38" s="14"/>
      <c r="N38" s="14"/>
      <c r="O38" s="14"/>
      <c r="P38" s="14"/>
      <c r="Q38" s="14"/>
      <c r="R38" s="14"/>
      <c r="S38" s="14"/>
      <c r="T38" s="14"/>
      <c r="U38" s="14"/>
      <c r="V38" s="14"/>
      <c r="W38" s="14"/>
      <c r="X38" s="14"/>
      <c r="Y38" s="14"/>
      <c r="Z38" s="14"/>
      <c r="AA38" s="14"/>
      <c r="AB38" s="14"/>
      <c r="AC38" s="14"/>
      <c r="AD38" s="14"/>
      <c r="AE38" s="14"/>
    </row>
    <row r="39" spans="1:31" s="115" customFormat="1">
      <c r="A39" s="14"/>
      <c r="D39" s="14"/>
      <c r="J39" s="14"/>
      <c r="K39" s="14"/>
      <c r="L39" s="14"/>
      <c r="M39" s="14"/>
      <c r="N39" s="14"/>
      <c r="O39" s="14"/>
      <c r="P39" s="14"/>
      <c r="Q39" s="14"/>
      <c r="R39" s="14"/>
      <c r="S39" s="14"/>
      <c r="T39" s="14"/>
      <c r="U39" s="14"/>
      <c r="V39" s="14"/>
      <c r="W39" s="14"/>
      <c r="X39" s="14"/>
      <c r="Y39" s="14"/>
      <c r="Z39" s="14"/>
      <c r="AA39" s="14"/>
      <c r="AB39" s="14"/>
      <c r="AC39" s="14"/>
      <c r="AD39" s="14"/>
      <c r="AE39" s="14"/>
    </row>
    <row r="40" spans="1:31" s="115" customFormat="1">
      <c r="A40" s="14"/>
      <c r="D40" s="14"/>
      <c r="J40" s="14"/>
      <c r="K40" s="14"/>
      <c r="L40" s="14"/>
      <c r="M40" s="14"/>
      <c r="N40" s="14"/>
      <c r="O40" s="14"/>
      <c r="P40" s="14"/>
      <c r="Q40" s="14"/>
      <c r="R40" s="14"/>
      <c r="S40" s="14"/>
      <c r="T40" s="14"/>
      <c r="U40" s="14"/>
      <c r="V40" s="14"/>
      <c r="W40" s="14"/>
      <c r="X40" s="14"/>
      <c r="Y40" s="14"/>
      <c r="Z40" s="14"/>
      <c r="AA40" s="14"/>
      <c r="AB40" s="14"/>
      <c r="AC40" s="14"/>
      <c r="AD40" s="14"/>
      <c r="AE40" s="14"/>
    </row>
    <row r="41" spans="1:31" s="115" customFormat="1">
      <c r="A41" s="14"/>
      <c r="D41" s="14"/>
      <c r="J41" s="14"/>
      <c r="K41" s="14"/>
      <c r="L41" s="14"/>
      <c r="M41" s="14"/>
      <c r="N41" s="14"/>
      <c r="O41" s="14"/>
      <c r="P41" s="14"/>
      <c r="Q41" s="14"/>
      <c r="R41" s="14"/>
      <c r="S41" s="14"/>
      <c r="T41" s="14"/>
      <c r="U41" s="14"/>
      <c r="V41" s="14"/>
      <c r="W41" s="14"/>
      <c r="X41" s="14"/>
      <c r="Y41" s="14"/>
      <c r="Z41" s="14"/>
      <c r="AA41" s="14"/>
      <c r="AB41" s="14"/>
      <c r="AC41" s="14"/>
      <c r="AD41" s="14"/>
      <c r="AE41" s="14"/>
    </row>
    <row r="42" spans="1:31" s="115" customFormat="1">
      <c r="A42" s="14"/>
      <c r="D42" s="14"/>
      <c r="J42" s="14"/>
      <c r="K42" s="14"/>
      <c r="L42" s="14"/>
      <c r="M42" s="14"/>
      <c r="N42" s="14"/>
      <c r="O42" s="14"/>
      <c r="P42" s="14"/>
      <c r="Q42" s="14"/>
      <c r="R42" s="14"/>
      <c r="S42" s="14"/>
      <c r="T42" s="14"/>
      <c r="U42" s="14"/>
      <c r="V42" s="14"/>
      <c r="W42" s="14"/>
      <c r="X42" s="14"/>
      <c r="Y42" s="14"/>
      <c r="Z42" s="14"/>
      <c r="AA42" s="14"/>
      <c r="AB42" s="14"/>
      <c r="AC42" s="14"/>
      <c r="AD42" s="14"/>
      <c r="AE42" s="14"/>
    </row>
    <row r="43" spans="1:31" s="115" customFormat="1">
      <c r="A43" s="14"/>
      <c r="D43" s="14"/>
      <c r="J43" s="14"/>
      <c r="K43" s="14"/>
      <c r="L43" s="14"/>
      <c r="M43" s="14"/>
      <c r="N43" s="14"/>
      <c r="O43" s="14"/>
      <c r="P43" s="14"/>
      <c r="Q43" s="14"/>
      <c r="R43" s="14"/>
      <c r="S43" s="14"/>
      <c r="T43" s="14"/>
      <c r="U43" s="14"/>
      <c r="V43" s="14"/>
      <c r="W43" s="14"/>
      <c r="X43" s="14"/>
      <c r="Y43" s="14"/>
      <c r="Z43" s="14"/>
      <c r="AA43" s="14"/>
      <c r="AB43" s="14"/>
      <c r="AC43" s="14"/>
      <c r="AD43" s="14"/>
      <c r="AE43" s="14"/>
    </row>
    <row r="44" spans="1:31" s="115" customFormat="1">
      <c r="A44" s="14"/>
      <c r="D44" s="14"/>
      <c r="J44" s="14"/>
      <c r="K44" s="14"/>
      <c r="L44" s="14"/>
      <c r="M44" s="14"/>
      <c r="N44" s="14"/>
      <c r="O44" s="14"/>
      <c r="P44" s="14"/>
      <c r="Q44" s="14"/>
      <c r="R44" s="14"/>
      <c r="S44" s="14"/>
      <c r="T44" s="14"/>
      <c r="U44" s="14"/>
      <c r="V44" s="14"/>
      <c r="W44" s="14"/>
      <c r="X44" s="14"/>
      <c r="Y44" s="14"/>
      <c r="Z44" s="14"/>
      <c r="AA44" s="14"/>
      <c r="AB44" s="14"/>
      <c r="AC44" s="14"/>
      <c r="AD44" s="14"/>
      <c r="AE44" s="14"/>
    </row>
    <row r="45" spans="1:31" s="115" customFormat="1">
      <c r="A45" s="14"/>
      <c r="D45" s="14"/>
      <c r="J45" s="14"/>
      <c r="K45" s="14"/>
      <c r="L45" s="14"/>
      <c r="M45" s="14"/>
      <c r="N45" s="14"/>
      <c r="O45" s="14"/>
      <c r="P45" s="14"/>
      <c r="Q45" s="14"/>
      <c r="R45" s="14"/>
      <c r="S45" s="14"/>
      <c r="T45" s="14"/>
      <c r="U45" s="14"/>
      <c r="V45" s="14"/>
      <c r="W45" s="14"/>
      <c r="X45" s="14"/>
      <c r="Y45" s="14"/>
      <c r="Z45" s="14"/>
      <c r="AA45" s="14"/>
      <c r="AB45" s="14"/>
      <c r="AC45" s="14"/>
      <c r="AD45" s="14"/>
      <c r="AE45" s="14"/>
    </row>
    <row r="46" spans="1:31" s="115" customFormat="1">
      <c r="A46" s="14"/>
      <c r="D46" s="14"/>
      <c r="J46" s="14"/>
      <c r="K46" s="14"/>
      <c r="L46" s="14"/>
      <c r="M46" s="14"/>
      <c r="N46" s="14"/>
      <c r="O46" s="14"/>
      <c r="P46" s="14"/>
      <c r="Q46" s="14"/>
      <c r="R46" s="14"/>
      <c r="S46" s="14"/>
      <c r="T46" s="14"/>
      <c r="U46" s="14"/>
      <c r="V46" s="14"/>
      <c r="W46" s="14"/>
      <c r="X46" s="14"/>
      <c r="Y46" s="14"/>
      <c r="Z46" s="14"/>
      <c r="AA46" s="14"/>
      <c r="AB46" s="14"/>
      <c r="AC46" s="14"/>
      <c r="AD46" s="14"/>
      <c r="AE46" s="14"/>
    </row>
    <row r="47" spans="1:31" s="115" customFormat="1">
      <c r="A47" s="14"/>
      <c r="D47" s="14"/>
      <c r="J47" s="14"/>
      <c r="K47" s="14"/>
      <c r="L47" s="14"/>
      <c r="M47" s="14"/>
      <c r="N47" s="14"/>
      <c r="O47" s="14"/>
      <c r="P47" s="14"/>
      <c r="Q47" s="14"/>
      <c r="R47" s="14"/>
      <c r="S47" s="14"/>
      <c r="T47" s="14"/>
      <c r="U47" s="14"/>
      <c r="V47" s="14"/>
      <c r="W47" s="14"/>
      <c r="X47" s="14"/>
      <c r="Y47" s="14"/>
      <c r="Z47" s="14"/>
      <c r="AA47" s="14"/>
      <c r="AB47" s="14"/>
      <c r="AC47" s="14"/>
      <c r="AD47" s="14"/>
      <c r="AE47" s="14"/>
    </row>
    <row r="48" spans="1:31" s="115" customFormat="1">
      <c r="A48" s="14"/>
      <c r="D48" s="14"/>
      <c r="J48" s="14"/>
      <c r="K48" s="14"/>
      <c r="L48" s="14"/>
      <c r="M48" s="14"/>
      <c r="N48" s="14"/>
      <c r="O48" s="14"/>
      <c r="P48" s="14"/>
      <c r="Q48" s="14"/>
      <c r="R48" s="14"/>
      <c r="S48" s="14"/>
      <c r="T48" s="14"/>
      <c r="U48" s="14"/>
      <c r="V48" s="14"/>
      <c r="W48" s="14"/>
      <c r="X48" s="14"/>
      <c r="Y48" s="14"/>
      <c r="Z48" s="14"/>
      <c r="AA48" s="14"/>
      <c r="AB48" s="14"/>
      <c r="AC48" s="14"/>
      <c r="AD48" s="14"/>
      <c r="AE48" s="14"/>
    </row>
    <row r="49" spans="1:31" s="115" customFormat="1">
      <c r="A49" s="14"/>
      <c r="D49" s="14"/>
      <c r="J49" s="14"/>
      <c r="K49" s="14"/>
      <c r="L49" s="14"/>
      <c r="M49" s="14"/>
      <c r="N49" s="14"/>
      <c r="O49" s="14"/>
      <c r="P49" s="14"/>
      <c r="Q49" s="14"/>
      <c r="R49" s="14"/>
      <c r="S49" s="14"/>
      <c r="T49" s="14"/>
      <c r="U49" s="14"/>
      <c r="V49" s="14"/>
      <c r="W49" s="14"/>
      <c r="X49" s="14"/>
      <c r="Y49" s="14"/>
      <c r="Z49" s="14"/>
      <c r="AA49" s="14"/>
      <c r="AB49" s="14"/>
      <c r="AC49" s="14"/>
      <c r="AD49" s="14"/>
      <c r="AE49" s="14"/>
    </row>
    <row r="50" spans="1:31" s="115" customFormat="1">
      <c r="A50" s="14"/>
      <c r="D50" s="14"/>
      <c r="J50" s="14"/>
      <c r="K50" s="14"/>
      <c r="L50" s="14"/>
      <c r="M50" s="14"/>
      <c r="N50" s="14"/>
      <c r="O50" s="14"/>
      <c r="P50" s="14"/>
      <c r="Q50" s="14"/>
      <c r="R50" s="14"/>
      <c r="S50" s="14"/>
      <c r="T50" s="14"/>
      <c r="U50" s="14"/>
      <c r="V50" s="14"/>
      <c r="W50" s="14"/>
      <c r="X50" s="14"/>
      <c r="Y50" s="14"/>
      <c r="Z50" s="14"/>
      <c r="AA50" s="14"/>
      <c r="AB50" s="14"/>
      <c r="AC50" s="14"/>
      <c r="AD50" s="14"/>
      <c r="AE50" s="14"/>
    </row>
    <row r="51" spans="1:31" s="115" customFormat="1">
      <c r="A51" s="14"/>
      <c r="D51" s="14"/>
      <c r="J51" s="14"/>
      <c r="K51" s="14"/>
      <c r="L51" s="14"/>
      <c r="M51" s="14"/>
      <c r="N51" s="14"/>
      <c r="O51" s="14"/>
      <c r="P51" s="14"/>
      <c r="Q51" s="14"/>
      <c r="R51" s="14"/>
      <c r="S51" s="14"/>
      <c r="T51" s="14"/>
      <c r="U51" s="14"/>
      <c r="V51" s="14"/>
      <c r="W51" s="14"/>
      <c r="X51" s="14"/>
      <c r="Y51" s="14"/>
      <c r="Z51" s="14"/>
      <c r="AA51" s="14"/>
      <c r="AB51" s="14"/>
      <c r="AC51" s="14"/>
      <c r="AD51" s="14"/>
      <c r="AE51" s="14"/>
    </row>
    <row r="52" spans="1:31" s="115" customFormat="1">
      <c r="A52" s="14"/>
      <c r="D52" s="14"/>
      <c r="J52" s="14"/>
      <c r="K52" s="14"/>
      <c r="L52" s="14"/>
      <c r="M52" s="14"/>
      <c r="N52" s="14"/>
      <c r="O52" s="14"/>
      <c r="P52" s="14"/>
      <c r="Q52" s="14"/>
      <c r="R52" s="14"/>
      <c r="S52" s="14"/>
      <c r="T52" s="14"/>
      <c r="U52" s="14"/>
      <c r="V52" s="14"/>
      <c r="W52" s="14"/>
      <c r="X52" s="14"/>
      <c r="Y52" s="14"/>
      <c r="Z52" s="14"/>
      <c r="AA52" s="14"/>
      <c r="AB52" s="14"/>
      <c r="AC52" s="14"/>
      <c r="AD52" s="14"/>
      <c r="AE52" s="14"/>
    </row>
    <row r="53" spans="1:31" s="115" customFormat="1">
      <c r="A53" s="14"/>
      <c r="D53" s="14"/>
      <c r="J53" s="14"/>
      <c r="K53" s="14"/>
      <c r="L53" s="14"/>
      <c r="M53" s="14"/>
      <c r="N53" s="14"/>
      <c r="O53" s="14"/>
      <c r="P53" s="14"/>
      <c r="Q53" s="14"/>
      <c r="R53" s="14"/>
      <c r="S53" s="14"/>
      <c r="T53" s="14"/>
      <c r="U53" s="14"/>
      <c r="V53" s="14"/>
      <c r="W53" s="14"/>
      <c r="X53" s="14"/>
      <c r="Y53" s="14"/>
      <c r="Z53" s="14"/>
      <c r="AA53" s="14"/>
      <c r="AB53" s="14"/>
      <c r="AC53" s="14"/>
      <c r="AD53" s="14"/>
      <c r="AE53" s="14"/>
    </row>
    <row r="54" spans="1:31" s="115" customFormat="1">
      <c r="A54" s="14"/>
      <c r="D54" s="14"/>
      <c r="J54" s="14"/>
      <c r="K54" s="14"/>
      <c r="L54" s="14"/>
      <c r="M54" s="14"/>
      <c r="N54" s="14"/>
      <c r="O54" s="14"/>
      <c r="P54" s="14"/>
      <c r="Q54" s="14"/>
      <c r="R54" s="14"/>
      <c r="S54" s="14"/>
      <c r="T54" s="14"/>
      <c r="U54" s="14"/>
      <c r="V54" s="14"/>
      <c r="W54" s="14"/>
      <c r="X54" s="14"/>
      <c r="Y54" s="14"/>
      <c r="Z54" s="14"/>
      <c r="AA54" s="14"/>
      <c r="AB54" s="14"/>
      <c r="AC54" s="14"/>
      <c r="AD54" s="14"/>
      <c r="AE54" s="14"/>
    </row>
    <row r="55" spans="1:31" s="115" customFormat="1">
      <c r="A55" s="14"/>
      <c r="D55" s="14"/>
      <c r="J55" s="14"/>
      <c r="K55" s="14"/>
      <c r="L55" s="14"/>
      <c r="M55" s="14"/>
      <c r="N55" s="14"/>
      <c r="O55" s="14"/>
      <c r="P55" s="14"/>
      <c r="Q55" s="14"/>
      <c r="R55" s="14"/>
      <c r="S55" s="14"/>
      <c r="T55" s="14"/>
      <c r="U55" s="14"/>
      <c r="V55" s="14"/>
      <c r="W55" s="14"/>
      <c r="X55" s="14"/>
      <c r="Y55" s="14"/>
      <c r="Z55" s="14"/>
      <c r="AA55" s="14"/>
      <c r="AB55" s="14"/>
      <c r="AC55" s="14"/>
      <c r="AD55" s="14"/>
      <c r="AE55" s="14"/>
    </row>
    <row r="56" spans="1:31" s="115" customFormat="1">
      <c r="A56" s="14"/>
      <c r="D56" s="14"/>
      <c r="J56" s="14"/>
      <c r="K56" s="14"/>
      <c r="L56" s="14"/>
      <c r="M56" s="14"/>
      <c r="N56" s="14"/>
      <c r="O56" s="14"/>
      <c r="P56" s="14"/>
      <c r="Q56" s="14"/>
      <c r="R56" s="14"/>
      <c r="S56" s="14"/>
      <c r="T56" s="14"/>
      <c r="U56" s="14"/>
      <c r="V56" s="14"/>
      <c r="W56" s="14"/>
      <c r="X56" s="14"/>
      <c r="Y56" s="14"/>
      <c r="Z56" s="14"/>
      <c r="AA56" s="14"/>
      <c r="AB56" s="14"/>
      <c r="AC56" s="14"/>
      <c r="AD56" s="14"/>
      <c r="AE56" s="14"/>
    </row>
    <row r="57" spans="1:31" s="115" customFormat="1">
      <c r="A57" s="14"/>
      <c r="D57" s="14"/>
      <c r="J57" s="14"/>
      <c r="K57" s="14"/>
      <c r="L57" s="14"/>
      <c r="M57" s="14"/>
      <c r="N57" s="14"/>
      <c r="O57" s="14"/>
      <c r="P57" s="14"/>
      <c r="Q57" s="14"/>
      <c r="R57" s="14"/>
      <c r="S57" s="14"/>
      <c r="T57" s="14"/>
      <c r="U57" s="14"/>
      <c r="V57" s="14"/>
      <c r="W57" s="14"/>
      <c r="X57" s="14"/>
      <c r="Y57" s="14"/>
      <c r="Z57" s="14"/>
      <c r="AA57" s="14"/>
      <c r="AB57" s="14"/>
      <c r="AC57" s="14"/>
      <c r="AD57" s="14"/>
      <c r="AE57" s="14"/>
    </row>
    <row r="58" spans="1:31" s="115" customFormat="1">
      <c r="A58" s="14"/>
      <c r="D58" s="14"/>
      <c r="J58" s="14"/>
      <c r="K58" s="14"/>
      <c r="L58" s="14"/>
      <c r="M58" s="14"/>
      <c r="N58" s="14"/>
      <c r="O58" s="14"/>
      <c r="P58" s="14"/>
      <c r="Q58" s="14"/>
      <c r="R58" s="14"/>
      <c r="S58" s="14"/>
      <c r="T58" s="14"/>
      <c r="U58" s="14"/>
      <c r="V58" s="14"/>
      <c r="W58" s="14"/>
      <c r="X58" s="14"/>
      <c r="Y58" s="14"/>
      <c r="Z58" s="14"/>
      <c r="AA58" s="14"/>
      <c r="AB58" s="14"/>
      <c r="AC58" s="14"/>
      <c r="AD58" s="14"/>
      <c r="AE58" s="14"/>
    </row>
    <row r="59" spans="1:31" s="115" customFormat="1">
      <c r="A59" s="14"/>
      <c r="D59" s="14"/>
      <c r="J59" s="14"/>
      <c r="K59" s="14"/>
      <c r="L59" s="14"/>
      <c r="M59" s="14"/>
      <c r="N59" s="14"/>
      <c r="O59" s="14"/>
      <c r="P59" s="14"/>
      <c r="Q59" s="14"/>
      <c r="R59" s="14"/>
      <c r="S59" s="14"/>
      <c r="T59" s="14"/>
      <c r="U59" s="14"/>
      <c r="V59" s="14"/>
      <c r="W59" s="14"/>
      <c r="X59" s="14"/>
      <c r="Y59" s="14"/>
      <c r="Z59" s="14"/>
      <c r="AA59" s="14"/>
      <c r="AB59" s="14"/>
      <c r="AC59" s="14"/>
      <c r="AD59" s="14"/>
      <c r="AE59" s="14"/>
    </row>
    <row r="60" spans="1:31" s="115" customFormat="1">
      <c r="A60" s="14"/>
      <c r="D60" s="14"/>
      <c r="J60" s="14"/>
      <c r="K60" s="14"/>
      <c r="L60" s="14"/>
      <c r="M60" s="14"/>
      <c r="N60" s="14"/>
      <c r="O60" s="14"/>
      <c r="P60" s="14"/>
      <c r="Q60" s="14"/>
      <c r="R60" s="14"/>
      <c r="S60" s="14"/>
      <c r="T60" s="14"/>
      <c r="U60" s="14"/>
      <c r="V60" s="14"/>
      <c r="W60" s="14"/>
      <c r="X60" s="14"/>
      <c r="Y60" s="14"/>
      <c r="Z60" s="14"/>
      <c r="AA60" s="14"/>
      <c r="AB60" s="14"/>
      <c r="AC60" s="14"/>
      <c r="AD60" s="14"/>
      <c r="AE60" s="14"/>
    </row>
    <row r="61" spans="1:31" s="115" customFormat="1">
      <c r="A61" s="14"/>
      <c r="D61" s="14"/>
      <c r="J61" s="14"/>
      <c r="K61" s="14"/>
      <c r="L61" s="14"/>
      <c r="M61" s="14"/>
      <c r="N61" s="14"/>
      <c r="O61" s="14"/>
      <c r="P61" s="14"/>
      <c r="Q61" s="14"/>
      <c r="R61" s="14"/>
      <c r="S61" s="14"/>
      <c r="T61" s="14"/>
      <c r="U61" s="14"/>
      <c r="V61" s="14"/>
      <c r="W61" s="14"/>
      <c r="X61" s="14"/>
      <c r="Y61" s="14"/>
      <c r="Z61" s="14"/>
      <c r="AA61" s="14"/>
      <c r="AB61" s="14"/>
      <c r="AC61" s="14"/>
      <c r="AD61" s="14"/>
      <c r="AE61" s="14"/>
    </row>
    <row r="62" spans="1:31" s="115" customFormat="1">
      <c r="A62" s="14"/>
      <c r="D62" s="14"/>
      <c r="J62" s="14"/>
      <c r="K62" s="14"/>
      <c r="L62" s="14"/>
      <c r="M62" s="14"/>
      <c r="N62" s="14"/>
      <c r="O62" s="14"/>
      <c r="P62" s="14"/>
      <c r="Q62" s="14"/>
      <c r="R62" s="14"/>
      <c r="S62" s="14"/>
      <c r="T62" s="14"/>
      <c r="U62" s="14"/>
      <c r="V62" s="14"/>
      <c r="W62" s="14"/>
      <c r="X62" s="14"/>
      <c r="Y62" s="14"/>
      <c r="Z62" s="14"/>
      <c r="AA62" s="14"/>
      <c r="AB62" s="14"/>
      <c r="AC62" s="14"/>
      <c r="AD62" s="14"/>
      <c r="AE62" s="14"/>
    </row>
    <row r="63" spans="1:31" s="115" customFormat="1">
      <c r="A63" s="14"/>
      <c r="D63" s="14"/>
      <c r="J63" s="14"/>
      <c r="K63" s="14"/>
      <c r="L63" s="14"/>
      <c r="M63" s="14"/>
      <c r="N63" s="14"/>
      <c r="O63" s="14"/>
      <c r="P63" s="14"/>
      <c r="Q63" s="14"/>
      <c r="R63" s="14"/>
      <c r="S63" s="14"/>
      <c r="T63" s="14"/>
      <c r="U63" s="14"/>
      <c r="V63" s="14"/>
      <c r="W63" s="14"/>
      <c r="X63" s="14"/>
      <c r="Y63" s="14"/>
      <c r="Z63" s="14"/>
      <c r="AA63" s="14"/>
      <c r="AB63" s="14"/>
      <c r="AC63" s="14"/>
      <c r="AD63" s="14"/>
      <c r="AE63" s="14"/>
    </row>
    <row r="64" spans="1:31" s="115" customFormat="1">
      <c r="A64" s="14"/>
      <c r="D64" s="14"/>
      <c r="J64" s="14"/>
      <c r="K64" s="14"/>
      <c r="L64" s="14"/>
      <c r="M64" s="14"/>
      <c r="N64" s="14"/>
      <c r="O64" s="14"/>
      <c r="P64" s="14"/>
      <c r="Q64" s="14"/>
      <c r="R64" s="14"/>
      <c r="S64" s="14"/>
      <c r="T64" s="14"/>
      <c r="U64" s="14"/>
      <c r="V64" s="14"/>
      <c r="W64" s="14"/>
      <c r="X64" s="14"/>
      <c r="Y64" s="14"/>
      <c r="Z64" s="14"/>
      <c r="AA64" s="14"/>
      <c r="AB64" s="14"/>
      <c r="AC64" s="14"/>
      <c r="AD64" s="14"/>
      <c r="AE64" s="14"/>
    </row>
    <row r="65" spans="1:31" s="115" customFormat="1">
      <c r="A65" s="14"/>
      <c r="D65" s="14"/>
      <c r="J65" s="14"/>
      <c r="K65" s="14"/>
      <c r="L65" s="14"/>
      <c r="M65" s="14"/>
      <c r="N65" s="14"/>
      <c r="O65" s="14"/>
      <c r="P65" s="14"/>
      <c r="Q65" s="14"/>
      <c r="R65" s="14"/>
      <c r="S65" s="14"/>
      <c r="T65" s="14"/>
      <c r="U65" s="14"/>
      <c r="V65" s="14"/>
      <c r="W65" s="14"/>
      <c r="X65" s="14"/>
      <c r="Y65" s="14"/>
      <c r="Z65" s="14"/>
      <c r="AA65" s="14"/>
      <c r="AB65" s="14"/>
      <c r="AC65" s="14"/>
      <c r="AD65" s="14"/>
      <c r="AE65" s="14"/>
    </row>
    <row r="66" spans="1:31" s="115" customFormat="1">
      <c r="A66" s="14"/>
      <c r="D66" s="14"/>
      <c r="J66" s="14"/>
      <c r="K66" s="14"/>
      <c r="L66" s="14"/>
      <c r="M66" s="14"/>
      <c r="N66" s="14"/>
      <c r="O66" s="14"/>
      <c r="P66" s="14"/>
      <c r="Q66" s="14"/>
      <c r="R66" s="14"/>
      <c r="S66" s="14"/>
      <c r="T66" s="14"/>
      <c r="U66" s="14"/>
      <c r="V66" s="14"/>
      <c r="W66" s="14"/>
      <c r="X66" s="14"/>
      <c r="Y66" s="14"/>
      <c r="Z66" s="14"/>
      <c r="AA66" s="14"/>
      <c r="AB66" s="14"/>
      <c r="AC66" s="14"/>
      <c r="AD66" s="14"/>
      <c r="AE66" s="14"/>
    </row>
    <row r="67" spans="1:31" s="115" customFormat="1">
      <c r="A67" s="14"/>
      <c r="D67" s="14"/>
      <c r="J67" s="14"/>
      <c r="K67" s="14"/>
      <c r="L67" s="14"/>
      <c r="M67" s="14"/>
      <c r="N67" s="14"/>
      <c r="O67" s="14"/>
      <c r="P67" s="14"/>
      <c r="Q67" s="14"/>
      <c r="R67" s="14"/>
      <c r="S67" s="14"/>
      <c r="T67" s="14"/>
      <c r="U67" s="14"/>
      <c r="V67" s="14"/>
      <c r="W67" s="14"/>
      <c r="X67" s="14"/>
      <c r="Y67" s="14"/>
      <c r="Z67" s="14"/>
      <c r="AA67" s="14"/>
      <c r="AB67" s="14"/>
      <c r="AC67" s="14"/>
      <c r="AD67" s="14"/>
      <c r="AE67" s="14"/>
    </row>
    <row r="68" spans="1:31" s="115" customFormat="1">
      <c r="A68" s="14"/>
      <c r="D68" s="14"/>
      <c r="J68" s="14"/>
      <c r="K68" s="14"/>
      <c r="L68" s="14"/>
      <c r="M68" s="14"/>
      <c r="N68" s="14"/>
      <c r="O68" s="14"/>
      <c r="P68" s="14"/>
      <c r="Q68" s="14"/>
      <c r="R68" s="14"/>
      <c r="S68" s="14"/>
      <c r="T68" s="14"/>
      <c r="U68" s="14"/>
      <c r="V68" s="14"/>
      <c r="W68" s="14"/>
      <c r="X68" s="14"/>
      <c r="Y68" s="14"/>
      <c r="Z68" s="14"/>
      <c r="AA68" s="14"/>
      <c r="AB68" s="14"/>
      <c r="AC68" s="14"/>
      <c r="AD68" s="14"/>
      <c r="AE68" s="14"/>
    </row>
    <row r="69" spans="1:31" s="115" customFormat="1">
      <c r="A69" s="14"/>
      <c r="D69" s="14"/>
      <c r="J69" s="14"/>
      <c r="K69" s="14"/>
      <c r="L69" s="14"/>
      <c r="M69" s="14"/>
      <c r="N69" s="14"/>
      <c r="O69" s="14"/>
      <c r="P69" s="14"/>
      <c r="Q69" s="14"/>
      <c r="R69" s="14"/>
      <c r="S69" s="14"/>
      <c r="T69" s="14"/>
      <c r="U69" s="14"/>
      <c r="V69" s="14"/>
      <c r="W69" s="14"/>
      <c r="X69" s="14"/>
      <c r="Y69" s="14"/>
      <c r="Z69" s="14"/>
      <c r="AA69" s="14"/>
      <c r="AB69" s="14"/>
      <c r="AC69" s="14"/>
      <c r="AD69" s="14"/>
      <c r="AE69" s="14"/>
    </row>
    <row r="70" spans="1:31" s="115" customFormat="1">
      <c r="A70" s="14"/>
      <c r="D70" s="14"/>
      <c r="J70" s="14"/>
      <c r="K70" s="14"/>
      <c r="L70" s="14"/>
      <c r="M70" s="14"/>
      <c r="N70" s="14"/>
      <c r="O70" s="14"/>
      <c r="P70" s="14"/>
      <c r="Q70" s="14"/>
      <c r="R70" s="14"/>
      <c r="S70" s="14"/>
      <c r="T70" s="14"/>
      <c r="U70" s="14"/>
      <c r="V70" s="14"/>
      <c r="W70" s="14"/>
      <c r="X70" s="14"/>
      <c r="Y70" s="14"/>
      <c r="Z70" s="14"/>
      <c r="AA70" s="14"/>
      <c r="AB70" s="14"/>
      <c r="AC70" s="14"/>
      <c r="AD70" s="14"/>
      <c r="AE70" s="14"/>
    </row>
    <row r="71" spans="1:31" s="115" customFormat="1">
      <c r="A71" s="14"/>
      <c r="D71" s="14"/>
      <c r="J71" s="14"/>
      <c r="K71" s="14"/>
      <c r="L71" s="14"/>
      <c r="M71" s="14"/>
      <c r="N71" s="14"/>
      <c r="O71" s="14"/>
      <c r="P71" s="14"/>
      <c r="Q71" s="14"/>
      <c r="R71" s="14"/>
      <c r="S71" s="14"/>
      <c r="T71" s="14"/>
      <c r="U71" s="14"/>
      <c r="V71" s="14"/>
      <c r="W71" s="14"/>
      <c r="X71" s="14"/>
      <c r="Y71" s="14"/>
      <c r="Z71" s="14"/>
      <c r="AA71" s="14"/>
      <c r="AB71" s="14"/>
      <c r="AC71" s="14"/>
      <c r="AD71" s="14"/>
      <c r="AE71" s="14"/>
    </row>
    <row r="72" spans="1:31" s="115" customFormat="1">
      <c r="A72" s="14"/>
      <c r="D72" s="14"/>
      <c r="J72" s="14"/>
      <c r="K72" s="14"/>
      <c r="L72" s="14"/>
      <c r="M72" s="14"/>
      <c r="N72" s="14"/>
      <c r="O72" s="14"/>
      <c r="P72" s="14"/>
      <c r="Q72" s="14"/>
      <c r="R72" s="14"/>
      <c r="S72" s="14"/>
      <c r="T72" s="14"/>
      <c r="U72" s="14"/>
      <c r="V72" s="14"/>
      <c r="W72" s="14"/>
      <c r="X72" s="14"/>
      <c r="Y72" s="14"/>
      <c r="Z72" s="14"/>
      <c r="AA72" s="14"/>
      <c r="AB72" s="14"/>
      <c r="AC72" s="14"/>
      <c r="AD72" s="14"/>
      <c r="AE72" s="14"/>
    </row>
    <row r="73" spans="1:31" s="115" customFormat="1">
      <c r="A73" s="14"/>
      <c r="D73" s="14"/>
      <c r="J73" s="14"/>
      <c r="K73" s="14"/>
      <c r="L73" s="14"/>
      <c r="M73" s="14"/>
      <c r="N73" s="14"/>
      <c r="O73" s="14"/>
      <c r="P73" s="14"/>
      <c r="Q73" s="14"/>
      <c r="R73" s="14"/>
      <c r="S73" s="14"/>
      <c r="T73" s="14"/>
      <c r="U73" s="14"/>
      <c r="V73" s="14"/>
      <c r="W73" s="14"/>
      <c r="X73" s="14"/>
      <c r="Y73" s="14"/>
      <c r="Z73" s="14"/>
      <c r="AA73" s="14"/>
      <c r="AB73" s="14"/>
      <c r="AC73" s="14"/>
      <c r="AD73" s="14"/>
      <c r="AE73" s="14"/>
    </row>
    <row r="74" spans="1:31" s="115" customFormat="1">
      <c r="A74" s="14"/>
      <c r="D74" s="14"/>
      <c r="J74" s="14"/>
      <c r="K74" s="14"/>
      <c r="L74" s="14"/>
      <c r="M74" s="14"/>
      <c r="N74" s="14"/>
      <c r="O74" s="14"/>
      <c r="P74" s="14"/>
      <c r="Q74" s="14"/>
      <c r="R74" s="14"/>
      <c r="S74" s="14"/>
      <c r="T74" s="14"/>
      <c r="U74" s="14"/>
      <c r="V74" s="14"/>
      <c r="W74" s="14"/>
      <c r="X74" s="14"/>
      <c r="Y74" s="14"/>
      <c r="Z74" s="14"/>
      <c r="AA74" s="14"/>
      <c r="AB74" s="14"/>
      <c r="AC74" s="14"/>
      <c r="AD74" s="14"/>
      <c r="AE74" s="14"/>
    </row>
  </sheetData>
  <mergeCells count="4">
    <mergeCell ref="E5:E6"/>
    <mergeCell ref="F5:F6"/>
    <mergeCell ref="G5:H5"/>
    <mergeCell ref="I5:I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X28"/>
  <sheetViews>
    <sheetView zoomScaleNormal="100" workbookViewId="0">
      <selection activeCell="B3" sqref="B3:D3"/>
    </sheetView>
  </sheetViews>
  <sheetFormatPr defaultColWidth="0" defaultRowHeight="14.25" zeroHeight="1"/>
  <cols>
    <col min="1" max="1" width="3.625" style="13" customWidth="1"/>
    <col min="2" max="2" width="26.75" style="14" customWidth="1"/>
    <col min="3" max="3" width="18.125" style="14" customWidth="1"/>
    <col min="4" max="4" width="15.625" style="14" customWidth="1"/>
    <col min="5" max="5" width="8.75" style="13" customWidth="1"/>
    <col min="6" max="6" width="9.625" style="14" customWidth="1"/>
    <col min="7" max="11" width="8.75" style="14" customWidth="1"/>
    <col min="12" max="24" width="0" style="14" hidden="1" customWidth="1"/>
    <col min="25" max="16384" width="8.75" style="14" hidden="1"/>
  </cols>
  <sheetData>
    <row r="1" spans="1:11">
      <c r="A1" s="53"/>
    </row>
    <row r="2" spans="1:11" s="13" customFormat="1" ht="9.75" customHeight="1"/>
    <row r="3" spans="1:11" ht="34.5" customHeight="1">
      <c r="A3" s="14"/>
      <c r="B3" s="220" t="s">
        <v>254</v>
      </c>
      <c r="C3" s="221"/>
      <c r="D3" s="221"/>
      <c r="G3" s="218" t="s">
        <v>230</v>
      </c>
      <c r="H3" s="218"/>
      <c r="I3" s="218"/>
    </row>
    <row r="4" spans="1:11" ht="28.9" customHeight="1">
      <c r="A4" s="14"/>
      <c r="B4" s="219" t="s">
        <v>8</v>
      </c>
      <c r="C4" s="219"/>
      <c r="D4" s="219"/>
      <c r="G4" s="217" t="s">
        <v>231</v>
      </c>
      <c r="H4" s="217"/>
      <c r="I4" s="217"/>
      <c r="J4" s="217"/>
      <c r="K4" s="217"/>
    </row>
    <row r="5" spans="1:11" ht="9" customHeight="1" thickBot="1">
      <c r="A5" s="14"/>
      <c r="B5" s="15"/>
      <c r="C5" s="15"/>
      <c r="D5" s="13"/>
      <c r="G5" s="217"/>
      <c r="H5" s="217"/>
      <c r="I5" s="217"/>
      <c r="J5" s="217"/>
      <c r="K5" s="217"/>
    </row>
    <row r="6" spans="1:11" s="17" customFormat="1" ht="22.15" customHeight="1">
      <c r="B6" s="25" t="s">
        <v>0</v>
      </c>
      <c r="C6" s="222" t="str">
        <f>IF(Summary!C5="","",Summary!C5)</f>
        <v/>
      </c>
      <c r="D6" s="223"/>
      <c r="E6" s="16"/>
      <c r="G6" s="217"/>
      <c r="H6" s="217"/>
      <c r="I6" s="217"/>
      <c r="J6" s="217"/>
      <c r="K6" s="217"/>
    </row>
    <row r="7" spans="1:11" s="17" customFormat="1" ht="22.15" customHeight="1">
      <c r="B7" s="26" t="s">
        <v>217</v>
      </c>
      <c r="C7" s="224" t="str">
        <f>IF(Summary!C6="","",Summary!C6)</f>
        <v/>
      </c>
      <c r="D7" s="225"/>
      <c r="E7" s="16"/>
      <c r="G7" s="217"/>
      <c r="H7" s="217"/>
      <c r="I7" s="217"/>
      <c r="J7" s="217"/>
      <c r="K7" s="217"/>
    </row>
    <row r="8" spans="1:11" s="17" customFormat="1" ht="22.15" customHeight="1">
      <c r="B8" s="26" t="s">
        <v>218</v>
      </c>
      <c r="C8" s="224" t="str">
        <f>IF(Summary!C7="","",Summary!C7)</f>
        <v/>
      </c>
      <c r="D8" s="225"/>
      <c r="E8" s="16"/>
      <c r="G8" s="217"/>
      <c r="H8" s="217"/>
      <c r="I8" s="217"/>
      <c r="J8" s="217"/>
      <c r="K8" s="217"/>
    </row>
    <row r="9" spans="1:11" s="17" customFormat="1" ht="22.15" customHeight="1">
      <c r="B9" s="26" t="s">
        <v>28</v>
      </c>
      <c r="C9" s="138"/>
      <c r="D9" s="27" t="s">
        <v>27</v>
      </c>
      <c r="E9" s="16"/>
      <c r="G9" s="217"/>
      <c r="H9" s="217"/>
      <c r="I9" s="217"/>
      <c r="J9" s="217"/>
      <c r="K9" s="217"/>
    </row>
    <row r="10" spans="1:11" s="17" customFormat="1" ht="22.15" customHeight="1">
      <c r="B10" s="62" t="s">
        <v>33</v>
      </c>
      <c r="C10" s="136"/>
      <c r="D10" s="92" t="s">
        <v>34</v>
      </c>
      <c r="E10" s="16"/>
      <c r="G10" s="217"/>
      <c r="H10" s="217"/>
      <c r="I10" s="217"/>
      <c r="J10" s="217"/>
      <c r="K10" s="217"/>
    </row>
    <row r="11" spans="1:11" s="17" customFormat="1" ht="22.15" customHeight="1" thickBot="1">
      <c r="B11" s="28" t="s">
        <v>179</v>
      </c>
      <c r="C11" s="97"/>
      <c r="D11" s="29" t="s">
        <v>180</v>
      </c>
      <c r="E11" s="16"/>
      <c r="G11" s="217"/>
      <c r="H11" s="217"/>
      <c r="I11" s="217"/>
      <c r="J11" s="217"/>
      <c r="K11" s="217"/>
    </row>
    <row r="12" spans="1:11" s="17" customFormat="1" ht="7.9" customHeight="1" thickBot="1">
      <c r="B12" s="30"/>
      <c r="C12" s="30"/>
      <c r="D12" s="30"/>
      <c r="E12" s="16"/>
      <c r="G12" s="217"/>
      <c r="H12" s="217"/>
      <c r="I12" s="217"/>
      <c r="J12" s="217"/>
      <c r="K12" s="217"/>
    </row>
    <row r="13" spans="1:11" s="17" customFormat="1" ht="22.15" customHeight="1">
      <c r="B13" s="139" t="s">
        <v>29</v>
      </c>
      <c r="C13" s="140">
        <f>C9*C27</f>
        <v>0</v>
      </c>
      <c r="D13" s="141" t="s">
        <v>1</v>
      </c>
      <c r="E13" s="16"/>
      <c r="G13" s="217"/>
      <c r="H13" s="217"/>
      <c r="I13" s="217"/>
      <c r="J13" s="217"/>
      <c r="K13" s="217"/>
    </row>
    <row r="14" spans="1:11" s="17" customFormat="1" ht="22.15" customHeight="1">
      <c r="B14" s="142" t="s">
        <v>31</v>
      </c>
      <c r="C14" s="143">
        <f>C13*C26</f>
        <v>0</v>
      </c>
      <c r="D14" s="144" t="s">
        <v>32</v>
      </c>
      <c r="E14" s="16"/>
      <c r="G14" s="217"/>
      <c r="H14" s="217"/>
      <c r="I14" s="217"/>
      <c r="J14" s="217"/>
      <c r="K14" s="217"/>
    </row>
    <row r="15" spans="1:11" s="17" customFormat="1" ht="22.15" customHeight="1" thickBot="1">
      <c r="B15" s="145" t="s">
        <v>30</v>
      </c>
      <c r="C15" s="146" t="str">
        <f>IF(OR(C9="",C10="",C11=""),"",MIN(C10*C28,C11))</f>
        <v/>
      </c>
      <c r="D15" s="147"/>
      <c r="E15" s="16"/>
      <c r="G15" s="217"/>
      <c r="H15" s="217"/>
      <c r="I15" s="217"/>
      <c r="J15" s="217"/>
      <c r="K15" s="217"/>
    </row>
    <row r="16" spans="1:11" s="13" customFormat="1" ht="9" customHeight="1"/>
    <row r="17" spans="2:24" hidden="1">
      <c r="B17" s="52"/>
    </row>
    <row r="21" spans="2:24" s="9" customFormat="1" ht="18" hidden="1">
      <c r="B21" s="10" t="s">
        <v>10</v>
      </c>
      <c r="C21" s="8"/>
      <c r="D21" s="10"/>
      <c r="E21" s="2"/>
      <c r="F21" s="2"/>
      <c r="G21" s="2"/>
      <c r="H21" s="2"/>
      <c r="I21" s="2"/>
      <c r="J21" s="2"/>
      <c r="K21" s="2"/>
      <c r="L21" s="2"/>
      <c r="M21" s="2"/>
      <c r="N21" s="2"/>
      <c r="O21" s="2"/>
      <c r="P21" s="2"/>
      <c r="Q21" s="2"/>
      <c r="R21" s="2"/>
      <c r="S21" s="2"/>
      <c r="T21" s="2"/>
      <c r="U21" s="2"/>
      <c r="V21" s="2"/>
    </row>
    <row r="22" spans="2:24" s="9" customFormat="1" hidden="1">
      <c r="B22" s="54" t="s">
        <v>48</v>
      </c>
      <c r="C22" s="64">
        <f>C9</f>
        <v>0</v>
      </c>
      <c r="D22" s="31" t="s">
        <v>27</v>
      </c>
      <c r="E22" s="2"/>
      <c r="F22" s="2"/>
      <c r="G22" s="2"/>
      <c r="H22" s="2"/>
      <c r="I22" s="2"/>
      <c r="J22" s="2"/>
      <c r="K22" s="2"/>
      <c r="L22" s="2"/>
      <c r="M22" s="2"/>
      <c r="N22" s="2"/>
      <c r="O22" s="2"/>
      <c r="P22" s="2"/>
      <c r="Q22" s="2"/>
      <c r="R22" s="2"/>
      <c r="S22" s="2"/>
      <c r="T22" s="2"/>
      <c r="U22" s="2"/>
      <c r="V22" s="2"/>
      <c r="X22" s="2"/>
    </row>
    <row r="23" spans="2:24" s="9" customFormat="1" hidden="1">
      <c r="B23" s="54" t="s">
        <v>49</v>
      </c>
      <c r="C23" s="64">
        <f>C10</f>
        <v>0</v>
      </c>
      <c r="D23" s="31" t="s">
        <v>34</v>
      </c>
      <c r="E23" s="2"/>
      <c r="F23" s="2"/>
      <c r="G23" s="2"/>
      <c r="H23" s="2"/>
      <c r="I23" s="2"/>
      <c r="J23" s="2"/>
      <c r="K23" s="2"/>
      <c r="L23" s="2"/>
      <c r="M23" s="2"/>
      <c r="N23" s="2"/>
      <c r="O23" s="2"/>
      <c r="P23" s="2"/>
      <c r="Q23" s="2"/>
      <c r="R23" s="2"/>
      <c r="S23" s="2"/>
      <c r="T23" s="2"/>
      <c r="U23" s="2"/>
      <c r="V23" s="2"/>
      <c r="X23" s="2"/>
    </row>
    <row r="24" spans="2:24" s="9" customFormat="1" hidden="1">
      <c r="B24" s="2"/>
      <c r="C24" s="2"/>
      <c r="D24" s="2"/>
      <c r="E24" s="2"/>
      <c r="F24" s="2"/>
      <c r="G24" s="2"/>
      <c r="H24" s="2"/>
      <c r="I24" s="2"/>
      <c r="J24" s="2"/>
      <c r="K24" s="2"/>
      <c r="L24" s="2"/>
      <c r="M24" s="2"/>
      <c r="N24" s="2"/>
      <c r="O24" s="2"/>
      <c r="P24" s="2"/>
      <c r="Q24" s="2"/>
      <c r="R24" s="2"/>
      <c r="S24" s="2"/>
      <c r="T24" s="2"/>
      <c r="U24" s="2"/>
      <c r="V24" s="2"/>
      <c r="W24" s="2"/>
    </row>
    <row r="25" spans="2:24" s="9" customFormat="1" ht="18" hidden="1">
      <c r="B25" s="10" t="s">
        <v>9</v>
      </c>
      <c r="C25" s="2"/>
      <c r="D25" s="2"/>
      <c r="E25" s="2"/>
      <c r="F25" s="2"/>
      <c r="G25" s="2"/>
      <c r="H25" s="2"/>
      <c r="I25" s="2"/>
      <c r="J25" s="2"/>
      <c r="K25" s="2"/>
      <c r="L25" s="2"/>
      <c r="M25" s="2"/>
      <c r="N25" s="2"/>
      <c r="O25" s="2"/>
      <c r="P25" s="2"/>
      <c r="Q25" s="2"/>
      <c r="R25" s="2"/>
      <c r="S25" s="2"/>
      <c r="T25" s="2"/>
      <c r="U25" s="2"/>
      <c r="V25" s="2"/>
      <c r="W25" s="2"/>
    </row>
    <row r="26" spans="2:24" s="9" customFormat="1" hidden="1">
      <c r="B26" s="54" t="s">
        <v>44</v>
      </c>
      <c r="C26" s="65">
        <v>1.3999999999999999E-4</v>
      </c>
      <c r="D26" s="31" t="s">
        <v>43</v>
      </c>
      <c r="E26" s="2"/>
      <c r="F26" s="2"/>
      <c r="G26" s="2"/>
      <c r="H26" s="2"/>
      <c r="I26" s="2"/>
      <c r="J26" s="2"/>
      <c r="K26" s="2"/>
      <c r="L26" s="2"/>
      <c r="M26" s="2"/>
      <c r="N26" s="2"/>
      <c r="O26" s="2"/>
      <c r="P26" s="2"/>
      <c r="Q26" s="2"/>
      <c r="R26" s="2"/>
      <c r="S26" s="2"/>
      <c r="T26" s="2"/>
      <c r="U26" s="2"/>
      <c r="V26" s="2"/>
      <c r="W26" s="2"/>
    </row>
    <row r="27" spans="2:24" s="9" customFormat="1" hidden="1">
      <c r="B27" s="54" t="s">
        <v>35</v>
      </c>
      <c r="C27" s="65">
        <v>7.5</v>
      </c>
      <c r="D27" s="31" t="s">
        <v>176</v>
      </c>
      <c r="E27" s="2"/>
      <c r="F27" s="2"/>
      <c r="G27" s="2"/>
      <c r="H27" s="2"/>
      <c r="I27" s="2"/>
      <c r="J27" s="2"/>
      <c r="K27" s="2"/>
      <c r="L27" s="2"/>
      <c r="M27" s="2"/>
      <c r="N27" s="2"/>
      <c r="O27" s="2"/>
      <c r="P27" s="2"/>
      <c r="Q27" s="2"/>
      <c r="R27" s="2"/>
      <c r="S27" s="2"/>
      <c r="T27" s="2"/>
      <c r="U27" s="2"/>
      <c r="V27" s="2"/>
      <c r="W27" s="2"/>
    </row>
    <row r="28" spans="2:24" s="9" customFormat="1" hidden="1">
      <c r="B28" s="54" t="s">
        <v>36</v>
      </c>
      <c r="C28" s="66">
        <v>90</v>
      </c>
      <c r="D28" s="31" t="s">
        <v>37</v>
      </c>
      <c r="E28" s="2"/>
      <c r="F28" s="2"/>
      <c r="G28" s="2"/>
      <c r="H28" s="2"/>
      <c r="I28" s="2"/>
      <c r="J28" s="2"/>
      <c r="K28" s="2"/>
      <c r="L28" s="2"/>
      <c r="M28" s="2"/>
      <c r="N28" s="2"/>
      <c r="O28" s="2"/>
      <c r="P28" s="2"/>
      <c r="Q28" s="2"/>
      <c r="R28" s="2"/>
      <c r="S28" s="2"/>
      <c r="T28" s="2"/>
      <c r="U28" s="2"/>
      <c r="V28" s="2"/>
      <c r="X28" s="2"/>
    </row>
  </sheetData>
  <sheetProtection formatColumns="0"/>
  <mergeCells count="7">
    <mergeCell ref="G4:K15"/>
    <mergeCell ref="G3:I3"/>
    <mergeCell ref="B4:D4"/>
    <mergeCell ref="B3:D3"/>
    <mergeCell ref="C6:D6"/>
    <mergeCell ref="C7:D7"/>
    <mergeCell ref="C8:D8"/>
  </mergeCells>
  <dataValidations count="1">
    <dataValidation type="decimal" allowBlank="1" showInputMessage="1" showErrorMessage="1" sqref="C9 C13:C14" xr:uid="{00000000-0002-0000-0200-000000000000}">
      <formula1>0</formula1>
      <formula2>999999999999999000</formula2>
    </dataValidation>
  </dataValidations>
  <pageMargins left="0.5" right="0.5" top="0.5" bottom="0.5" header="0.3" footer="0.3"/>
  <pageSetup orientation="portrait" r:id="rId1"/>
  <ignoredErrors>
    <ignoredError sqref="C13:C14 C6:D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K19"/>
  <sheetViews>
    <sheetView zoomScaleNormal="100" workbookViewId="0">
      <selection activeCell="B3" sqref="B3:D3"/>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20" t="s">
        <v>255</v>
      </c>
      <c r="C3" s="221"/>
      <c r="D3" s="221"/>
      <c r="G3" s="218" t="s">
        <v>230</v>
      </c>
      <c r="H3" s="218"/>
      <c r="I3" s="218"/>
    </row>
    <row r="4" spans="1:11" ht="28.9" customHeight="1">
      <c r="A4" s="14"/>
      <c r="B4" s="219" t="s">
        <v>8</v>
      </c>
      <c r="C4" s="219"/>
      <c r="D4" s="219"/>
      <c r="G4" s="217" t="s">
        <v>253</v>
      </c>
      <c r="H4" s="217"/>
      <c r="I4" s="217"/>
      <c r="J4" s="217"/>
      <c r="K4" s="217"/>
    </row>
    <row r="5" spans="1:11" ht="9" customHeight="1" thickBot="1">
      <c r="A5" s="14"/>
      <c r="B5" s="15"/>
      <c r="C5" s="15"/>
      <c r="D5" s="13"/>
      <c r="G5" s="217"/>
      <c r="H5" s="217"/>
      <c r="I5" s="217"/>
      <c r="J5" s="217"/>
      <c r="K5" s="217"/>
    </row>
    <row r="6" spans="1:11" s="17" customFormat="1" ht="22.15" customHeight="1">
      <c r="B6" s="25" t="s">
        <v>0</v>
      </c>
      <c r="C6" s="222" t="str">
        <f>IF(Summary!C5="","",Summary!C5)</f>
        <v/>
      </c>
      <c r="D6" s="223"/>
      <c r="E6" s="16"/>
      <c r="G6" s="217"/>
      <c r="H6" s="217"/>
      <c r="I6" s="217"/>
      <c r="J6" s="217"/>
      <c r="K6" s="217"/>
    </row>
    <row r="7" spans="1:11" s="17" customFormat="1" ht="22.15" customHeight="1">
      <c r="B7" s="26" t="s">
        <v>217</v>
      </c>
      <c r="C7" s="226" t="str">
        <f>IF(Summary!C6="","",Summary!C6)</f>
        <v/>
      </c>
      <c r="D7" s="227"/>
      <c r="E7" s="16"/>
      <c r="G7" s="217"/>
      <c r="H7" s="217"/>
      <c r="I7" s="217"/>
      <c r="J7" s="217"/>
      <c r="K7" s="217"/>
    </row>
    <row r="8" spans="1:11" s="17" customFormat="1" ht="22.15" customHeight="1">
      <c r="B8" s="26" t="s">
        <v>218</v>
      </c>
      <c r="C8" s="226" t="str">
        <f>IF(Summary!C7="","",Summary!C7)</f>
        <v/>
      </c>
      <c r="D8" s="227"/>
      <c r="E8" s="16"/>
      <c r="G8" s="217"/>
      <c r="H8" s="217"/>
      <c r="I8" s="217"/>
      <c r="J8" s="217"/>
      <c r="K8" s="217"/>
    </row>
    <row r="9" spans="1:11" s="17" customFormat="1" ht="22.15" customHeight="1">
      <c r="B9" s="62" t="s">
        <v>70</v>
      </c>
      <c r="C9" s="136"/>
      <c r="D9" s="27" t="s">
        <v>68</v>
      </c>
      <c r="E9" s="16"/>
      <c r="G9" s="217"/>
      <c r="H9" s="217"/>
      <c r="I9" s="217"/>
      <c r="J9" s="217"/>
      <c r="K9" s="217"/>
    </row>
    <row r="10" spans="1:11" s="17" customFormat="1" ht="22.15" customHeight="1">
      <c r="B10" s="62" t="s">
        <v>45</v>
      </c>
      <c r="C10" s="136"/>
      <c r="D10" s="27" t="s">
        <v>39</v>
      </c>
      <c r="E10" s="16"/>
      <c r="G10" s="217"/>
      <c r="H10" s="217"/>
      <c r="I10" s="217"/>
      <c r="J10" s="217"/>
      <c r="K10" s="217"/>
    </row>
    <row r="11" spans="1:11" s="17" customFormat="1" ht="22.15" customHeight="1">
      <c r="B11" s="62" t="s">
        <v>55</v>
      </c>
      <c r="C11" s="136"/>
      <c r="D11" s="61" t="s">
        <v>27</v>
      </c>
      <c r="E11" s="16"/>
      <c r="G11" s="217"/>
      <c r="H11" s="217"/>
      <c r="I11" s="217"/>
      <c r="J11" s="217"/>
      <c r="K11" s="217"/>
    </row>
    <row r="12" spans="1:11" s="17" customFormat="1" ht="22.15" customHeight="1">
      <c r="B12" s="26" t="s">
        <v>56</v>
      </c>
      <c r="C12" s="137"/>
      <c r="D12" s="27" t="s">
        <v>57</v>
      </c>
      <c r="E12" s="16"/>
      <c r="G12" s="217"/>
      <c r="H12" s="217"/>
      <c r="I12" s="217"/>
      <c r="J12" s="217"/>
      <c r="K12" s="217"/>
    </row>
    <row r="13" spans="1:11" s="17" customFormat="1" ht="22.15" customHeight="1" thickBot="1">
      <c r="B13" s="28" t="s">
        <v>179</v>
      </c>
      <c r="C13" s="148"/>
      <c r="D13" s="29" t="s">
        <v>59</v>
      </c>
      <c r="E13" s="16"/>
      <c r="G13" s="217"/>
      <c r="H13" s="217"/>
      <c r="I13" s="217"/>
      <c r="J13" s="217"/>
      <c r="K13" s="217"/>
    </row>
    <row r="14" spans="1:11" s="17" customFormat="1" ht="7.9" customHeight="1" thickBot="1">
      <c r="B14" s="30"/>
      <c r="C14" s="30"/>
      <c r="D14" s="30"/>
      <c r="E14" s="16"/>
      <c r="G14" s="217"/>
      <c r="H14" s="217"/>
      <c r="I14" s="217"/>
      <c r="J14" s="217"/>
      <c r="K14" s="217"/>
    </row>
    <row r="15" spans="1:11" s="17" customFormat="1" ht="22.15" customHeight="1">
      <c r="B15" s="139" t="s">
        <v>29</v>
      </c>
      <c r="C15" s="152" t="str">
        <f>IFERROR('Ag Measures Calcs'!F58,"")</f>
        <v/>
      </c>
      <c r="D15" s="141" t="s">
        <v>1</v>
      </c>
      <c r="E15" s="16"/>
      <c r="G15" s="217"/>
      <c r="H15" s="217"/>
      <c r="I15" s="217"/>
      <c r="J15" s="217"/>
      <c r="K15" s="217"/>
    </row>
    <row r="16" spans="1:11" s="17" customFormat="1" ht="22.15" customHeight="1">
      <c r="B16" s="142" t="s">
        <v>31</v>
      </c>
      <c r="C16" s="153" t="str">
        <f>IFERROR('Ag Measures Calcs'!G58,"")</f>
        <v/>
      </c>
      <c r="D16" s="144" t="s">
        <v>32</v>
      </c>
      <c r="E16" s="16"/>
      <c r="G16" s="217"/>
      <c r="H16" s="217"/>
      <c r="I16" s="217"/>
      <c r="J16" s="217"/>
      <c r="K16" s="217"/>
    </row>
    <row r="17" spans="2:11" s="17" customFormat="1" ht="22.15" customHeight="1" thickBot="1">
      <c r="B17" s="145" t="s">
        <v>30</v>
      </c>
      <c r="C17" s="154" t="str">
        <f>IF(OR(C9="",C10="",C11="",C12="",C13=""),"",MIN('Ag Measures Calcs'!H58,C13))</f>
        <v/>
      </c>
      <c r="D17" s="147" t="s">
        <v>59</v>
      </c>
      <c r="E17" s="16"/>
      <c r="G17" s="217"/>
      <c r="H17" s="217"/>
      <c r="I17" s="217"/>
      <c r="J17" s="217"/>
      <c r="K17" s="217"/>
    </row>
    <row r="18" spans="2:11" s="13" customFormat="1" ht="9" customHeight="1"/>
    <row r="19" spans="2:11" hidden="1">
      <c r="B19" s="52"/>
    </row>
  </sheetData>
  <sheetProtection formatColumns="0"/>
  <mergeCells count="8">
    <mergeCell ref="G3:I3"/>
    <mergeCell ref="G4:K15"/>
    <mergeCell ref="G16:K17"/>
    <mergeCell ref="B3:D3"/>
    <mergeCell ref="B4:D4"/>
    <mergeCell ref="C6:D6"/>
    <mergeCell ref="C7:D7"/>
    <mergeCell ref="C8:D8"/>
  </mergeCells>
  <dataValidations count="1">
    <dataValidation showInputMessage="1" showErrorMessage="1" sqref="C13" xr:uid="{15EB9DB9-F910-4FB3-BB09-5CF7C51F5FA4}"/>
  </dataValidations>
  <pageMargins left="0.5" right="0.5" top="0.5" bottom="0.5" header="0.3" footer="0.3"/>
  <pageSetup orientation="portrait" r:id="rId1"/>
  <ignoredErrors>
    <ignoredError sqref="C15:C17 C6:D8" unlockedFormula="1"/>
  </ignoredErrors>
  <extLst>
    <ext xmlns:x14="http://schemas.microsoft.com/office/spreadsheetml/2009/9/main" uri="{CCE6A557-97BC-4b89-ADB6-D9C93CAAB3DF}">
      <x14:dataValidations xmlns:xm="http://schemas.microsoft.com/office/excel/2006/main" count="1">
        <x14:dataValidation type="list" showInputMessage="1" showErrorMessage="1" xr:uid="{00000000-0002-0000-0300-000001000000}">
          <x14:formula1>
            <xm:f>'Ag Measures Calcs'!$B$48:$B$49</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K17"/>
  <sheetViews>
    <sheetView zoomScaleNormal="100" workbookViewId="0">
      <selection activeCell="F3" sqref="F3"/>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20" t="s">
        <v>256</v>
      </c>
      <c r="C3" s="221"/>
      <c r="D3" s="221"/>
      <c r="G3" s="218" t="s">
        <v>230</v>
      </c>
      <c r="H3" s="218"/>
      <c r="I3" s="218"/>
    </row>
    <row r="4" spans="1:11" ht="28.9" customHeight="1">
      <c r="A4" s="14"/>
      <c r="B4" s="219" t="s">
        <v>8</v>
      </c>
      <c r="C4" s="219"/>
      <c r="D4" s="219"/>
      <c r="G4" s="217" t="s">
        <v>232</v>
      </c>
      <c r="H4" s="217"/>
      <c r="I4" s="217"/>
      <c r="J4" s="217"/>
      <c r="K4" s="217"/>
    </row>
    <row r="5" spans="1:11" ht="9" customHeight="1" thickBot="1">
      <c r="A5" s="14"/>
      <c r="B5" s="15"/>
      <c r="C5" s="15"/>
      <c r="D5" s="13"/>
      <c r="G5" s="217"/>
      <c r="H5" s="217"/>
      <c r="I5" s="217"/>
      <c r="J5" s="217"/>
      <c r="K5" s="217"/>
    </row>
    <row r="6" spans="1:11" s="17" customFormat="1" ht="22.15" customHeight="1">
      <c r="B6" s="25" t="s">
        <v>0</v>
      </c>
      <c r="C6" s="222" t="str">
        <f>IF(Summary!C5="","",Summary!C5)</f>
        <v/>
      </c>
      <c r="D6" s="223"/>
      <c r="E6" s="16"/>
      <c r="G6" s="217"/>
      <c r="H6" s="217"/>
      <c r="I6" s="217"/>
      <c r="J6" s="217"/>
      <c r="K6" s="217"/>
    </row>
    <row r="7" spans="1:11" s="17" customFormat="1" ht="22.15" customHeight="1">
      <c r="B7" s="26" t="s">
        <v>217</v>
      </c>
      <c r="C7" s="226" t="str">
        <f>IF(Summary!C6="","",Summary!C6)</f>
        <v/>
      </c>
      <c r="D7" s="227"/>
      <c r="E7" s="16"/>
      <c r="G7" s="217"/>
      <c r="H7" s="217"/>
      <c r="I7" s="217"/>
      <c r="J7" s="217"/>
      <c r="K7" s="217"/>
    </row>
    <row r="8" spans="1:11" s="17" customFormat="1" ht="22.15" customHeight="1">
      <c r="B8" s="26" t="s">
        <v>218</v>
      </c>
      <c r="C8" s="226" t="str">
        <f>IF(Summary!C7="","",Summary!C7)</f>
        <v/>
      </c>
      <c r="D8" s="227"/>
      <c r="E8" s="16"/>
      <c r="G8" s="217"/>
      <c r="H8" s="217"/>
      <c r="I8" s="217"/>
      <c r="J8" s="217"/>
      <c r="K8" s="217"/>
    </row>
    <row r="9" spans="1:11" s="17" customFormat="1" ht="22.15" customHeight="1">
      <c r="B9" s="62" t="s">
        <v>71</v>
      </c>
      <c r="C9" s="136"/>
      <c r="D9" s="27" t="s">
        <v>68</v>
      </c>
      <c r="E9" s="16"/>
      <c r="G9" s="217"/>
      <c r="H9" s="217"/>
      <c r="I9" s="217"/>
      <c r="J9" s="217"/>
      <c r="K9" s="217"/>
    </row>
    <row r="10" spans="1:11" s="17" customFormat="1" ht="22.15" customHeight="1">
      <c r="B10" s="62" t="s">
        <v>72</v>
      </c>
      <c r="C10" s="136"/>
      <c r="D10" s="92" t="s">
        <v>77</v>
      </c>
      <c r="E10" s="16"/>
      <c r="G10" s="217"/>
      <c r="H10" s="217"/>
      <c r="I10" s="217"/>
      <c r="J10" s="217"/>
      <c r="K10" s="217"/>
    </row>
    <row r="11" spans="1:11" s="17" customFormat="1" ht="22.15" customHeight="1" thickBot="1">
      <c r="B11" s="28" t="s">
        <v>179</v>
      </c>
      <c r="C11" s="149"/>
      <c r="D11" s="29" t="s">
        <v>59</v>
      </c>
      <c r="E11" s="16"/>
      <c r="G11" s="217"/>
      <c r="H11" s="217"/>
      <c r="I11" s="217"/>
      <c r="J11" s="217"/>
      <c r="K11" s="217"/>
    </row>
    <row r="12" spans="1:11" s="17" customFormat="1" ht="7.9" customHeight="1" thickBot="1">
      <c r="B12" s="30"/>
      <c r="C12" s="30"/>
      <c r="D12" s="30"/>
      <c r="E12" s="16"/>
      <c r="G12" s="217"/>
      <c r="H12" s="217"/>
      <c r="I12" s="217"/>
      <c r="J12" s="217"/>
      <c r="K12" s="217"/>
    </row>
    <row r="13" spans="1:11" s="17" customFormat="1" ht="22.15" customHeight="1">
      <c r="B13" s="139" t="s">
        <v>29</v>
      </c>
      <c r="C13" s="150" t="str">
        <f>IFERROR('Ag Measures Calcs'!G61,"")</f>
        <v/>
      </c>
      <c r="D13" s="141" t="s">
        <v>1</v>
      </c>
      <c r="E13" s="16"/>
      <c r="G13" s="217"/>
      <c r="H13" s="217"/>
      <c r="I13" s="217"/>
      <c r="J13" s="217"/>
      <c r="K13" s="217"/>
    </row>
    <row r="14" spans="1:11" s="17" customFormat="1" ht="22.15" customHeight="1">
      <c r="B14" s="142" t="s">
        <v>31</v>
      </c>
      <c r="C14" s="151" t="str">
        <f>IFERROR('Ag Measures Calcs'!H61,"")</f>
        <v/>
      </c>
      <c r="D14" s="144" t="s">
        <v>32</v>
      </c>
      <c r="E14" s="16"/>
      <c r="G14" s="217"/>
      <c r="H14" s="217"/>
      <c r="I14" s="217"/>
      <c r="J14" s="217"/>
      <c r="K14" s="217"/>
    </row>
    <row r="15" spans="1:11" s="17" customFormat="1" ht="22.15" customHeight="1" thickBot="1">
      <c r="B15" s="145" t="s">
        <v>30</v>
      </c>
      <c r="C15" s="146" t="str">
        <f>IF(OR(C9="",C10="",C11=""),"",MIN('Ag Measures Calcs'!I61,C11))</f>
        <v/>
      </c>
      <c r="D15" s="147" t="s">
        <v>59</v>
      </c>
      <c r="E15" s="16"/>
      <c r="G15" s="217"/>
      <c r="H15" s="217"/>
      <c r="I15" s="217"/>
      <c r="J15" s="217"/>
      <c r="K15" s="217"/>
    </row>
    <row r="16" spans="1:11" s="13" customFormat="1" ht="9" customHeight="1"/>
    <row r="17" spans="2:2" hidden="1">
      <c r="B17" s="52"/>
    </row>
  </sheetData>
  <sheetProtection formatColumns="0"/>
  <mergeCells count="7">
    <mergeCell ref="G3:I3"/>
    <mergeCell ref="G4:K15"/>
    <mergeCell ref="B3:D3"/>
    <mergeCell ref="B4:D4"/>
    <mergeCell ref="C6:D6"/>
    <mergeCell ref="C7:D7"/>
    <mergeCell ref="C8:D8"/>
  </mergeCells>
  <pageMargins left="0.5" right="0.5" top="0.5" bottom="0.5" header="0.3" footer="0.3"/>
  <pageSetup orientation="portrait" r:id="rId1"/>
  <ignoredErrors>
    <ignoredError sqref="C13:C1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'Ag Measures Calcs'!$E$48:$E$48</xm:f>
          </x14:formula1>
          <xm:sqref>C10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K19"/>
  <sheetViews>
    <sheetView zoomScaleNormal="100" workbookViewId="0">
      <selection activeCell="B3" sqref="B3:D3"/>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22" customWidth="1"/>
    <col min="12" max="16384" width="8.75" style="14" hidden="1"/>
  </cols>
  <sheetData>
    <row r="1" spans="1:11">
      <c r="A1" s="53"/>
      <c r="G1" s="14"/>
      <c r="H1" s="14"/>
      <c r="I1" s="14"/>
      <c r="J1" s="14"/>
      <c r="K1" s="14"/>
    </row>
    <row r="2" spans="1:11" s="13" customFormat="1" ht="9.75" customHeight="1"/>
    <row r="3" spans="1:11" ht="34.5" customHeight="1">
      <c r="A3" s="14"/>
      <c r="B3" s="220" t="s">
        <v>338</v>
      </c>
      <c r="C3" s="221"/>
      <c r="D3" s="221"/>
      <c r="G3" s="218" t="s">
        <v>230</v>
      </c>
      <c r="H3" s="218"/>
      <c r="I3" s="218"/>
      <c r="J3" s="14"/>
      <c r="K3" s="14"/>
    </row>
    <row r="4" spans="1:11" ht="28.9" customHeight="1">
      <c r="A4" s="14"/>
      <c r="B4" s="219" t="s">
        <v>8</v>
      </c>
      <c r="C4" s="219"/>
      <c r="D4" s="219"/>
      <c r="G4" s="228" t="s">
        <v>233</v>
      </c>
      <c r="H4" s="228"/>
      <c r="I4" s="228"/>
      <c r="J4" s="228"/>
      <c r="K4" s="228"/>
    </row>
    <row r="5" spans="1:11" ht="9" customHeight="1" thickBot="1">
      <c r="A5" s="14"/>
      <c r="B5" s="15"/>
      <c r="C5" s="15"/>
      <c r="D5" s="13"/>
      <c r="G5" s="228"/>
      <c r="H5" s="228"/>
      <c r="I5" s="228"/>
      <c r="J5" s="228"/>
      <c r="K5" s="228"/>
    </row>
    <row r="6" spans="1:11" s="17" customFormat="1" ht="22.15" customHeight="1">
      <c r="B6" s="139" t="s">
        <v>0</v>
      </c>
      <c r="C6" s="222" t="str">
        <f>IF(Summary!C5="","",Summary!C5)</f>
        <v/>
      </c>
      <c r="D6" s="223"/>
      <c r="E6" s="16"/>
      <c r="G6" s="228"/>
      <c r="H6" s="228"/>
      <c r="I6" s="228"/>
      <c r="J6" s="228"/>
      <c r="K6" s="228"/>
    </row>
    <row r="7" spans="1:11" s="17" customFormat="1" ht="22.15" customHeight="1">
      <c r="B7" s="155" t="s">
        <v>217</v>
      </c>
      <c r="C7" s="226" t="str">
        <f>IF(Summary!C6="","",Summary!C6)</f>
        <v/>
      </c>
      <c r="D7" s="227"/>
      <c r="E7" s="16"/>
      <c r="G7" s="228"/>
      <c r="H7" s="228"/>
      <c r="I7" s="228"/>
      <c r="J7" s="228"/>
      <c r="K7" s="228"/>
    </row>
    <row r="8" spans="1:11" s="17" customFormat="1" ht="22.15" customHeight="1">
      <c r="B8" s="155" t="s">
        <v>218</v>
      </c>
      <c r="C8" s="226" t="str">
        <f>IF(Summary!C7="","",Summary!C7)</f>
        <v/>
      </c>
      <c r="D8" s="227"/>
      <c r="E8" s="16"/>
      <c r="G8" s="228"/>
      <c r="H8" s="228"/>
      <c r="I8" s="228"/>
      <c r="J8" s="228"/>
      <c r="K8" s="228"/>
    </row>
    <row r="9" spans="1:11" s="17" customFormat="1" ht="22.15" customHeight="1">
      <c r="B9" s="26" t="s">
        <v>91</v>
      </c>
      <c r="C9" s="156"/>
      <c r="D9" s="27" t="s">
        <v>92</v>
      </c>
      <c r="E9" s="16"/>
      <c r="G9" s="228"/>
      <c r="H9" s="228"/>
      <c r="I9" s="228"/>
      <c r="J9" s="228"/>
      <c r="K9" s="228"/>
    </row>
    <row r="10" spans="1:11" s="17" customFormat="1" ht="22.15" customHeight="1">
      <c r="B10" s="26" t="s">
        <v>93</v>
      </c>
      <c r="C10" s="157"/>
      <c r="D10" s="27" t="s">
        <v>96</v>
      </c>
      <c r="E10" s="16"/>
      <c r="G10" s="228"/>
      <c r="H10" s="228"/>
      <c r="I10" s="228"/>
      <c r="J10" s="228"/>
      <c r="K10" s="228"/>
    </row>
    <row r="11" spans="1:11" s="17" customFormat="1" ht="22.15" customHeight="1">
      <c r="B11" s="26" t="s">
        <v>97</v>
      </c>
      <c r="C11" s="156"/>
      <c r="D11" s="27" t="s">
        <v>74</v>
      </c>
      <c r="E11" s="16"/>
      <c r="G11" s="228"/>
      <c r="H11" s="228"/>
      <c r="I11" s="228"/>
      <c r="J11" s="228"/>
      <c r="K11" s="228"/>
    </row>
    <row r="12" spans="1:11" s="17" customFormat="1" ht="22.15" customHeight="1">
      <c r="B12" s="62" t="s">
        <v>100</v>
      </c>
      <c r="C12" s="158"/>
      <c r="D12" s="92" t="s">
        <v>41</v>
      </c>
      <c r="E12" s="16"/>
      <c r="G12" s="228"/>
      <c r="H12" s="228"/>
      <c r="I12" s="228"/>
      <c r="J12" s="228"/>
      <c r="K12" s="228"/>
    </row>
    <row r="13" spans="1:11" s="17" customFormat="1" ht="22.15" customHeight="1" thickBot="1">
      <c r="B13" s="28" t="s">
        <v>179</v>
      </c>
      <c r="C13" s="159"/>
      <c r="D13" s="29" t="s">
        <v>59</v>
      </c>
      <c r="E13" s="16"/>
      <c r="G13" s="228"/>
      <c r="H13" s="228"/>
      <c r="I13" s="228"/>
      <c r="J13" s="228"/>
      <c r="K13" s="228"/>
    </row>
    <row r="14" spans="1:11" s="17" customFormat="1" ht="7.9" customHeight="1" thickBot="1">
      <c r="B14" s="30"/>
      <c r="C14" s="30"/>
      <c r="D14" s="30"/>
      <c r="E14" s="16"/>
      <c r="G14" s="228"/>
      <c r="H14" s="228"/>
      <c r="I14" s="228"/>
      <c r="J14" s="228"/>
      <c r="K14" s="228"/>
    </row>
    <row r="15" spans="1:11" s="17" customFormat="1" ht="22.15" customHeight="1">
      <c r="B15" s="139" t="s">
        <v>29</v>
      </c>
      <c r="C15" s="150" t="str">
        <f>IFERROR('Ag Measures Calcs'!J64,"")</f>
        <v/>
      </c>
      <c r="D15" s="141" t="s">
        <v>1</v>
      </c>
      <c r="E15" s="16"/>
      <c r="G15" s="228"/>
      <c r="H15" s="228"/>
      <c r="I15" s="228"/>
      <c r="J15" s="228"/>
      <c r="K15" s="228"/>
    </row>
    <row r="16" spans="1:11" s="17" customFormat="1" ht="22.15" customHeight="1">
      <c r="B16" s="142" t="s">
        <v>31</v>
      </c>
      <c r="C16" s="151" t="str">
        <f>IFERROR('Ag Measures Calcs'!K64,"")</f>
        <v/>
      </c>
      <c r="D16" s="144" t="s">
        <v>32</v>
      </c>
      <c r="E16" s="16"/>
      <c r="G16" s="228"/>
      <c r="H16" s="228"/>
      <c r="I16" s="228"/>
      <c r="J16" s="228"/>
      <c r="K16" s="228"/>
    </row>
    <row r="17" spans="2:11" s="17" customFormat="1" ht="22.15" customHeight="1" thickBot="1">
      <c r="B17" s="145" t="s">
        <v>30</v>
      </c>
      <c r="C17" s="163" t="str">
        <f>IF(OR(C9="",C10="",C11="",C12="",C13=""),"",MIN('Ag Measures Calcs'!L64,C13))</f>
        <v/>
      </c>
      <c r="D17" s="147" t="s">
        <v>59</v>
      </c>
      <c r="E17" s="16"/>
      <c r="G17" s="228"/>
      <c r="H17" s="228"/>
      <c r="I17" s="228"/>
      <c r="J17" s="228"/>
      <c r="K17" s="228"/>
    </row>
    <row r="18" spans="2:11" s="13" customFormat="1" ht="17.25" customHeight="1">
      <c r="G18" s="228"/>
      <c r="H18" s="228"/>
      <c r="I18" s="228"/>
      <c r="J18" s="228"/>
      <c r="K18" s="228"/>
    </row>
    <row r="19" spans="2:11" ht="14.25" hidden="1" customHeight="1">
      <c r="B19" s="52"/>
    </row>
  </sheetData>
  <sheetProtection formatColumns="0"/>
  <mergeCells count="7">
    <mergeCell ref="C8:D8"/>
    <mergeCell ref="G4:K18"/>
    <mergeCell ref="G3:I3"/>
    <mergeCell ref="B3:D3"/>
    <mergeCell ref="B4:D4"/>
    <mergeCell ref="C6:D6"/>
    <mergeCell ref="C7:D7"/>
  </mergeCells>
  <pageMargins left="0.5" right="0.5" top="0.5" bottom="0.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1:K24"/>
  <sheetViews>
    <sheetView zoomScaleNormal="100" workbookViewId="0">
      <selection activeCell="B3" sqref="B3:D3"/>
    </sheetView>
  </sheetViews>
  <sheetFormatPr defaultColWidth="0" defaultRowHeight="14.25" zeroHeight="1"/>
  <cols>
    <col min="1" max="1" width="3.625" style="13" customWidth="1"/>
    <col min="2" max="2" width="32.5" style="14" bestFit="1" customWidth="1"/>
    <col min="3" max="3" width="37.375" style="14" bestFit="1"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20" t="s">
        <v>339</v>
      </c>
      <c r="C3" s="221"/>
      <c r="D3" s="221"/>
      <c r="G3" s="218" t="s">
        <v>230</v>
      </c>
      <c r="H3" s="218"/>
      <c r="I3" s="218"/>
    </row>
    <row r="4" spans="1:11" ht="28.9" customHeight="1">
      <c r="A4" s="14"/>
      <c r="B4" s="219" t="s">
        <v>8</v>
      </c>
      <c r="C4" s="219"/>
      <c r="D4" s="219"/>
      <c r="G4" s="217" t="s">
        <v>243</v>
      </c>
      <c r="H4" s="217"/>
      <c r="I4" s="217"/>
      <c r="J4" s="217"/>
      <c r="K4" s="217"/>
    </row>
    <row r="5" spans="1:11" ht="9" customHeight="1" thickBot="1">
      <c r="A5" s="14"/>
      <c r="B5" s="15"/>
      <c r="C5" s="15"/>
      <c r="D5" s="13"/>
      <c r="G5" s="217"/>
      <c r="H5" s="217"/>
      <c r="I5" s="217"/>
      <c r="J5" s="217"/>
      <c r="K5" s="217"/>
    </row>
    <row r="6" spans="1:11" s="17" customFormat="1" ht="22.15" customHeight="1">
      <c r="B6" s="25" t="s">
        <v>0</v>
      </c>
      <c r="C6" s="222" t="str">
        <f>IF(Summary!C5="","",Summary!C5)</f>
        <v/>
      </c>
      <c r="D6" s="223"/>
      <c r="E6" s="16"/>
      <c r="G6" s="217"/>
      <c r="H6" s="217"/>
      <c r="I6" s="217"/>
      <c r="J6" s="217"/>
      <c r="K6" s="217"/>
    </row>
    <row r="7" spans="1:11" s="17" customFormat="1" ht="22.15" customHeight="1">
      <c r="B7" s="26" t="s">
        <v>217</v>
      </c>
      <c r="C7" s="226" t="str">
        <f>IF(Summary!C6="","",Summary!C6)</f>
        <v/>
      </c>
      <c r="D7" s="227"/>
      <c r="E7" s="16"/>
      <c r="G7" s="217"/>
      <c r="H7" s="217"/>
      <c r="I7" s="217"/>
      <c r="J7" s="217"/>
      <c r="K7" s="217"/>
    </row>
    <row r="8" spans="1:11" s="17" customFormat="1" ht="22.15" customHeight="1">
      <c r="B8" s="26" t="s">
        <v>218</v>
      </c>
      <c r="C8" s="226" t="str">
        <f>IF(Summary!C7="","",Summary!C7)</f>
        <v/>
      </c>
      <c r="D8" s="227"/>
      <c r="E8" s="16"/>
      <c r="G8" s="217"/>
      <c r="H8" s="217"/>
      <c r="I8" s="217"/>
      <c r="J8" s="217"/>
      <c r="K8" s="217"/>
    </row>
    <row r="9" spans="1:11" s="17" customFormat="1" ht="22.15" customHeight="1">
      <c r="B9" s="26" t="s">
        <v>114</v>
      </c>
      <c r="C9" s="156"/>
      <c r="D9" s="27" t="s">
        <v>68</v>
      </c>
      <c r="E9" s="16"/>
      <c r="G9" s="217"/>
      <c r="H9" s="217"/>
      <c r="I9" s="217"/>
      <c r="J9" s="217"/>
      <c r="K9" s="217"/>
    </row>
    <row r="10" spans="1:11" s="17" customFormat="1" ht="22.15" customHeight="1">
      <c r="B10" s="62" t="s">
        <v>247</v>
      </c>
      <c r="C10" s="136"/>
      <c r="D10" s="92" t="s">
        <v>117</v>
      </c>
      <c r="E10" s="16"/>
      <c r="G10" s="217"/>
      <c r="H10" s="217"/>
      <c r="I10" s="217"/>
      <c r="J10" s="217"/>
      <c r="K10" s="217"/>
    </row>
    <row r="11" spans="1:11" s="17" customFormat="1" ht="22.15" customHeight="1">
      <c r="B11" s="26" t="s">
        <v>115</v>
      </c>
      <c r="C11" s="156"/>
      <c r="D11" s="27" t="s">
        <v>68</v>
      </c>
      <c r="E11" s="16"/>
      <c r="G11" s="217"/>
      <c r="H11" s="217"/>
      <c r="I11" s="217"/>
      <c r="J11" s="217"/>
      <c r="K11" s="217"/>
    </row>
    <row r="12" spans="1:11" s="17" customFormat="1" ht="22.15" customHeight="1">
      <c r="B12" s="62" t="s">
        <v>248</v>
      </c>
      <c r="C12" s="136"/>
      <c r="D12" s="92" t="s">
        <v>117</v>
      </c>
      <c r="E12" s="16"/>
      <c r="G12" s="217"/>
      <c r="H12" s="217"/>
      <c r="I12" s="217"/>
      <c r="J12" s="217"/>
      <c r="K12" s="217"/>
    </row>
    <row r="13" spans="1:11" s="17" customFormat="1" ht="22.15" customHeight="1">
      <c r="B13" s="62" t="s">
        <v>244</v>
      </c>
      <c r="C13" s="136"/>
      <c r="D13" s="92" t="s">
        <v>245</v>
      </c>
      <c r="E13" s="16"/>
      <c r="G13" s="217"/>
      <c r="H13" s="217"/>
      <c r="I13" s="217"/>
      <c r="J13" s="217"/>
      <c r="K13" s="217"/>
    </row>
    <row r="14" spans="1:11" s="17" customFormat="1" ht="22.15" customHeight="1">
      <c r="B14" s="26" t="s">
        <v>118</v>
      </c>
      <c r="C14" s="166"/>
      <c r="D14" s="27" t="s">
        <v>127</v>
      </c>
      <c r="E14" s="16"/>
      <c r="G14" s="217"/>
      <c r="H14" s="217"/>
      <c r="I14" s="217"/>
      <c r="J14" s="217"/>
      <c r="K14" s="217"/>
    </row>
    <row r="15" spans="1:11" s="17" customFormat="1" ht="21.75" customHeight="1">
      <c r="B15" s="62" t="s">
        <v>72</v>
      </c>
      <c r="C15" s="136"/>
      <c r="D15" s="92" t="s">
        <v>77</v>
      </c>
      <c r="E15" s="16"/>
      <c r="G15" s="217"/>
      <c r="H15" s="217"/>
      <c r="I15" s="217"/>
      <c r="J15" s="217"/>
      <c r="K15" s="217"/>
    </row>
    <row r="16" spans="1:11" s="17" customFormat="1" ht="22.15" customHeight="1" thickBot="1">
      <c r="B16" s="28" t="s">
        <v>179</v>
      </c>
      <c r="C16" s="149"/>
      <c r="D16" s="29" t="s">
        <v>59</v>
      </c>
      <c r="E16" s="16"/>
      <c r="G16" s="217"/>
      <c r="H16" s="217"/>
      <c r="I16" s="217"/>
      <c r="J16" s="217"/>
      <c r="K16" s="217"/>
    </row>
    <row r="17" spans="1:11" s="17" customFormat="1" ht="22.15" customHeight="1" thickBot="1">
      <c r="B17" s="30"/>
      <c r="C17" s="30"/>
      <c r="D17" s="30"/>
      <c r="E17" s="16"/>
      <c r="G17" s="217"/>
      <c r="H17" s="217"/>
      <c r="I17" s="217"/>
      <c r="J17" s="217"/>
      <c r="K17" s="217"/>
    </row>
    <row r="18" spans="1:11" s="17" customFormat="1" ht="22.15" customHeight="1">
      <c r="B18" s="139" t="s">
        <v>155</v>
      </c>
      <c r="C18" s="164" t="str">
        <f>IFERROR('Ag Measures Calcs'!K67,"")</f>
        <v/>
      </c>
      <c r="D18" s="141" t="s">
        <v>1</v>
      </c>
      <c r="E18" s="16"/>
      <c r="G18" s="217"/>
      <c r="H18" s="217"/>
      <c r="I18" s="217"/>
      <c r="J18" s="217"/>
      <c r="K18" s="217"/>
    </row>
    <row r="19" spans="1:11" s="17" customFormat="1" ht="22.15" customHeight="1">
      <c r="B19" s="155" t="s">
        <v>156</v>
      </c>
      <c r="C19" s="165" t="str">
        <f>IFERROR('Ag Measures Calcs'!K68,"")</f>
        <v/>
      </c>
      <c r="D19" s="162" t="s">
        <v>1</v>
      </c>
      <c r="E19" s="16"/>
      <c r="G19" s="217"/>
      <c r="H19" s="217"/>
      <c r="I19" s="217"/>
      <c r="J19" s="217"/>
      <c r="K19" s="217"/>
    </row>
    <row r="20" spans="1:11" s="17" customFormat="1" ht="22.15" customHeight="1">
      <c r="B20" s="155" t="s">
        <v>177</v>
      </c>
      <c r="C20" s="165" t="str">
        <f>IF(SUM(C18:C19)=0,"",SUM(C18:C19))</f>
        <v/>
      </c>
      <c r="D20" s="162" t="s">
        <v>1</v>
      </c>
      <c r="E20" s="16"/>
      <c r="G20" s="217"/>
      <c r="H20" s="217"/>
      <c r="I20" s="217"/>
      <c r="J20" s="217"/>
      <c r="K20" s="217"/>
    </row>
    <row r="21" spans="1:11" s="13" customFormat="1" ht="21.75" customHeight="1">
      <c r="A21" s="17"/>
      <c r="B21" s="155" t="s">
        <v>31</v>
      </c>
      <c r="C21" s="165" t="str">
        <f>IFERROR('Ag Measures Calcs'!L67,"")</f>
        <v/>
      </c>
      <c r="D21" s="162" t="s">
        <v>32</v>
      </c>
    </row>
    <row r="22" spans="1:11" ht="15" thickBot="1">
      <c r="A22" s="17"/>
      <c r="B22" s="145" t="s">
        <v>30</v>
      </c>
      <c r="C22" s="154" t="str">
        <f>IF(OR(C9="",C11="",C12="",C13="",C14="",C15="",C16=""),"",MIN('Ag Measures Calcs'!M67,C16))</f>
        <v/>
      </c>
      <c r="D22" s="147" t="s">
        <v>59</v>
      </c>
    </row>
    <row r="23" spans="1:11">
      <c r="B23" s="13"/>
      <c r="C23" s="13"/>
      <c r="D23" s="13"/>
    </row>
    <row r="24" spans="1:11" hidden="1">
      <c r="B24" s="52"/>
    </row>
  </sheetData>
  <sheetProtection formatColumns="0"/>
  <mergeCells count="7">
    <mergeCell ref="G3:I3"/>
    <mergeCell ref="G4:K20"/>
    <mergeCell ref="B3:D3"/>
    <mergeCell ref="B4:D4"/>
    <mergeCell ref="C6:D6"/>
    <mergeCell ref="C7:D7"/>
    <mergeCell ref="C8:D8"/>
  </mergeCells>
  <dataValidations count="2">
    <dataValidation type="list" allowBlank="1" showInputMessage="1" showErrorMessage="1" sqref="C13" xr:uid="{0D35FDA1-92C6-4F79-83E7-DE7C6CDD12D0}">
      <formula1>"Yes, No"</formula1>
    </dataValidation>
    <dataValidation type="list" allowBlank="1" showInputMessage="1" showErrorMessage="1" sqref="C10" xr:uid="{70EE2C09-0B67-4374-99B1-7743BD891EB3}">
      <formula1>$H$48:$H$51</formula1>
    </dataValidation>
  </dataValidations>
  <pageMargins left="0.5" right="0.5" top="0.5" bottom="0.5" header="0.3" footer="0.3"/>
  <pageSetup orientation="portrait" r:id="rId1"/>
  <ignoredErrors>
    <ignoredError sqref="C18:C20 C21:C22"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AC476F8A-2724-4F2A-8CAA-0CF8E2DB19E7}">
          <x14:formula1>
            <xm:f>'Ag Measures Calcs'!$T$47:$W$47</xm:f>
          </x14:formula1>
          <xm:sqref>C14</xm:sqref>
        </x14:dataValidation>
        <x14:dataValidation type="list" allowBlank="1" showInputMessage="1" showErrorMessage="1" xr:uid="{8C1A37DA-AAEC-42D5-B5EE-DFC9D418D292}">
          <x14:formula1>
            <xm:f>'Ag Measures Calcs'!$H$48:$H$51</xm:f>
          </x14:formula1>
          <xm:sqref>C12</xm:sqref>
        </x14:dataValidation>
        <x14:dataValidation type="list" allowBlank="1" showInputMessage="1" showErrorMessage="1" xr:uid="{169FD856-1F59-4702-9AD4-B27524B2380D}">
          <x14:formula1>
            <xm:f>'Ag Measures Calcs'!$S$48:$S$48</xm:f>
          </x14:formula1>
          <xm:sqref>C15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A1:K20"/>
  <sheetViews>
    <sheetView zoomScaleNormal="100" workbookViewId="0">
      <selection activeCell="E7" sqref="E7"/>
    </sheetView>
  </sheetViews>
  <sheetFormatPr defaultColWidth="0" defaultRowHeight="14.25" zeroHeight="1"/>
  <cols>
    <col min="1" max="1" width="3.625" style="13" customWidth="1"/>
    <col min="2" max="2" width="34.625" style="14" bestFit="1" customWidth="1"/>
    <col min="3" max="3" width="37.375" style="14" bestFit="1"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20" t="s">
        <v>340</v>
      </c>
      <c r="C3" s="220"/>
      <c r="D3" s="220"/>
      <c r="G3" s="218" t="s">
        <v>230</v>
      </c>
      <c r="H3" s="218"/>
      <c r="I3" s="218"/>
    </row>
    <row r="4" spans="1:11" ht="28.9" customHeight="1">
      <c r="A4" s="14"/>
      <c r="B4" s="219" t="s">
        <v>8</v>
      </c>
      <c r="C4" s="219"/>
      <c r="D4" s="219"/>
      <c r="G4" s="229" t="s">
        <v>242</v>
      </c>
      <c r="H4" s="229"/>
      <c r="I4" s="229"/>
      <c r="J4" s="229"/>
      <c r="K4" s="229"/>
    </row>
    <row r="5" spans="1:11" ht="9" customHeight="1" thickBot="1">
      <c r="A5" s="14"/>
      <c r="B5" s="15"/>
      <c r="C5" s="15"/>
      <c r="D5" s="13"/>
      <c r="G5" s="229"/>
      <c r="H5" s="229"/>
      <c r="I5" s="229"/>
      <c r="J5" s="229"/>
      <c r="K5" s="229"/>
    </row>
    <row r="6" spans="1:11" s="17" customFormat="1" ht="22.15" customHeight="1">
      <c r="B6" s="25" t="s">
        <v>0</v>
      </c>
      <c r="C6" s="222" t="str">
        <f>IF(Summary!C5="","",Summary!C5)</f>
        <v/>
      </c>
      <c r="D6" s="223"/>
      <c r="E6" s="16"/>
      <c r="G6" s="229"/>
      <c r="H6" s="229"/>
      <c r="I6" s="229"/>
      <c r="J6" s="229"/>
      <c r="K6" s="229"/>
    </row>
    <row r="7" spans="1:11" s="17" customFormat="1" ht="22.15" customHeight="1">
      <c r="B7" s="26" t="s">
        <v>217</v>
      </c>
      <c r="C7" s="226" t="str">
        <f>IF(Summary!C6="","",Summary!C6)</f>
        <v/>
      </c>
      <c r="D7" s="227"/>
      <c r="E7" s="16"/>
      <c r="G7" s="229"/>
      <c r="H7" s="229"/>
      <c r="I7" s="229"/>
      <c r="J7" s="229"/>
      <c r="K7" s="229"/>
    </row>
    <row r="8" spans="1:11" s="17" customFormat="1" ht="22.15" customHeight="1">
      <c r="B8" s="26" t="s">
        <v>218</v>
      </c>
      <c r="C8" s="226" t="str">
        <f>IF(Summary!C7="","",Summary!C7)</f>
        <v/>
      </c>
      <c r="D8" s="227"/>
      <c r="E8" s="16"/>
      <c r="G8" s="229"/>
      <c r="H8" s="229"/>
      <c r="I8" s="229"/>
      <c r="J8" s="229"/>
      <c r="K8" s="229"/>
    </row>
    <row r="9" spans="1:11" s="17" customFormat="1" ht="22.15" customHeight="1">
      <c r="B9" s="26" t="s">
        <v>234</v>
      </c>
      <c r="C9" s="156"/>
      <c r="D9" s="162" t="s">
        <v>68</v>
      </c>
      <c r="E9" s="16"/>
      <c r="G9" s="229"/>
      <c r="H9" s="229"/>
      <c r="I9" s="229"/>
      <c r="J9" s="229"/>
      <c r="K9" s="229"/>
    </row>
    <row r="10" spans="1:11" s="17" customFormat="1" ht="22.15" customHeight="1">
      <c r="B10" s="26" t="s">
        <v>168</v>
      </c>
      <c r="C10" s="156"/>
      <c r="D10" s="27" t="s">
        <v>68</v>
      </c>
      <c r="E10" s="16"/>
      <c r="G10" s="229"/>
      <c r="H10" s="229"/>
      <c r="I10" s="229"/>
      <c r="J10" s="229"/>
      <c r="K10" s="229"/>
    </row>
    <row r="11" spans="1:11" s="17" customFormat="1" ht="22.15" customHeight="1">
      <c r="B11" s="62" t="s">
        <v>235</v>
      </c>
      <c r="C11" s="136"/>
      <c r="D11" s="92" t="s">
        <v>169</v>
      </c>
      <c r="E11" s="16"/>
      <c r="G11" s="229"/>
      <c r="H11" s="229"/>
      <c r="I11" s="229"/>
      <c r="J11" s="229"/>
      <c r="K11" s="229"/>
    </row>
    <row r="12" spans="1:11" s="17" customFormat="1" ht="22.15" customHeight="1">
      <c r="B12" s="62" t="s">
        <v>170</v>
      </c>
      <c r="C12" s="136"/>
      <c r="D12" s="92" t="s">
        <v>169</v>
      </c>
      <c r="E12" s="16"/>
      <c r="G12" s="229"/>
      <c r="H12" s="229"/>
      <c r="I12" s="229"/>
      <c r="J12" s="229"/>
      <c r="K12" s="229"/>
    </row>
    <row r="13" spans="1:11" s="17" customFormat="1" ht="21.75" customHeight="1">
      <c r="B13" s="62" t="s">
        <v>72</v>
      </c>
      <c r="C13" s="136"/>
      <c r="D13" s="92" t="s">
        <v>77</v>
      </c>
      <c r="E13" s="16"/>
      <c r="G13" s="229"/>
      <c r="H13" s="229"/>
      <c r="I13" s="229"/>
      <c r="J13" s="229"/>
      <c r="K13" s="229"/>
    </row>
    <row r="14" spans="1:11" s="17" customFormat="1" ht="22.15" customHeight="1" thickBot="1">
      <c r="B14" s="28" t="s">
        <v>179</v>
      </c>
      <c r="C14" s="149"/>
      <c r="D14" s="29" t="s">
        <v>59</v>
      </c>
      <c r="E14" s="16"/>
      <c r="G14" s="229"/>
      <c r="H14" s="229"/>
      <c r="I14" s="229"/>
      <c r="J14" s="229"/>
      <c r="K14" s="229"/>
    </row>
    <row r="15" spans="1:11" s="17" customFormat="1" ht="22.15" customHeight="1" thickBot="1">
      <c r="B15" s="30"/>
      <c r="C15" s="30"/>
      <c r="D15" s="30"/>
      <c r="E15" s="16"/>
      <c r="G15" s="229"/>
      <c r="H15" s="229"/>
      <c r="I15" s="229"/>
      <c r="J15" s="229"/>
      <c r="K15" s="229"/>
    </row>
    <row r="16" spans="1:11" s="17" customFormat="1" ht="22.15" customHeight="1">
      <c r="B16" s="139" t="s">
        <v>155</v>
      </c>
      <c r="C16" s="164" t="str">
        <f>IFERROR('Ag Measures Calcs'!I71,"")</f>
        <v/>
      </c>
      <c r="D16" s="141" t="s">
        <v>1</v>
      </c>
      <c r="E16" s="16"/>
      <c r="G16" s="229"/>
      <c r="H16" s="229"/>
      <c r="I16" s="229"/>
      <c r="J16" s="229"/>
      <c r="K16" s="229"/>
    </row>
    <row r="17" spans="1:4" s="13" customFormat="1" ht="21.75" customHeight="1">
      <c r="A17" s="17"/>
      <c r="B17" s="155" t="s">
        <v>31</v>
      </c>
      <c r="C17" s="165" t="str">
        <f>IFERROR('Ag Measures Calcs'!J71,"")</f>
        <v/>
      </c>
      <c r="D17" s="162" t="s">
        <v>32</v>
      </c>
    </row>
    <row r="18" spans="1:4" ht="15" thickBot="1">
      <c r="A18" s="17"/>
      <c r="B18" s="145" t="s">
        <v>30</v>
      </c>
      <c r="C18" s="154" t="str">
        <f>IF(OR(C9="",C10="",C11="",C12="",C13="",C14=""),"",MIN('Ag Measures Calcs'!K71,C14))</f>
        <v/>
      </c>
      <c r="D18" s="147" t="s">
        <v>59</v>
      </c>
    </row>
    <row r="19" spans="1:4">
      <c r="B19" s="13"/>
      <c r="C19" s="13"/>
      <c r="D19" s="13"/>
    </row>
    <row r="20" spans="1:4" hidden="1">
      <c r="B20" s="52"/>
    </row>
  </sheetData>
  <sheetProtection formatColumns="0"/>
  <mergeCells count="7">
    <mergeCell ref="G3:I3"/>
    <mergeCell ref="G4:K16"/>
    <mergeCell ref="B3:D3"/>
    <mergeCell ref="B4:D4"/>
    <mergeCell ref="C6:D6"/>
    <mergeCell ref="C7:D7"/>
    <mergeCell ref="C8:D8"/>
  </mergeCells>
  <pageMargins left="0.5" right="0.5" top="0.5" bottom="0.5" header="0.3" footer="0.3"/>
  <pageSetup orientation="portrait" r:id="rId1"/>
  <ignoredErrors>
    <ignoredError sqref="C16:C18"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'Ag Measures Calcs'!$AH$48:$AH$51</xm:f>
          </x14:formula1>
          <xm:sqref>C11:C12</xm:sqref>
        </x14:dataValidation>
        <x14:dataValidation type="list" allowBlank="1" showInputMessage="1" showErrorMessage="1" xr:uid="{00000000-0002-0000-0700-000001000000}">
          <x14:formula1>
            <xm:f>'Ag Measures Calcs'!$AM$48:$AM$48</xm:f>
          </x14:formula1>
          <xm:sqref>C13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fbd72ae0-9096-4723-b141-e2d95183ae65">Template for calculator with one measure.</Description0>
    <Contact xmlns="fbd72ae0-9096-4723-b141-e2d95183ae65">
      <UserInfo>
        <DisplayName/>
        <AccountId xsi:nil="true"/>
        <AccountType/>
      </UserInfo>
    </Contact>
    <Date xmlns="fbd72ae0-9096-4723-b141-e2d95183ae65">2014-06-24T05:00:00+00:00</Dat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7A58740030AB47B2DA8490D43544A4" ma:contentTypeVersion="3" ma:contentTypeDescription="Create a new document." ma:contentTypeScope="" ma:versionID="c430e3d955783bbf517e09ecd29ad109">
  <xsd:schema xmlns:xsd="http://www.w3.org/2001/XMLSchema" xmlns:xs="http://www.w3.org/2001/XMLSchema" xmlns:p="http://schemas.microsoft.com/office/2006/metadata/properties" xmlns:ns2="fbd72ae0-9096-4723-b141-e2d95183ae65" targetNamespace="http://schemas.microsoft.com/office/2006/metadata/properties" ma:root="true" ma:fieldsID="d78fc84c737ea1d58f06d50e033e753c" ns2:_="">
    <xsd:import namespace="fbd72ae0-9096-4723-b141-e2d95183ae65"/>
    <xsd:element name="properties">
      <xsd:complexType>
        <xsd:sequence>
          <xsd:element name="documentManagement">
            <xsd:complexType>
              <xsd:all>
                <xsd:element ref="ns2:Description0" minOccurs="0"/>
                <xsd:element ref="ns2:Contact"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72ae0-9096-4723-b141-e2d95183ae65" elementFormDefault="qualified">
    <xsd:import namespace="http://schemas.microsoft.com/office/2006/documentManagement/types"/>
    <xsd:import namespace="http://schemas.microsoft.com/office/infopath/2007/PartnerControls"/>
    <xsd:element name="Description0" ma:index="8" nillable="true" ma:displayName="Description" ma:internalName="Description0">
      <xsd:simpleType>
        <xsd:restriction base="dms:Text">
          <xsd:maxLength value="255"/>
        </xsd:restriction>
      </xsd:simpleType>
    </xsd:element>
    <xsd:element name="Contact" ma:index="9" nillable="true" ma:displayName="Contact" ma:list="UserInfo" ma:SharePointGroup="0" ma:internalName="Contact"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ate" ma:index="10" nillable="true" ma:displayName="Date"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399D27-9BFE-4155-AE52-51AF6A72D0EF}">
  <ds:schemaRefs>
    <ds:schemaRef ds:uri="http://schemas.microsoft.com/office/2006/documentManagement/types"/>
    <ds:schemaRef ds:uri="http://schemas.microsoft.com/office/2006/metadata/properties"/>
    <ds:schemaRef ds:uri="fbd72ae0-9096-4723-b141-e2d95183ae65"/>
    <ds:schemaRef ds:uri="http://purl.org/dc/dcmitype/"/>
    <ds:schemaRef ds:uri="http://schemas.openxmlformats.org/package/2006/metadata/core-properties"/>
    <ds:schemaRef ds:uri="http://www.w3.org/XML/1998/namespace"/>
    <ds:schemaRef ds:uri="http://purl.org/dc/term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03FE7590-AFD5-4218-A7DB-D6070D1179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d72ae0-9096-4723-b141-e2d95183ae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0B3BCE-C7AB-4CCB-B8FC-4E0C0BDAFD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Instructions</vt:lpstr>
      <vt:lpstr>Methodology</vt:lpstr>
      <vt:lpstr>Summary</vt:lpstr>
      <vt:lpstr>Auto Milker Takeoff Calculator</vt:lpstr>
      <vt:lpstr>Dairy Scroll Comp Calculator</vt:lpstr>
      <vt:lpstr>Livestock Waterer Calculator</vt:lpstr>
      <vt:lpstr>VSD Controller</vt:lpstr>
      <vt:lpstr>Hi Eff Vent Fans</vt:lpstr>
      <vt:lpstr>Hi Vol Low Speed Fans</vt:lpstr>
      <vt:lpstr>Heat Reclaimers</vt:lpstr>
      <vt:lpstr>Low Pressure Irrigation System</vt:lpstr>
      <vt:lpstr>Ag Measures Calcs</vt:lpstr>
      <vt:lpstr>Version Log</vt:lpstr>
      <vt:lpstr>'Auto Milker Takeoff Calculator'!Print_Area</vt:lpstr>
      <vt:lpstr>'Dairy Scroll Comp Calculator'!Print_Area</vt:lpstr>
      <vt:lpstr>'Heat Reclaimers'!Print_Area</vt:lpstr>
      <vt:lpstr>'Hi Eff Vent Fans'!Print_Area</vt:lpstr>
      <vt:lpstr>'Hi Vol Low Speed Fans'!Print_Area</vt:lpstr>
      <vt:lpstr>'Livestock Waterer Calculator'!Print_Area</vt:lpstr>
      <vt:lpstr>'Low Pressure Irrigation System'!Print_Area</vt:lpstr>
      <vt:lpstr>'VSD Controller'!Print_Area</vt:lpstr>
    </vt:vector>
  </TitlesOfParts>
  <Company>CLEAResult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Janine Morency</dc:creator>
  <cp:lastModifiedBy>Angelique Quinn</cp:lastModifiedBy>
  <cp:lastPrinted>2014-05-07T20:29:46Z</cp:lastPrinted>
  <dcterms:created xsi:type="dcterms:W3CDTF">2014-05-06T17:45:34Z</dcterms:created>
  <dcterms:modified xsi:type="dcterms:W3CDTF">2021-05-26T15:11:07Z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0x0101008D7A58740030AB47B2DA8490D43544A4</vt:lpwstr>
  </property>
  <property fmtid="{D5CDD505-2E9C-101B-9397-08002B2CF9AE}" pid="5" name="TaxKeyword">
    <vt:lpwstr/>
  </property>
</Properties>
</file>