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01"/>
  <workbookPr codeName="ThisWorkbook"/>
  <mc:AlternateContent xmlns:mc="http://schemas.openxmlformats.org/markup-compatibility/2006">
    <mc:Choice Requires="x15">
      <x15ac:absPath xmlns:x15ac="http://schemas.microsoft.com/office/spreadsheetml/2010/11/ac" url="https://clearesult5-my.sharepoint.com/personal/angelique_quinn_clearesult_com/Documents/Desktop/New Calculators/"/>
    </mc:Choice>
  </mc:AlternateContent>
  <xr:revisionPtr revIDLastSave="0" documentId="8_{3D98AD48-E2C4-4ACA-99FB-96030E735D63}" xr6:coauthVersionLast="47" xr6:coauthVersionMax="47" xr10:uidLastSave="{00000000-0000-0000-0000-000000000000}"/>
  <workbookProtection workbookAlgorithmName="SHA-512" workbookHashValue="0JY8LBrCAXBQEu//43sIaJnQWBQ2xI2D2lPAKwCsUX/SkVNBGDgvPsSpM/nLldCme/CWOvS5Ofs/n9oA30BGGw==" workbookSaltValue="siWBxsdhrwgwCovBD4/4zQ==" workbookSpinCount="100000" lockStructure="1"/>
  <bookViews>
    <workbookView xWindow="-120" yWindow="-120" windowWidth="20730" windowHeight="11160" tabRatio="756" xr2:uid="{00000000-000D-0000-FFFF-FFFF00000000}"/>
  </bookViews>
  <sheets>
    <sheet name="Instructions" sheetId="16" r:id="rId1"/>
    <sheet name="Methodology " sheetId="30" state="hidden" r:id="rId2"/>
    <sheet name="Summary" sheetId="35" r:id="rId3"/>
    <sheet name="Cycling Dryer" sheetId="31" r:id="rId4"/>
    <sheet name="Air Nozzle" sheetId="4" r:id="rId5"/>
    <sheet name="Condensate Drains" sheetId="32" r:id="rId6"/>
    <sheet name="Air Tanks" sheetId="33" r:id="rId7"/>
    <sheet name="VFD Compressor (&lt;=40HP)" sheetId="34" r:id="rId8"/>
    <sheet name="Compressor Controller" sheetId="36" r:id="rId9"/>
    <sheet name="Low Pressure Drop Filters" sheetId="37" r:id="rId10"/>
    <sheet name="Mist Eliminators" sheetId="38" r:id="rId11"/>
    <sheet name="Calculations" sheetId="5" state="hidden" r:id="rId12"/>
    <sheet name="Data Export" sheetId="39" state="hidden" r:id="rId13"/>
    <sheet name="Version Log" sheetId="29" state="hidden" r:id="rId14"/>
  </sheets>
  <externalReferences>
    <externalReference r:id="rId15"/>
    <externalReference r:id="rId16"/>
    <externalReference r:id="rId17"/>
    <externalReference r:id="rId18"/>
    <externalReference r:id="rId19"/>
    <externalReference r:id="rId20"/>
  </externalReferences>
  <definedNames>
    <definedName name="AnnualHoursofCompressorOperation">Calculations!$Y$67:$AB$75</definedName>
    <definedName name="AnnualHoursofCompressorOperation_CF">Calculations!$AB$67:$AB$75</definedName>
    <definedName name="Annualhoursofcompressoroperation_maxsize">Calculations!$Z$68:$Z$75</definedName>
    <definedName name="Annualhoursofcompressoroperation_minsize">Calculations!$Y$68:$Y$75</definedName>
    <definedName name="AnnualHoursofOperation">Calculations!$B$67:$C$71</definedName>
    <definedName name="Can_Capacity">'[1]Lookup Tables'!$B$163:$B$167</definedName>
    <definedName name="CL_Incentive" localSheetId="1">[2]Lookups!$C$25</definedName>
    <definedName name="CL_incentive">[3]Lookups!$B$87</definedName>
    <definedName name="CoincidenceFactor">Calculations!$E$67:$F$71</definedName>
    <definedName name="Custom_Lite_Incentive">[4]Dropdowns!$B$36</definedName>
    <definedName name="ElectricHeatCOP">'[4]Efficiency Tables'!$G$92</definedName>
    <definedName name="Ice_Machine_Type">'[1]Lookup Tables'!$B$110:$B$117</definedName>
    <definedName name="Ice_Machine_Use">'[1]Lookup Tables'!$B$110:$G$117</definedName>
    <definedName name="No_of_Pans">'[1]Lookup Tables'!$B$125:$B$128</definedName>
    <definedName name="Pres_Incentive" localSheetId="1">[2]Lookups!$C$26</definedName>
    <definedName name="Pres_incentive">[3]Lookups!$B$88</definedName>
    <definedName name="Prescriptive_Incentive">[4]Dropdowns!$B$37</definedName>
    <definedName name="_xlnm.Print_Area" localSheetId="4">'Air Nozzle'!$B$2:$D$19</definedName>
    <definedName name="_xlnm.Print_Area" localSheetId="6">'Air Tanks'!$B$2:$D$17</definedName>
    <definedName name="_xlnm.Print_Area" localSheetId="5">'Condensate Drains'!$B$2:$D$20</definedName>
    <definedName name="_xlnm.Print_Area" localSheetId="3">'Cycling Dryer'!$B$2:$D$18</definedName>
    <definedName name="_xlnm.Print_Area" localSheetId="7">'VFD Compressor (&lt;=40HP)'!$B$2:$D$16</definedName>
    <definedName name="RAC_BuildingLocation">'[4]Room Air Conditioners'!$C$3</definedName>
    <definedName name="RAC_BuildingType">'[4]Room Air Conditioners'!$C$2</definedName>
    <definedName name="VFDEnergySavingsFactor">Calculations!$E$76:$F$76</definedName>
    <definedName name="xBuilding_Location">[5]Dropdowns!$D$1:$D$8</definedName>
    <definedName name="xExpValve">[4]Dropdowns!$R$2:$R$4</definedName>
    <definedName name="xyAC_Cooling_EFLHs">[5]Lookups!$B$3:$I$25</definedName>
    <definedName name="xyAFUE">'[4]Efficiency Tables'!$B$135:$C$137</definedName>
    <definedName name="xyChiller_CFs">[5]Lookups!$K$28:$R$38</definedName>
    <definedName name="xyChiller_Cooling_EFLHs">[5]Lookups!$K$3:$R$13</definedName>
    <definedName name="xyDegreeDays">[4]Lookups!$AW$3:$BD$5</definedName>
    <definedName name="xyDHP_Cooling_Baseline">'[4]Efficiency Tables'!$B$77:$D$82</definedName>
    <definedName name="xyDHP_Heating_Baseline">'[4]Efficiency Tables'!$B$68:$C$73</definedName>
    <definedName name="xyESSever">[3]Lookups!$A$77:$E$80</definedName>
    <definedName name="xyFadjust">[2]Lookups!$B$12:$D$15</definedName>
    <definedName name="xyFree_Cooling_Hrs">[4]Lookups!$T$4:$AA$7</definedName>
    <definedName name="xyGRControls">[4]Lookups!$AJ$3:$AL$19</definedName>
    <definedName name="xyHeating_EFLHs">[5]Lookups!$B$28:$I$50</definedName>
    <definedName name="xyHVAC_CFs">[5]Lookups!$B$53:$I$75</definedName>
    <definedName name="xyHWUsage">[2]Lookups!$B$2:$E$9</definedName>
    <definedName name="xyInsulationValue">[4]Lookups!$AW$8:$BB$30</definedName>
    <definedName name="xyOfficeEquip">[3]!tblOffEqpmt[#All]</definedName>
    <definedName name="xyPSV_Constants">[2]Lookups!$B$19:$G$23</definedName>
    <definedName name="xyPumpEff">[4]Lookups!$AT$4:$AU$12</definedName>
    <definedName name="xyRCF">[4]Lookups!$AC$3:$AE$99</definedName>
    <definedName name="yBuilding_Type_Chillers">[5]Dropdowns!$B$1:$B$11</definedName>
    <definedName name="yBuilding_Type_HVAC">[5]Dropdowns!$A$1:$A$23</definedName>
    <definedName name="yCF_Compressor" localSheetId="6">[6]!HoursOfCompressorOperation[[#All],[CF]]</definedName>
    <definedName name="yCF_Compressor" localSheetId="5">[6]!HoursOfCompressorOperation[[#All],[CF]]</definedName>
    <definedName name="yCF_Compressor" localSheetId="3">[6]!HoursOfCompressorOperation[[#All],[CF]]</definedName>
    <definedName name="yCF_Compressor" localSheetId="7">[6]!HoursOfCompressorOperation[[#All],[CF]]</definedName>
    <definedName name="yCF_Compressor">[6]!HoursOfCompressorOperation[[#All],[CF]]</definedName>
    <definedName name="yChiller_EER_base">'[5]Efficiency Tables'!$I$3:$I$11</definedName>
    <definedName name="yChiller_MaxCapacity">'[5]Efficiency Tables'!$F$3:$F$11</definedName>
    <definedName name="yChiller_MinCapacity">'[5]Efficiency Tables'!$E$3:$E$11</definedName>
    <definedName name="yChiller_Type">'[5]Efficiency Tables'!$B$3:$B$11</definedName>
    <definedName name="yCOP_base">'[5]Efficiency Tables'!$J$15:$J$52</definedName>
    <definedName name="yCOP_PT_a">'[5]Efficiency Tables'!$F$55:$F$58</definedName>
    <definedName name="yDHP_Cooling_BaseEqpmt">'[4]Efficiency Tables'!$B$77:$B$82</definedName>
    <definedName name="yDHP_Heating_BaseEqpmt">'[4]Efficiency Tables'!$B$68:$B$73</definedName>
    <definedName name="yEER_base">'[5]Efficiency Tables'!$H$15:$H$52</definedName>
    <definedName name="yEER_PT_a">'[5]Efficiency Tables'!$D$55:$D$58</definedName>
    <definedName name="yEFbase_A">[2]Lookups!$K$3:$K$4</definedName>
    <definedName name="yEFbase_B">[2]Lookups!$L$3:$L$4</definedName>
    <definedName name="yEFbase_MaxCap">[2]Lookups!$J$3:$J$4</definedName>
    <definedName name="yEFbase_MinCap">[2]Lookups!$I$3:$I$4</definedName>
    <definedName name="yEfficiencyKnown">[4]Dropdowns!$E$3:$E$4</definedName>
    <definedName name="yEFprop">[2]Lookups!$K$13:$K$14</definedName>
    <definedName name="yEFprop_FF">[2]Lookups!$Y$3:$Y$4</definedName>
    <definedName name="yEFprop_FF_Max">[2]Lookups!$X$3:$X$4</definedName>
    <definedName name="yEFprop_FF_Min">[2]Lookups!$W$3:$W$4</definedName>
    <definedName name="yEFprop_Max">[2]Lookups!$J$13:$J$14</definedName>
    <definedName name="yER_Existence">'[5]Efficiency Tables'!$C$15:$C$52</definedName>
    <definedName name="yESServer">[3]Lookups!$A$77:$A$80</definedName>
    <definedName name="yFixedVariableSpeed">'[4]Efficiency Tables'!$C$3:$C$20</definedName>
    <definedName name="yFS_COP">'[4]Efficiency Tables'!$G$89:$G$91</definedName>
    <definedName name="yFS_EqptType">[4]Dropdowns!$O$3:$O$5</definedName>
    <definedName name="yFS_HSPF">'[4]Efficiency Tables'!$H$89:$H$91</definedName>
    <definedName name="yFS_MaxCap">'[4]Efficiency Tables'!$F$89:$F$91</definedName>
    <definedName name="yFS_MinCap">'[4]Efficiency Tables'!$E$89:$E$91</definedName>
    <definedName name="yGeothermal_COP">'[4]Efficiency Tables'!$J$96:$J$109</definedName>
    <definedName name="yGeothermal_EER">'[4]Efficiency Tables'!$H$96:$H$109</definedName>
    <definedName name="yGeothermal_EOL_Eqpt">[4]Dropdowns!$J$4:$J$7</definedName>
    <definedName name="yGeothermal_EqptType">'[4]Efficiency Tables'!$B$96:$B$109</definedName>
    <definedName name="yGeothermal_ERExist">'[4]Efficiency Tables'!$C$96:$C$109</definedName>
    <definedName name="yGeothermal_HSPF">'[4]Efficiency Tables'!$K$96:$K$109</definedName>
    <definedName name="yGeothermal_IEER">'[4]Efficiency Tables'!$G$96:$G$109</definedName>
    <definedName name="yGeothermal_MinCap">'[4]Efficiency Tables'!$E$96:$E$109</definedName>
    <definedName name="yGeothermal_ProposedEqp">[4]Dropdowns!$J$4:$J$6</definedName>
    <definedName name="yGeothermal_SEER">'[4]Efficiency Tables'!$I$96:$I$109</definedName>
    <definedName name="yGeothermalMaxCap">'[4]Efficiency Tables'!$F$96:$F$109</definedName>
    <definedName name="yGRControls_Helper">[4]Lookups!$AJ$3:$AJ$19</definedName>
    <definedName name="yHPBuildings">[2]Dropdowns!$A$1:$A$8</definedName>
    <definedName name="yHSPF_base">'[5]Efficiency Tables'!$K$15:$K$52</definedName>
    <definedName name="yHVAC_MaxCapacity">'[5]Efficiency Tables'!$F$15:$F$52</definedName>
    <definedName name="yHVAC_MinCapacity">'[5]Efficiency Tables'!$E$15:$E$52</definedName>
    <definedName name="yHVAC_Type">'[5]Efficiency Tables'!$B$15:$B$52</definedName>
    <definedName name="yIEER_base">'[5]Efficiency Tables'!$G$15:$G$52</definedName>
    <definedName name="yIPLV_base">'[5]Efficiency Tables'!$G$3:$G$11</definedName>
    <definedName name="ykWperton_base">'[5]Efficiency Tables'!$H$3:$H$11</definedName>
    <definedName name="yMotorSize">[4]Dropdowns!$V$3:$V$12</definedName>
    <definedName name="yOperating_Schedule">[4]Dropdowns!$Q$3:$Q$6</definedName>
    <definedName name="yProject_Type">[5]Dropdowns!$C$2:$C$3</definedName>
    <definedName name="yPSV_facilities">[2]Dropdowns!$C$2:$C$6</definedName>
    <definedName name="yRAC_CEER_base">'[4]Efficiency Tables'!$G$113:$G$132</definedName>
    <definedName name="yRAC_EER_base">'[4]Efficiency Tables'!$H$113:$H$132</definedName>
    <definedName name="yRAC_EqpType">'[4]Efficiency Tables'!$B$113:$B$132</definedName>
    <definedName name="yRAC_LouverExist">'[4]Efficiency Tables'!$C$113:$C$132</definedName>
    <definedName name="yRAC_MaxCap">'[4]Efficiency Tables'!$F$113:$F$132</definedName>
    <definedName name="yRAC_MinCap">'[4]Efficiency Tables'!$E$113:$E$132</definedName>
    <definedName name="yRefCharge">[4]Dropdowns!$S$2:$S$98</definedName>
    <definedName name="ySEER_base">'[5]Efficiency Tables'!$I$15:$I$52</definedName>
    <definedName name="yWHLocation">[2]Dropdowns!$B$1:$B$4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39" l="1"/>
  <c r="A15" i="39"/>
  <c r="A14" i="39"/>
  <c r="A13" i="39"/>
  <c r="A3" i="39"/>
  <c r="H108" i="5"/>
  <c r="F99" i="5"/>
  <c r="I3" i="35" l="1"/>
  <c r="H96" i="5"/>
  <c r="H95" i="5"/>
  <c r="H94" i="5"/>
  <c r="H93" i="5"/>
  <c r="F15" i="35"/>
  <c r="F14" i="35"/>
  <c r="F13" i="35"/>
  <c r="F12" i="35"/>
  <c r="F11" i="35"/>
  <c r="F10" i="35"/>
  <c r="F9" i="35"/>
  <c r="F8" i="35"/>
  <c r="C29" i="5"/>
  <c r="D111" i="5" s="1"/>
  <c r="C28" i="5"/>
  <c r="C111" i="5" s="1"/>
  <c r="C27" i="5"/>
  <c r="C108" i="5" s="1"/>
  <c r="C25" i="5"/>
  <c r="F108" i="5" s="1"/>
  <c r="C24" i="5"/>
  <c r="D108" i="5" s="1"/>
  <c r="J111" i="5"/>
  <c r="I111" i="5"/>
  <c r="H111" i="5"/>
  <c r="G111" i="5"/>
  <c r="C31" i="5"/>
  <c r="M111" i="5" s="1"/>
  <c r="C30" i="5"/>
  <c r="F111" i="5" s="1"/>
  <c r="G108" i="5"/>
  <c r="J108" i="5"/>
  <c r="I108" i="5"/>
  <c r="C26" i="5"/>
  <c r="C23" i="5"/>
  <c r="L105" i="5" s="1"/>
  <c r="I105" i="5"/>
  <c r="H105" i="5"/>
  <c r="G105" i="5"/>
  <c r="F105" i="5"/>
  <c r="C22" i="5"/>
  <c r="E105" i="5" s="1"/>
  <c r="C21" i="5"/>
  <c r="H102" i="5"/>
  <c r="G102" i="5"/>
  <c r="F102" i="5"/>
  <c r="D99" i="5"/>
  <c r="C99" i="5"/>
  <c r="G90" i="5"/>
  <c r="G89" i="5"/>
  <c r="G88" i="5"/>
  <c r="G87" i="5"/>
  <c r="D84" i="5"/>
  <c r="C105" i="5" l="1"/>
  <c r="F16" i="35"/>
  <c r="E111" i="5"/>
  <c r="M108" i="5"/>
  <c r="E108" i="5"/>
  <c r="D105" i="5"/>
  <c r="C4" i="5"/>
  <c r="C5" i="5"/>
  <c r="C3" i="5"/>
  <c r="K108" i="5" l="1"/>
  <c r="L108" i="5" s="1"/>
  <c r="J105" i="5"/>
  <c r="K105" i="5" s="1"/>
  <c r="C12" i="36" s="1"/>
  <c r="K111" i="5"/>
  <c r="E84" i="5"/>
  <c r="C12" i="37" l="1"/>
  <c r="H14" i="35" s="1"/>
  <c r="N108" i="5"/>
  <c r="C14" i="37" s="1"/>
  <c r="C11" i="36"/>
  <c r="H13" i="35" s="1"/>
  <c r="M105" i="5"/>
  <c r="L111" i="5"/>
  <c r="C13" i="38" s="1"/>
  <c r="G15" i="35" s="1"/>
  <c r="C12" i="38"/>
  <c r="H15" i="35" s="1"/>
  <c r="G13" i="35"/>
  <c r="C13" i="37"/>
  <c r="N111" i="5" l="1"/>
  <c r="C14" i="38" s="1"/>
  <c r="S16" i="39" s="1"/>
  <c r="G14" i="35"/>
  <c r="I14" i="35"/>
  <c r="J96" i="5"/>
  <c r="J95" i="5"/>
  <c r="J94" i="5"/>
  <c r="J93" i="5"/>
  <c r="E96" i="5"/>
  <c r="G96" i="5" s="1"/>
  <c r="E95" i="5"/>
  <c r="G95" i="5" s="1"/>
  <c r="E94" i="5"/>
  <c r="G94" i="5" s="1"/>
  <c r="E93" i="5"/>
  <c r="D96" i="5"/>
  <c r="D95" i="5"/>
  <c r="D94" i="5"/>
  <c r="D93" i="5"/>
  <c r="C96" i="5"/>
  <c r="C95" i="5"/>
  <c r="C94" i="5"/>
  <c r="C93" i="5"/>
  <c r="K90" i="5"/>
  <c r="K89" i="5"/>
  <c r="K88" i="5"/>
  <c r="K87" i="5"/>
  <c r="F90" i="5"/>
  <c r="F89" i="5"/>
  <c r="F88" i="5"/>
  <c r="E90" i="5"/>
  <c r="E89" i="5"/>
  <c r="E88" i="5"/>
  <c r="E87" i="5"/>
  <c r="D90" i="5"/>
  <c r="D89" i="5"/>
  <c r="D88" i="5"/>
  <c r="C90" i="5"/>
  <c r="C89" i="5"/>
  <c r="C88" i="5"/>
  <c r="H88" i="5"/>
  <c r="H89" i="5"/>
  <c r="H90" i="5"/>
  <c r="H87" i="5"/>
  <c r="F87" i="5"/>
  <c r="D87" i="5"/>
  <c r="C87" i="5"/>
  <c r="K16" i="39" l="1"/>
  <c r="H16" i="39"/>
  <c r="I15" i="35"/>
  <c r="Q16" i="39"/>
  <c r="F16" i="39"/>
  <c r="G16" i="39"/>
  <c r="R16" i="39"/>
  <c r="C16" i="39"/>
  <c r="D16" i="39"/>
  <c r="B16" i="39"/>
  <c r="I88" i="5"/>
  <c r="D15" i="39"/>
  <c r="S15" i="39"/>
  <c r="L96" i="5"/>
  <c r="M96" i="5" s="1"/>
  <c r="N96" i="5" s="1"/>
  <c r="L95" i="5"/>
  <c r="M95" i="5" s="1"/>
  <c r="N95" i="5" s="1"/>
  <c r="L94" i="5"/>
  <c r="M94" i="5" s="1"/>
  <c r="N94" i="5" s="1"/>
  <c r="I90" i="5"/>
  <c r="I89" i="5"/>
  <c r="I87" i="5"/>
  <c r="H15" i="39"/>
  <c r="G15" i="39"/>
  <c r="K15" i="39"/>
  <c r="R15" i="39"/>
  <c r="Q15" i="39"/>
  <c r="C15" i="39"/>
  <c r="B15" i="39"/>
  <c r="F15" i="39"/>
  <c r="C20" i="5"/>
  <c r="C19" i="5"/>
  <c r="L102" i="5" s="1"/>
  <c r="I102" i="5"/>
  <c r="C18" i="5"/>
  <c r="E102" i="5" s="1"/>
  <c r="J87" i="5" l="1"/>
  <c r="L87" i="5" s="1"/>
  <c r="J88" i="5"/>
  <c r="L88" i="5" s="1"/>
  <c r="J89" i="5"/>
  <c r="L89" i="5" s="1"/>
  <c r="J90" i="5"/>
  <c r="L90" i="5" s="1"/>
  <c r="D17" i="32"/>
  <c r="A9" i="39" s="1"/>
  <c r="E17" i="32"/>
  <c r="A10" i="39" s="1"/>
  <c r="F17" i="32"/>
  <c r="A11" i="39" s="1"/>
  <c r="E14" i="4"/>
  <c r="C13" i="36"/>
  <c r="C102" i="5"/>
  <c r="F15" i="32"/>
  <c r="F16" i="32"/>
  <c r="E15" i="32"/>
  <c r="E16" i="32"/>
  <c r="D15" i="32"/>
  <c r="D16" i="32"/>
  <c r="D14" i="4"/>
  <c r="D102" i="5"/>
  <c r="G99" i="5"/>
  <c r="E99" i="5"/>
  <c r="J102" i="5" l="1"/>
  <c r="C11" i="34" s="1"/>
  <c r="D9" i="39"/>
  <c r="T9" i="39"/>
  <c r="S9" i="39"/>
  <c r="S10" i="39"/>
  <c r="D10" i="39"/>
  <c r="T10" i="39"/>
  <c r="T11" i="39"/>
  <c r="D11" i="39"/>
  <c r="S11" i="39"/>
  <c r="H11" i="39"/>
  <c r="R11" i="39"/>
  <c r="G11" i="39"/>
  <c r="J11" i="39"/>
  <c r="Q11" i="39"/>
  <c r="O11" i="39"/>
  <c r="O10" i="39"/>
  <c r="R10" i="39"/>
  <c r="J10" i="39"/>
  <c r="H10" i="39"/>
  <c r="Q10" i="39"/>
  <c r="G10" i="39"/>
  <c r="O9" i="39"/>
  <c r="Q9" i="39"/>
  <c r="J9" i="39"/>
  <c r="G9" i="39"/>
  <c r="R9" i="39"/>
  <c r="H9" i="39"/>
  <c r="B11" i="39"/>
  <c r="F11" i="39"/>
  <c r="C11" i="39"/>
  <c r="I13" i="35"/>
  <c r="C9" i="39"/>
  <c r="B9" i="39"/>
  <c r="F9" i="39"/>
  <c r="B10" i="39"/>
  <c r="C10" i="39"/>
  <c r="F10" i="39"/>
  <c r="C17" i="5"/>
  <c r="C16" i="5"/>
  <c r="C15" i="5"/>
  <c r="H99" i="5" l="1"/>
  <c r="I99" i="5" s="1"/>
  <c r="K99" i="5" s="1"/>
  <c r="K102" i="5"/>
  <c r="D14" i="39"/>
  <c r="S14" i="39"/>
  <c r="G14" i="39"/>
  <c r="H14" i="39"/>
  <c r="K14" i="39"/>
  <c r="R14" i="39"/>
  <c r="Q14" i="39"/>
  <c r="F14" i="39"/>
  <c r="C14" i="39"/>
  <c r="B14" i="39"/>
  <c r="H12" i="35"/>
  <c r="J99" i="5"/>
  <c r="G93" i="5"/>
  <c r="C14" i="5"/>
  <c r="C13" i="5"/>
  <c r="C12" i="5"/>
  <c r="C11" i="5"/>
  <c r="C10" i="5"/>
  <c r="C9" i="5"/>
  <c r="C8" i="5"/>
  <c r="C7" i="5"/>
  <c r="C6" i="5"/>
  <c r="C84" i="5"/>
  <c r="H84" i="5"/>
  <c r="G84" i="5"/>
  <c r="F84" i="5"/>
  <c r="I84" i="5" l="1"/>
  <c r="C13" i="31" s="1"/>
  <c r="M102" i="5"/>
  <c r="C13" i="34" s="1"/>
  <c r="I12" i="35" s="1"/>
  <c r="C12" i="34"/>
  <c r="L93" i="5"/>
  <c r="M93" i="5" s="1"/>
  <c r="C12" i="33"/>
  <c r="H11" i="35" s="1"/>
  <c r="C13" i="33"/>
  <c r="C14" i="33"/>
  <c r="J84" i="5" l="1"/>
  <c r="C14" i="31" s="1"/>
  <c r="G8" i="35" s="1"/>
  <c r="Q13" i="39"/>
  <c r="C16" i="32"/>
  <c r="G10" i="35" s="1"/>
  <c r="N93" i="5"/>
  <c r="C17" i="32" s="1"/>
  <c r="I10" i="35" s="1"/>
  <c r="G12" i="35"/>
  <c r="G11" i="35"/>
  <c r="A12" i="39"/>
  <c r="I11" i="35"/>
  <c r="D16" i="4"/>
  <c r="A5" i="39" s="1"/>
  <c r="E15" i="4"/>
  <c r="E16" i="4"/>
  <c r="A6" i="39" s="1"/>
  <c r="F15" i="4"/>
  <c r="F16" i="4"/>
  <c r="A7" i="39" s="1"/>
  <c r="C14" i="4"/>
  <c r="D15" i="4"/>
  <c r="H8" i="35"/>
  <c r="C15" i="32"/>
  <c r="H10" i="35" s="1"/>
  <c r="L84" i="5" l="1"/>
  <c r="C15" i="31" s="1"/>
  <c r="D3" i="39" s="1"/>
  <c r="G13" i="39"/>
  <c r="H13" i="39"/>
  <c r="C13" i="39"/>
  <c r="F13" i="39"/>
  <c r="K13" i="39"/>
  <c r="R13" i="39"/>
  <c r="B13" i="39"/>
  <c r="S13" i="39"/>
  <c r="D13" i="39"/>
  <c r="S7" i="39"/>
  <c r="D6" i="39"/>
  <c r="S6" i="39"/>
  <c r="Q12" i="39"/>
  <c r="D12" i="39"/>
  <c r="S12" i="39"/>
  <c r="S5" i="39"/>
  <c r="D5" i="39"/>
  <c r="A8" i="39"/>
  <c r="K12" i="39"/>
  <c r="G12" i="39"/>
  <c r="R12" i="39"/>
  <c r="H12" i="39"/>
  <c r="I5" i="39"/>
  <c r="G5" i="39"/>
  <c r="R5" i="39"/>
  <c r="H5" i="39"/>
  <c r="J5" i="39"/>
  <c r="Q5" i="39"/>
  <c r="I7" i="39"/>
  <c r="G7" i="39"/>
  <c r="J7" i="39"/>
  <c r="Q7" i="39"/>
  <c r="H7" i="39"/>
  <c r="I6" i="39"/>
  <c r="G6" i="39"/>
  <c r="H6" i="39"/>
  <c r="J6" i="39"/>
  <c r="R6" i="39"/>
  <c r="Q6" i="39"/>
  <c r="B12" i="39"/>
  <c r="C12" i="39"/>
  <c r="F12" i="39"/>
  <c r="F7" i="39"/>
  <c r="C7" i="39"/>
  <c r="B7" i="39"/>
  <c r="B6" i="39"/>
  <c r="F6" i="39"/>
  <c r="C6" i="39"/>
  <c r="C5" i="39"/>
  <c r="B5" i="39"/>
  <c r="F5" i="39"/>
  <c r="C16" i="4"/>
  <c r="C15" i="4"/>
  <c r="G9" i="35" l="1"/>
  <c r="G16" i="35" s="1"/>
  <c r="I8" i="35"/>
  <c r="Q8" i="39"/>
  <c r="D8" i="39"/>
  <c r="T8" i="39"/>
  <c r="S8" i="39"/>
  <c r="S3" i="39"/>
  <c r="O8" i="39"/>
  <c r="H8" i="39"/>
  <c r="G8" i="39"/>
  <c r="F8" i="39"/>
  <c r="R8" i="39"/>
  <c r="C8" i="39"/>
  <c r="B8" i="39"/>
  <c r="J8" i="39"/>
  <c r="B3" i="39"/>
  <c r="Q3" i="39"/>
  <c r="K3" i="39"/>
  <c r="R3" i="39"/>
  <c r="H3" i="39"/>
  <c r="C3" i="39"/>
  <c r="F3" i="39"/>
  <c r="G3" i="39"/>
  <c r="A4" i="39"/>
  <c r="I9" i="35"/>
  <c r="K84" i="5"/>
  <c r="I16" i="35" l="1"/>
  <c r="D4" i="39"/>
  <c r="S4" i="39"/>
  <c r="Q4" i="39"/>
  <c r="J4" i="39"/>
  <c r="H4" i="39"/>
  <c r="R4" i="39"/>
  <c r="I4" i="39"/>
  <c r="G4" i="39"/>
  <c r="B4" i="39"/>
  <c r="C4" i="39"/>
  <c r="F4" i="39"/>
  <c r="F14" i="4"/>
  <c r="H9" i="35" l="1"/>
  <c r="H16" i="35" s="1"/>
  <c r="D7" i="39"/>
  <c r="R7" i="39"/>
</calcChain>
</file>

<file path=xl/sharedStrings.xml><?xml version="1.0" encoding="utf-8"?>
<sst xmlns="http://schemas.openxmlformats.org/spreadsheetml/2006/main" count="485" uniqueCount="312">
  <si>
    <t>PPL Calculator for Compressed Air</t>
  </si>
  <si>
    <t>Note: This Estimator is used for estimating savings and does not guarantee the estimated incentive. The methodology presented in this Estimator is deemed acceptable for the PPL Electric Utilities Non-Residential Energy Efficiency Program. However, the assumptions used by the applicant to calculate the annual savings will be reviewed by the Program Team, which is solely responsible for the final determination of the annual energy savings to be used in calculating the incentive amount. The Program also reserves the right to require the applicant to conduct specific measurement and verification activities, including monitoring both before and after the retrofit, and to base the incentive payment on the results of these activities. For any questions, or assistance using this Estimator, please call 1-866-432-5501 or email us at pplbusiness@clearesult.com.</t>
  </si>
  <si>
    <t>Input Instructions</t>
  </si>
  <si>
    <t>Yellow cells indicate that user input is required. Cells with a * are required.</t>
  </si>
  <si>
    <t xml:space="preserve">Grey cells are calculated values. </t>
  </si>
  <si>
    <t>Worksheet Summary</t>
  </si>
  <si>
    <t>Methodology</t>
  </si>
  <si>
    <t>Summary of Methodology Worksheet</t>
  </si>
  <si>
    <t>Calculator</t>
  </si>
  <si>
    <t>Summary of required inputs and outputs of the Calculator</t>
  </si>
  <si>
    <t>Calculations</t>
  </si>
  <si>
    <t>Summary of Calculations Worksheet</t>
  </si>
  <si>
    <t>Version Log</t>
  </si>
  <si>
    <t>The Version Log Worksheet tracks updates and changes made to the workbook.</t>
  </si>
  <si>
    <t>Glossary of Inputs</t>
  </si>
  <si>
    <t>Cycling Dryer - HP of Compressors</t>
  </si>
  <si>
    <t>Nominal HP rating of the air compressor</t>
  </si>
  <si>
    <t>Cycling Dryer - Quantity of Dryers Installed</t>
  </si>
  <si>
    <t>Total number of qualifying dryers installed</t>
  </si>
  <si>
    <t>Cycling Dryer - Rated Capacity</t>
  </si>
  <si>
    <t>Rated capacity of installed dryer</t>
  </si>
  <si>
    <t xml:space="preserve">Air Nozzle - Compressor Control type </t>
  </si>
  <si>
    <t>Control type of compressor</t>
  </si>
  <si>
    <t xml:space="preserve">Air Nozzle - Nozzle Diameter </t>
  </si>
  <si>
    <t>Diameter or nozzle in inches</t>
  </si>
  <si>
    <t>Air Nozzle - Number of Nozzles Installed</t>
  </si>
  <si>
    <t>Quantity of nozzles installed</t>
  </si>
  <si>
    <t xml:space="preserve">Condensate Drain -  Drain Orifice Size </t>
  </si>
  <si>
    <t>Size of the drain orifice in inches</t>
  </si>
  <si>
    <t xml:space="preserve">Condensate Drain -  Compressor Control Type  </t>
  </si>
  <si>
    <t xml:space="preserve">Condensate Drain - System Pressure </t>
  </si>
  <si>
    <t>System operating pressure in PSIG</t>
  </si>
  <si>
    <t xml:space="preserve">Condensate Drain - Number or Drains installed </t>
  </si>
  <si>
    <t>Quanitity of condensate drains installed</t>
  </si>
  <si>
    <t>Air Tanks - Rated Compressor HP</t>
  </si>
  <si>
    <t>Nameplate horsepower of compressor</t>
  </si>
  <si>
    <t xml:space="preserve">Air Tanks - Number of Tanks </t>
  </si>
  <si>
    <t>Quantity of air tanks installed</t>
  </si>
  <si>
    <t>VFD Compressors - New Compressor HP</t>
  </si>
  <si>
    <t>Horsepower of the New Compressor</t>
  </si>
  <si>
    <t>Compressor Controller - Total Compressor Horsepower</t>
  </si>
  <si>
    <t>Total horsepower of compressor</t>
  </si>
  <si>
    <t>Low Pressure Drop Filters - Total Compressor Horsepower</t>
  </si>
  <si>
    <t>Mist Eliminators - Total Compressor Horsepower</t>
  </si>
  <si>
    <t>Operating Schedule</t>
  </si>
  <si>
    <t xml:space="preserve">Operation schedule of the facility </t>
  </si>
  <si>
    <t xml:space="preserve">Total Equipment Cost </t>
  </si>
  <si>
    <t xml:space="preserve">Total Equipment Cost of Installed Measure </t>
  </si>
  <si>
    <t>Manufacturer</t>
  </si>
  <si>
    <t>Manufacturer of Installed Equipment</t>
  </si>
  <si>
    <t>Model #</t>
  </si>
  <si>
    <t>Model # of Installed Equipment</t>
  </si>
  <si>
    <t>Glossary of Outputs</t>
  </si>
  <si>
    <t>kW</t>
  </si>
  <si>
    <t xml:space="preserve">Peak Demand Reduction </t>
  </si>
  <si>
    <t>kWh</t>
  </si>
  <si>
    <t>Annual Energy Reduction</t>
  </si>
  <si>
    <t>$/year</t>
  </si>
  <si>
    <t xml:space="preserve">Incentive </t>
  </si>
  <si>
    <t xml:space="preserve">One time payment of Eligible Incentive </t>
  </si>
  <si>
    <t>Calculator Methodologies - From 2021 PA TRM 2-4-21</t>
  </si>
  <si>
    <t>Cycling Refrigerated Thermal Mass Dryer</t>
  </si>
  <si>
    <t>Air-Entraining Air Nozzle</t>
  </si>
  <si>
    <t>Variable Speed Drive Compressor (&lt;=40 HP)</t>
  </si>
  <si>
    <r>
      <rPr>
        <u/>
        <sz val="12"/>
        <color theme="1"/>
        <rFont val="Arial"/>
        <family val="2"/>
      </rPr>
      <t>Eligibility</t>
    </r>
    <r>
      <rPr>
        <sz val="12"/>
        <color theme="1"/>
        <rFont val="Arial"/>
        <family val="2"/>
      </rPr>
      <t xml:space="preserve">: This measure applies to the installation of a cycling refrigerated thermal mass dryer with a capacity of 600 CFM or below replacing a non-cycling (continuous) refrigerated air dryer in a compressed air system. This measure does not apply to the replacement of other types of dryers. 
</t>
    </r>
    <r>
      <rPr>
        <u/>
        <sz val="12"/>
        <color theme="1"/>
        <rFont val="Arial"/>
        <family val="2"/>
      </rPr>
      <t xml:space="preserve">
Methodology</t>
    </r>
    <r>
      <rPr>
        <sz val="12"/>
        <color theme="1"/>
        <rFont val="Arial"/>
        <family val="2"/>
      </rPr>
      <t xml:space="preserve">: The energy savings are obtained through the following equations -
</t>
    </r>
  </si>
  <si>
    <r>
      <rPr>
        <u/>
        <sz val="10"/>
        <color theme="1"/>
        <rFont val="Arial"/>
        <family val="2"/>
      </rPr>
      <t>Eligibility</t>
    </r>
    <r>
      <rPr>
        <sz val="10"/>
        <color theme="1"/>
        <rFont val="Arial"/>
        <family val="2"/>
      </rPr>
      <t xml:space="preserve">: Air-entraining air nozzles must replace an open copper tube (of 1/8” or 1/4" orifice diameter) with an energy efficient air-entraining air nozzle that uses less than 15 CFM at 100 psi. 
</t>
    </r>
    <r>
      <rPr>
        <u/>
        <sz val="10"/>
        <color theme="1"/>
        <rFont val="Arial"/>
        <family val="2"/>
      </rPr>
      <t xml:space="preserve">
Methodology</t>
    </r>
    <r>
      <rPr>
        <sz val="10"/>
        <color theme="1"/>
        <rFont val="Arial"/>
        <family val="2"/>
      </rPr>
      <t>: The energy savings are obtained through the following equations -</t>
    </r>
  </si>
  <si>
    <r>
      <rPr>
        <u/>
        <sz val="10"/>
        <color theme="1"/>
        <rFont val="Arial"/>
        <family val="2"/>
      </rPr>
      <t>Eligibility</t>
    </r>
    <r>
      <rPr>
        <sz val="10"/>
        <color theme="1"/>
        <rFont val="Arial"/>
        <family val="2"/>
      </rPr>
      <t>: This measure relates to the installation of an air compressor with a variable speed drive (VSD), either by replacing an existing unit at the end of its useful life, or the installation of a new system in a new building.  The new air compressor must be 40 HP or less.</t>
    </r>
  </si>
  <si>
    <r>
      <rPr>
        <u/>
        <sz val="10"/>
        <color theme="1"/>
        <rFont val="Arial"/>
        <family val="2"/>
      </rPr>
      <t>Methodology</t>
    </r>
    <r>
      <rPr>
        <sz val="10"/>
        <color theme="1"/>
        <rFont val="Arial"/>
        <family val="2"/>
      </rPr>
      <t>: The energy savings are obtained through the following equations -</t>
    </r>
  </si>
  <si>
    <t>No-Loss Condensate Drains</t>
  </si>
  <si>
    <t>Air Tanks for Load/No Load Compressors</t>
  </si>
  <si>
    <t>Compressor Controller</t>
  </si>
  <si>
    <r>
      <rPr>
        <u/>
        <sz val="10"/>
        <color theme="1"/>
        <rFont val="Arial"/>
        <family val="2"/>
      </rPr>
      <t>Eligibility</t>
    </r>
    <r>
      <rPr>
        <sz val="10"/>
        <color theme="1"/>
        <rFont val="Arial"/>
        <family val="2"/>
      </rPr>
      <t xml:space="preserve">: To be eligible, no-loss condensate drains must replace standard condensate drains operated by a timer-controlled solenoid valve. 
</t>
    </r>
    <r>
      <rPr>
        <u/>
        <sz val="10"/>
        <color theme="1"/>
        <rFont val="Arial"/>
        <family val="2"/>
      </rPr>
      <t>Methodology</t>
    </r>
    <r>
      <rPr>
        <sz val="10"/>
        <color theme="1"/>
        <rFont val="Arial"/>
        <family val="2"/>
      </rPr>
      <t xml:space="preserve">: The energy savings are obtained through the following equations -
</t>
    </r>
  </si>
  <si>
    <r>
      <rPr>
        <u/>
        <sz val="10"/>
        <color theme="1"/>
        <rFont val="Arial"/>
        <family val="2"/>
      </rPr>
      <t>Eligibility</t>
    </r>
    <r>
      <rPr>
        <sz val="10"/>
        <color theme="1"/>
        <rFont val="Arial"/>
        <family val="2"/>
      </rPr>
      <t xml:space="preserve">: To be eligible, the new air receivers must have a minimum storage ratio of 4 gallons of storage per cfm of airflow capacity. The system should replace a load/no load compressor (having 1 gallon of storage per cfm or less) or a modulating compressor with blowdown. 
</t>
    </r>
    <r>
      <rPr>
        <u/>
        <sz val="10"/>
        <color theme="1"/>
        <rFont val="Arial"/>
        <family val="2"/>
      </rPr>
      <t>Methodology</t>
    </r>
    <r>
      <rPr>
        <sz val="10"/>
        <color theme="1"/>
        <rFont val="Arial"/>
        <family val="2"/>
      </rPr>
      <t>: The energy savings are obtained through the following equations -</t>
    </r>
  </si>
  <si>
    <r>
      <rPr>
        <u/>
        <sz val="10"/>
        <color theme="1"/>
        <rFont val="Arial"/>
        <family val="2"/>
      </rPr>
      <t>Eligibility</t>
    </r>
    <r>
      <rPr>
        <sz val="10"/>
        <color theme="1"/>
        <rFont val="Arial"/>
        <family val="2"/>
      </rPr>
      <t xml:space="preserve">: To be eligible, the controller must be new (no existing pressure/flow controller exists) and the system must have a compressor motor capacity &gt;= 40 hp. The system must have a minimum storage capacity of 3 gal/cfm. This measure is not replacing drop-line regulators or filter-regulator lubricators. 
</t>
    </r>
    <r>
      <rPr>
        <u/>
        <sz val="10"/>
        <color theme="1"/>
        <rFont val="Arial"/>
        <family val="2"/>
      </rPr>
      <t>Methodology</t>
    </r>
    <r>
      <rPr>
        <sz val="10"/>
        <color theme="1"/>
        <rFont val="Arial"/>
        <family val="2"/>
      </rPr>
      <t>: The energy savings are obtained through the following equations -</t>
    </r>
  </si>
  <si>
    <t>Low Pressure Drop Filters</t>
  </si>
  <si>
    <t>Mist Eliminators</t>
  </si>
  <si>
    <r>
      <rPr>
        <u/>
        <sz val="10"/>
        <color theme="1"/>
        <rFont val="Arial"/>
        <family val="2"/>
      </rPr>
      <t>Eligibility</t>
    </r>
    <r>
      <rPr>
        <sz val="10"/>
        <color theme="1"/>
        <rFont val="Arial"/>
        <family val="2"/>
      </rPr>
      <t xml:space="preserve">: To be eligible, filters must not have a pressure drop exceeding 1 psi when new and 3 psi at element change.
</t>
    </r>
    <r>
      <rPr>
        <u/>
        <sz val="10"/>
        <color theme="1"/>
        <rFont val="Arial"/>
        <family val="2"/>
      </rPr>
      <t>Methodology</t>
    </r>
    <r>
      <rPr>
        <sz val="10"/>
        <color theme="1"/>
        <rFont val="Arial"/>
        <family val="2"/>
      </rPr>
      <t xml:space="preserve">: The energy savings are obtained through the following equations -
</t>
    </r>
  </si>
  <si>
    <r>
      <rPr>
        <u/>
        <sz val="10"/>
        <color theme="1"/>
        <rFont val="Arial"/>
        <family val="2"/>
      </rPr>
      <t>Eligibility</t>
    </r>
    <r>
      <rPr>
        <sz val="10"/>
        <color theme="1"/>
        <rFont val="Arial"/>
        <family val="2"/>
      </rPr>
      <t xml:space="preserve">: To be eligible, the compressed air system must be greater than 50 HP and the mist eliminator must have less than a 1 psig pressure drop and replace a coalescing filter.
</t>
    </r>
    <r>
      <rPr>
        <u/>
        <sz val="10"/>
        <color theme="1"/>
        <rFont val="Arial"/>
        <family val="2"/>
      </rPr>
      <t>Methodology</t>
    </r>
    <r>
      <rPr>
        <sz val="10"/>
        <color theme="1"/>
        <rFont val="Arial"/>
        <family val="2"/>
      </rPr>
      <t xml:space="preserve">: The energy savings are obtained through the following equations -
</t>
    </r>
  </si>
  <si>
    <t>Version:</t>
  </si>
  <si>
    <t>Last Updated:</t>
  </si>
  <si>
    <t>Date</t>
  </si>
  <si>
    <t>Measure Name</t>
  </si>
  <si>
    <t>Equipment Cost</t>
  </si>
  <si>
    <t>Savings</t>
  </si>
  <si>
    <t>Incentive</t>
  </si>
  <si>
    <t>Project Name</t>
  </si>
  <si>
    <t>Site Address</t>
  </si>
  <si>
    <t xml:space="preserve">Cycling Dryer </t>
  </si>
  <si>
    <t>Project Number</t>
  </si>
  <si>
    <t xml:space="preserve">Air Nozzle </t>
  </si>
  <si>
    <t xml:space="preserve">Condensate Drains </t>
  </si>
  <si>
    <t>Air Tanks</t>
  </si>
  <si>
    <t>VFD Compressor (&lt;=40HP)</t>
  </si>
  <si>
    <t>Total</t>
  </si>
  <si>
    <t>Cycling Dryer</t>
  </si>
  <si>
    <r>
      <rPr>
        <b/>
        <u/>
        <sz val="11"/>
        <color theme="1"/>
        <rFont val="Arial"/>
        <family val="2"/>
        <scheme val="minor"/>
      </rPr>
      <t>ELIGIBILITY</t>
    </r>
    <r>
      <rPr>
        <sz val="11"/>
        <color theme="1"/>
        <rFont val="Arial"/>
        <family val="2"/>
        <scheme val="minor"/>
      </rPr>
      <t xml:space="preserve">
This measure is targeted to non-residential customers whose equipment is a non-cycling refrigerated air dryer with a capacity of </t>
    </r>
    <r>
      <rPr>
        <b/>
        <u/>
        <sz val="11"/>
        <color theme="1"/>
        <rFont val="Arial"/>
        <family val="2"/>
        <scheme val="minor"/>
      </rPr>
      <t>600 cfm or below</t>
    </r>
    <r>
      <rPr>
        <sz val="11"/>
        <color theme="1"/>
        <rFont val="Arial"/>
        <family val="2"/>
        <scheme val="minor"/>
      </rPr>
      <t>.
Acceptable baseline conditions are a non-cycling (e.g., continuous) air dryer with a capacity of 600 cfm or below. The replacement of desiccant, deliquescent, heat-of-compression, membrane, or other types of dryers does not qualify under this measure.
Efficient conditions are a cycling thermal mass dryer with a capacity of 600 cfm or below.</t>
    </r>
  </si>
  <si>
    <t>Instructions: Enter the project information in the yellow cells below. Cells with a * are required. See Instructions Worksheet for more information.</t>
  </si>
  <si>
    <t>Manufacturer*</t>
  </si>
  <si>
    <t>Model #*</t>
  </si>
  <si>
    <t>Quantity of Dryers Installed*</t>
  </si>
  <si>
    <t>Rated Capacity*</t>
  </si>
  <si>
    <t>Eligibility check</t>
  </si>
  <si>
    <t>Operating Schedule*</t>
  </si>
  <si>
    <t>HP of Compressors*</t>
  </si>
  <si>
    <t>Must be 150 or less</t>
  </si>
  <si>
    <t>Total Equipment Cost*</t>
  </si>
  <si>
    <t>Annual kWh Savings</t>
  </si>
  <si>
    <t>Annual kW Savings</t>
  </si>
  <si>
    <t>Air Nozzles</t>
  </si>
  <si>
    <r>
      <rPr>
        <b/>
        <u/>
        <sz val="11"/>
        <color theme="1"/>
        <rFont val="Arial"/>
        <family val="2"/>
        <scheme val="minor"/>
      </rPr>
      <t>ELIGIBILITY</t>
    </r>
    <r>
      <rPr>
        <sz val="11"/>
        <color theme="1"/>
        <rFont val="Arial"/>
        <family val="2"/>
        <scheme val="minor"/>
      </rPr>
      <t xml:space="preserve">
This measure is targeted to non-residential customers whose compressed air equipment uses stationary air nozzles in a production application with an open copper tube of 1/8” or 1/4” orifice diameter.
Energy efficient conditions require replacement of an inefficient, non-air entraining air nozzle with an energy efficient air-entraining air nozzle that use less than 15 CFM at 100 psi for industrial applications.</t>
    </r>
  </si>
  <si>
    <t>Compressor Control Type*</t>
  </si>
  <si>
    <t>Nozzle Diameter* (Inches)*</t>
  </si>
  <si>
    <t xml:space="preserve">Number of Nozzles Installed* </t>
  </si>
  <si>
    <t>Condensate Drains</t>
  </si>
  <si>
    <r>
      <rPr>
        <b/>
        <u/>
        <sz val="11"/>
        <color theme="1"/>
        <rFont val="Arial"/>
        <family val="2"/>
        <scheme val="minor"/>
      </rPr>
      <t>ELIGIBILITY</t>
    </r>
    <r>
      <rPr>
        <sz val="11"/>
        <color theme="1"/>
        <rFont val="Arial"/>
        <family val="2"/>
        <scheme val="minor"/>
      </rPr>
      <t xml:space="preserve">
This measure is targeted to non-residential customers whose equipment is a timed drain that operates on a pre-set schedule.
Acceptable baseline conditions are compressed air systems with standard condensate drains operated by a solenoid and timer.
Energy efficient conditions are systems retrofitted with new No-loss Condensate Drains properly sized for the compressed air system.</t>
    </r>
  </si>
  <si>
    <t>Drain Orifice Diameter*</t>
  </si>
  <si>
    <t>System Pressure* (PSIG)</t>
  </si>
  <si>
    <t>Number of Drains Installed*</t>
  </si>
  <si>
    <r>
      <rPr>
        <b/>
        <u/>
        <sz val="11"/>
        <color theme="1"/>
        <rFont val="Arial"/>
        <family val="2"/>
        <scheme val="minor"/>
      </rPr>
      <t>ELIGIBILITY</t>
    </r>
    <r>
      <rPr>
        <sz val="11"/>
        <color theme="1"/>
        <rFont val="Arial"/>
        <family val="2"/>
        <scheme val="minor"/>
      </rPr>
      <t xml:space="preserve">
This measure applies to the installation of new air receivers with pressure/flow controls to load/no load compressors. The high efficiency equipment is a load/no load compressor with a minimum storage ratio of 4 gallons of storage per cfm.</t>
    </r>
  </si>
  <si>
    <t>Rated Compressor Horsepower*</t>
  </si>
  <si>
    <t>Number of Tanks*</t>
  </si>
  <si>
    <r>
      <rPr>
        <b/>
        <u/>
        <sz val="11"/>
        <color theme="1"/>
        <rFont val="Arial"/>
        <family val="2"/>
        <scheme val="minor"/>
      </rPr>
      <t>ELIGIBILITY</t>
    </r>
    <r>
      <rPr>
        <sz val="11"/>
        <color theme="1"/>
        <rFont val="Arial"/>
        <family val="2"/>
        <scheme val="minor"/>
      </rPr>
      <t xml:space="preserve">
To qualify for this measure, a participating commercial or industrial establishment must install or retrofit a ≤ 40 HP compressor with variable speed control. Projects involving compressors larger than 40 HP should be treated as custom projects.</t>
    </r>
  </si>
  <si>
    <t>New Compressor Horsepower (&lt;=40 HP)*</t>
  </si>
  <si>
    <r>
      <rPr>
        <b/>
        <u/>
        <sz val="11"/>
        <color theme="1"/>
        <rFont val="Arial"/>
        <family val="2"/>
        <scheme val="minor"/>
      </rPr>
      <t>ELIGIBILITY</t>
    </r>
    <r>
      <rPr>
        <sz val="11"/>
        <color theme="1"/>
        <rFont val="Arial"/>
        <family val="2"/>
        <scheme val="minor"/>
      </rPr>
      <t xml:space="preserve">
The following protocol for the measurement of energy and demand savings applies to the installation of a compressed air pressure or flow controller for compressed air systems in commercial or industrial facilities. 
A pressure/flow controller can greatly increase the control of an air storage system. These units, also called demand valves, precision flow controllers, or pilot‐operated regulators, are precision pressure regulators that allow the airflow to fluctuate while maintaining a constant pressure to the facility’s air distribution piping network. Installing a pressure/flow controller on the downstream side of an air storage receiver creates a pressure differential entering and leaving the vessel. This pressure differential stores energy in the form of readily available compressed air, which can be used to supply the peak air demand for short duration events, in place of using more compressor horsepower to feed this peak demand. The benefits of having a pressure/flow controller include:
•	Reducing the kilowatts of peak demand, especially with multiple compressor configurations.
•	Saving kilowatt‐hours by allowing the compressor to run at most efficient loads, then turn itself off in low demand and no demand periods.</t>
    </r>
  </si>
  <si>
    <t>•	Saving kilowatt‐hours by reducing plant air pressure to the minimum allowable. This leads to reduced loads on the electric motors and greater system efficiency. For every 2 psi reduced in the system, 1% of energy is saved.
•	Maintaining a reduced, constant pressure in the facility wastes less air due to leakage, and less volume is required by the compressor.
•	Ensuring quality control of the process by the constant pressure: machines can produce an enhanced product quality when the pressure is allowed to fluctuate.
The baseline condition is having no existing pressure/flow controller and an existing compressed air system with a total compressor motor capacity ≥ 40 hp. This measure requires a minimum storage of 3gal/cfm. This protocol is not applicable for compressed air systems with total motor nameplate capacity &lt; 40 hp. This measure is not replacing drop‐line regulators or filter‐regulator lubricators.</t>
  </si>
  <si>
    <t>Total Compressor Horsepower (&gt;=40 HP)*</t>
  </si>
  <si>
    <r>
      <rPr>
        <b/>
        <u/>
        <sz val="11"/>
        <color theme="1"/>
        <rFont val="Arial"/>
        <family val="2"/>
        <scheme val="minor"/>
      </rPr>
      <t>ELIGIBILITY</t>
    </r>
    <r>
      <rPr>
        <sz val="11"/>
        <color theme="1"/>
        <rFont val="Arial"/>
        <family val="2"/>
        <scheme val="minor"/>
      </rPr>
      <t xml:space="preserve">
The following protocol for the measurement of energy and demand savings applies to the installation of low pressure drop air filters for compressed air systems in commercial and industrial facilities. Low pressure drop filters remove solids and aerosols from compressed air systems with a longer life and lower pressure drop than standard coalescing filters, resulting in better efficiencies.
The baseline condition is a standard coalescing filter with a pressure drop of 3 psi when new and 5 psi or more at element change. The efficient condition is a low pressure drop filter with pressure drop not exceeding 1 psi when new and 3 psi at element change.</t>
    </r>
  </si>
  <si>
    <t>Quantity*</t>
  </si>
  <si>
    <t>Total Compressor Horsepower*</t>
  </si>
  <si>
    <r>
      <rPr>
        <b/>
        <u/>
        <sz val="11"/>
        <color theme="1"/>
        <rFont val="Arial"/>
        <family val="2"/>
        <scheme val="minor"/>
      </rPr>
      <t>ELIGIBILITY</t>
    </r>
    <r>
      <rPr>
        <sz val="11"/>
        <color theme="1"/>
        <rFont val="Arial"/>
        <family val="2"/>
        <scheme val="minor"/>
      </rPr>
      <t xml:space="preserve">
The following protocol for the measurement of energy and demand savings applies to the installation of mist eliminator air filters for compressed air systems in commercial and industrial facilities. 
Large compressed air systems require air filtration for proper operation. These filters remove oil mist from the supply air of lubricated compressors, protecting the distribution system and end‐use devices. While these filters are important to the operation of the system, they do have a pressure drop across them, and thus require a slightly higher operating pressure. Typical coalescing oil filters will operate with a 2 psig to 10 psig pressure drop. Mist eliminator air filters operate at a 0.5 psig pressure drop that increases to 3 psig over time before replacement is recommended.
</t>
    </r>
  </si>
  <si>
    <t>This reduction in pressure drop allows the compressed air system to operate at a reduced pressure and, in turn, reduces the energy consumption of the system. In general, the energy consumption will decrease by 1% for every 2 psig the operating pressure is reduced.Source 2 Lowering the operating pressure has the secondary benefit of decreasing the demand of all unregulated usage, such as leaks and open blowing. The equipment is mist eliminator air filters. The compressed air system must be greater than 50 HP to qualify, and the mist eliminator must have less than a 1 psig pressure drop and replace a coalescing filter.
The baseline condition is a standard coalescing filter. The efficient condition is a mist eliminator air filter that replaces a standard coalescing filter. This protocol is not applicable for compressed air systems with total air compressor nameplate horsepower &lt; 40 HP or mist eliminators with ≥ 1 psig pressure drop</t>
  </si>
  <si>
    <t>User Inputs</t>
  </si>
  <si>
    <t xml:space="preserve">Cycling Dryer - HP of Compressor </t>
  </si>
  <si>
    <t>Qty</t>
  </si>
  <si>
    <t>Cycling Dryer - Proposed quantity of Dryers</t>
  </si>
  <si>
    <t>Cycling Dryer - Total Equipment Cost</t>
  </si>
  <si>
    <t>$</t>
  </si>
  <si>
    <t xml:space="preserve">Air Nozzle -Nozzle Diameter </t>
  </si>
  <si>
    <t xml:space="preserve">Inches </t>
  </si>
  <si>
    <t xml:space="preserve">Air Nozzle - Compressor Control Type </t>
  </si>
  <si>
    <t xml:space="preserve">Air Nozzle - Number or Nozzles Installed </t>
  </si>
  <si>
    <t>Air Nozzle - Total Equipment Cost</t>
  </si>
  <si>
    <t xml:space="preserve">Condensate Drains - Drain Orifice Diameter </t>
  </si>
  <si>
    <t xml:space="preserve">Condensate Drains - System Pressure </t>
  </si>
  <si>
    <t>PSIG</t>
  </si>
  <si>
    <t xml:space="preserve">Condensate Drains - Compressor Control Type </t>
  </si>
  <si>
    <t xml:space="preserve">Condensate Drains - Number or Drains </t>
  </si>
  <si>
    <t>Condensate Drains - Total Equipment Cost</t>
  </si>
  <si>
    <t xml:space="preserve">Air Tanks - Rated Air Compressor Horsepower </t>
  </si>
  <si>
    <t>HP</t>
  </si>
  <si>
    <t>Air Tanks - Number or Tanks</t>
  </si>
  <si>
    <t>Air Tanks - Total Equipment Cost</t>
  </si>
  <si>
    <t>VFD Compressors - Operating Hours</t>
  </si>
  <si>
    <t>VFD Compressors (&lt;=75HP) - Incemental Cost</t>
  </si>
  <si>
    <t>VFD Compressors (&lt;=75HP) - New Compressor HP</t>
  </si>
  <si>
    <t>Compressor Controller - Total Compressor HP</t>
  </si>
  <si>
    <t>Compressor Controller - Operating Hours</t>
  </si>
  <si>
    <t>Compressor Controller - Total Equipment Cost</t>
  </si>
  <si>
    <t>Low Pressure Drop Filters - Total Compressor HP</t>
  </si>
  <si>
    <t>Low Pressure Drop Filters - Operating Hours</t>
  </si>
  <si>
    <t>Low Pressure Drop Filters - Total Equipment Cost</t>
  </si>
  <si>
    <t>Low Pressure Drop Filters - Quantity</t>
  </si>
  <si>
    <t>Mist Eliminators - Quantity</t>
  </si>
  <si>
    <t>Mist Eliminators - Total Compressor HP</t>
  </si>
  <si>
    <t>Mist Eliminators - Operating Hours</t>
  </si>
  <si>
    <t>Mist Eliminators - Total Equipment Cost</t>
  </si>
  <si>
    <t>Constants</t>
  </si>
  <si>
    <t>Cycling Dryer- Compressor Output per HP</t>
  </si>
  <si>
    <t>CFM/HP</t>
  </si>
  <si>
    <t xml:space="preserve">Cycling Dryer - kWdryer/CFMcomp </t>
  </si>
  <si>
    <t>kW/CFM</t>
  </si>
  <si>
    <t xml:space="preserve">Cycling Dryer - Chilled Coil Response Time Derate </t>
  </si>
  <si>
    <t>Hours</t>
  </si>
  <si>
    <t>Cycling Dryer - Average Compressor Operating Capacity</t>
  </si>
  <si>
    <t>%</t>
  </si>
  <si>
    <t>Air Nozzle - Percent of Hours when Nozzle is in Use</t>
  </si>
  <si>
    <t xml:space="preserve">Condensate Drains - Hours per year Drain is Open </t>
  </si>
  <si>
    <t>Condensate Drains - Percent Not Condensate</t>
  </si>
  <si>
    <t xml:space="preserve">Air Tanks - Load Factor </t>
  </si>
  <si>
    <t xml:space="preserve">Air Tanks - Load Reduction </t>
  </si>
  <si>
    <t>Air Tanks - Efficiency of Compressor Motor</t>
  </si>
  <si>
    <t>VFD Compressors - Baseline Compressor Factor</t>
  </si>
  <si>
    <t>VFD Compressor - Efficient Compressor Factor</t>
  </si>
  <si>
    <t>VFD Compressor - Compressor HP to Full Load kW</t>
  </si>
  <si>
    <t>Compressor Controller - kW to HP conversion factor</t>
  </si>
  <si>
    <t>Compressor Controller - Load Factor</t>
  </si>
  <si>
    <t>Compressor Controller - Comp Motor Efficiency @ FL</t>
  </si>
  <si>
    <t>Compressor Controller - % decrease in power input</t>
  </si>
  <si>
    <t>Low Pressure Drop Filters - kW to HP conversion factor</t>
  </si>
  <si>
    <t>Low Pressure Drop Filters - reduced filter pressure loss</t>
  </si>
  <si>
    <t>Low Pressure Drop Filters - Load Factor</t>
  </si>
  <si>
    <t>Low Pressure Drop Filters - Savings Factor</t>
  </si>
  <si>
    <t>Mist Eliminators - kW to HP conversion factor</t>
  </si>
  <si>
    <t>Mist Eliminators - Comp Motor Efficiency @ FL</t>
  </si>
  <si>
    <t>Mist Eliminators - Load Factor</t>
  </si>
  <si>
    <t>Mist Eliminators - Percentage of Energy Saved</t>
  </si>
  <si>
    <t xml:space="preserve">Mist Eliminators - Total Pressure Reduction </t>
  </si>
  <si>
    <t>psig</t>
  </si>
  <si>
    <t>Mist Eliminators - Percentage of Energy Saved for each psi reduced</t>
  </si>
  <si>
    <t xml:space="preserve">Look-Up Table 1: Annual Hours of Operation </t>
  </si>
  <si>
    <t>Look-Up Table 2: Coincidence Factor</t>
  </si>
  <si>
    <t>Look-Up Table 3: Baseline Nozzle Mass Flow</t>
  </si>
  <si>
    <t>Look-Up Table 7: Average Compressor kW/CFM</t>
  </si>
  <si>
    <t>Look-Up Table 8: Average Air Loss Rates</t>
  </si>
  <si>
    <t xml:space="preserve">Look-Up Table 9:Annual Hours of Compressor Operation </t>
  </si>
  <si>
    <t xml:space="preserve">Building Schedule </t>
  </si>
  <si>
    <t>Nozzle Diameter</t>
  </si>
  <si>
    <t>Air Mass Flow</t>
  </si>
  <si>
    <t xml:space="preserve">Compressor Control Type </t>
  </si>
  <si>
    <t>Average Compressor kW/CFM</t>
  </si>
  <si>
    <t>Pressure (psig)</t>
  </si>
  <si>
    <t>Orifice Diameter (Inches)</t>
  </si>
  <si>
    <t xml:space="preserve">Min Size </t>
  </si>
  <si>
    <t>Max Size</t>
  </si>
  <si>
    <t xml:space="preserve">Hours </t>
  </si>
  <si>
    <t>CF</t>
  </si>
  <si>
    <t>Single Shift (8/5)</t>
  </si>
  <si>
    <t>Modulating w/ Blowdown</t>
  </si>
  <si>
    <t>2-Shift (16/5)</t>
  </si>
  <si>
    <t>Load/No load w/ 1 gal/CFM Storage</t>
  </si>
  <si>
    <t>3-Shift (24/5)</t>
  </si>
  <si>
    <t>Load/No load w/ 3 gal/CFM Storage</t>
  </si>
  <si>
    <t>4 Shift (24/7)</t>
  </si>
  <si>
    <t>Load/No Load w/ 5 gal/CFM Storage</t>
  </si>
  <si>
    <t>Variable Speed w/ Unloading</t>
  </si>
  <si>
    <t>Unknown</t>
  </si>
  <si>
    <t xml:space="preserve">Look-Up Table 4: Adjustment Factor </t>
  </si>
  <si>
    <t>Look-Up Table 5: VFD Energy Savings Factor (ESF)</t>
  </si>
  <si>
    <t>Look-Up Table 6: Air Entraining Nozzle Mass Flow</t>
  </si>
  <si>
    <t>Adjustment Factor</t>
  </si>
  <si>
    <t>Post-retrofit control</t>
  </si>
  <si>
    <t>ESF</t>
  </si>
  <si>
    <t>Variable Fequency Drive (VFD)</t>
  </si>
  <si>
    <t xml:space="preserve">Hours of Use </t>
  </si>
  <si>
    <t>Coincidence Factor</t>
  </si>
  <si>
    <t>Comprssor Output per HP</t>
  </si>
  <si>
    <t xml:space="preserve">kWdryer/CFMcomp </t>
  </si>
  <si>
    <t xml:space="preserve">Chilled Coil Response Time Derate </t>
  </si>
  <si>
    <t>Average Compressor Operating Capacity</t>
  </si>
  <si>
    <t>Annual Savings (kWh)</t>
  </si>
  <si>
    <t>Annual Savings (kW)</t>
  </si>
  <si>
    <t xml:space="preserve">Incremental Measure Cost </t>
  </si>
  <si>
    <t>Baseline Nozzle Air Mass Flow</t>
  </si>
  <si>
    <t xml:space="preserve">Energy Efficient Nozzle Air Mass Flow </t>
  </si>
  <si>
    <t>Ratio of Compressor KW/CFM</t>
  </si>
  <si>
    <t xml:space="preserve">Percent of Hours the Nozzle is in Use </t>
  </si>
  <si>
    <t>Air- Entraining Air Nozzle</t>
  </si>
  <si>
    <t>Air Loss Rate - From Table 3-161</t>
  </si>
  <si>
    <t>Multiplication Factor</t>
  </si>
  <si>
    <t>Air Loss Rate</t>
  </si>
  <si>
    <t>Ratio of Compresser kW/CFM</t>
  </si>
  <si>
    <t xml:space="preserve">Hours Per Year Drain is Open </t>
  </si>
  <si>
    <t xml:space="preserve">Adjustment Factor </t>
  </si>
  <si>
    <t xml:space="preserve">Percentage Not Condensate </t>
  </si>
  <si>
    <t xml:space="preserve">No-Loss Condensate Drains </t>
  </si>
  <si>
    <t xml:space="preserve">Coincidence Factor </t>
  </si>
  <si>
    <t xml:space="preserve">Load Factor </t>
  </si>
  <si>
    <t xml:space="preserve">Load Reduction </t>
  </si>
  <si>
    <t>Efficiency of Compressor Motor</t>
  </si>
  <si>
    <t xml:space="preserve">Annual Savings (kWh) </t>
  </si>
  <si>
    <t>Air Tanks for Load / No load Compressors</t>
  </si>
  <si>
    <t>Compressor HP</t>
  </si>
  <si>
    <t>Baseline Compressor Factor</t>
  </si>
  <si>
    <t>Efficient Compressor Factor</t>
  </si>
  <si>
    <t>Comp Motor Nominal HP to Full Load kW</t>
  </si>
  <si>
    <t>VFD Compressors (&lt;=40HP)</t>
  </si>
  <si>
    <t>kW to HP Conversion Factor</t>
  </si>
  <si>
    <t>Load Factor</t>
  </si>
  <si>
    <t>Comp Motor Efficiency @ Full Load</t>
  </si>
  <si>
    <t>% Decrease in Input Power</t>
  </si>
  <si>
    <t>Quantity</t>
  </si>
  <si>
    <t>Hours of Use</t>
  </si>
  <si>
    <t>Reduced Filter Pressure Loss</t>
  </si>
  <si>
    <t>Savings Factor</t>
  </si>
  <si>
    <t>Percentage of Energy Saved</t>
  </si>
  <si>
    <t>Measure Type</t>
  </si>
  <si>
    <t>Measure Code</t>
  </si>
  <si>
    <t xml:space="preserve">Per Unit Incentive </t>
  </si>
  <si>
    <t>Non PPL Incentive Amount Received</t>
  </si>
  <si>
    <t>Total PPL Incentive</t>
  </si>
  <si>
    <t>Nozzle Size</t>
  </si>
  <si>
    <t>Compressor Control Type</t>
  </si>
  <si>
    <t>Motor Rated Horsepower (HP)</t>
  </si>
  <si>
    <t>Motor Type</t>
  </si>
  <si>
    <t>ηmotor</t>
  </si>
  <si>
    <t>Annual Run Hours of Motor (RHRS)</t>
  </si>
  <si>
    <t xml:space="preserve"> PSIG - Orifice Diameter</t>
  </si>
  <si>
    <t>HVAC Fan/Pump Control Type</t>
  </si>
  <si>
    <t>Total kW Savings</t>
  </si>
  <si>
    <t>Total kWh savings</t>
  </si>
  <si>
    <t>Facility schedule</t>
  </si>
  <si>
    <t>Pressure</t>
  </si>
  <si>
    <t>Space Type</t>
  </si>
  <si>
    <t>Pump Type</t>
  </si>
  <si>
    <t>Baseline Watts</t>
  </si>
  <si>
    <t>Energy Efficient Watts</t>
  </si>
  <si>
    <t>Original Author:</t>
  </si>
  <si>
    <t>Alex Nissley</t>
  </si>
  <si>
    <t>QA/QC Engineer(s):</t>
  </si>
  <si>
    <t>Tom Cosgro, Engineering</t>
  </si>
  <si>
    <t>Primary Developer:</t>
  </si>
  <si>
    <t>Senior Engineer Approval:</t>
  </si>
  <si>
    <t>Version</t>
  </si>
  <si>
    <t>Reason for Change</t>
  </si>
  <si>
    <t>Change Description</t>
  </si>
  <si>
    <t>Contact, Department</t>
  </si>
  <si>
    <t xml:space="preserve">Genesis </t>
  </si>
  <si>
    <t>Created calculator tabs for MD Compressor from PA TRM</t>
  </si>
  <si>
    <t>PPL Branding</t>
  </si>
  <si>
    <t>Update for Phase IV</t>
  </si>
  <si>
    <t>Updated all measures to 2021 PA TRM 2/4/21 and Phase IV incentive structure. Created Data Export to enable import to DSMT.</t>
  </si>
  <si>
    <t>Michael Stevenson,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</si>
</sst>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0.0"/>
    <numFmt numFmtId="165" formatCode="0.000"/>
    <numFmt numFmtId="166" formatCode="&quot;$&quot;#,##0.00"/>
    <numFmt numFmtId="167" formatCode="0.0000"/>
    <numFmt numFmtId="168" formatCode="#,##0.0000_);\(#,##0.0000\)"/>
    <numFmt numFmtId="169" formatCode="0_);\(0\)"/>
  </numFmts>
  <fonts count="65">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4"/>
      <color theme="5"/>
      <name val="Arial"/>
      <family val="2"/>
      <scheme val="minor"/>
    </font>
    <font>
      <b/>
      <u/>
      <sz val="27"/>
      <color theme="4" tint="-0.249977111117893"/>
      <name val="Arial"/>
      <family val="2"/>
      <scheme val="minor"/>
    </font>
    <font>
      <sz val="10"/>
      <name val="Arial"/>
      <family val="2"/>
    </font>
    <font>
      <sz val="10"/>
      <name val="Arial"/>
      <family val="2"/>
    </font>
    <font>
      <sz val="11"/>
      <name val="Arial"/>
      <family val="2"/>
    </font>
    <font>
      <b/>
      <sz val="11"/>
      <color rgb="FF0070C0"/>
      <name val="Arial"/>
      <family val="2"/>
    </font>
    <font>
      <sz val="10"/>
      <color theme="6" tint="-0.249977111117893"/>
      <name val="Arial"/>
      <family val="2"/>
    </font>
    <font>
      <u/>
      <sz val="16"/>
      <color theme="5"/>
      <name val="Arial"/>
      <family val="2"/>
    </font>
    <font>
      <b/>
      <sz val="11"/>
      <color theme="6"/>
      <name val="Arial"/>
      <family val="2"/>
    </font>
    <font>
      <b/>
      <u/>
      <sz val="27"/>
      <color theme="5"/>
      <name val="Arial"/>
      <family val="2"/>
      <scheme val="minor"/>
    </font>
    <font>
      <sz val="11"/>
      <color theme="5"/>
      <name val="Arial"/>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theme="1"/>
      <name val="Arial"/>
      <family val="2"/>
      <scheme val="minor"/>
    </font>
    <font>
      <sz val="9"/>
      <color theme="1"/>
      <name val="Arial"/>
      <family val="2"/>
      <scheme val="minor"/>
    </font>
    <font>
      <sz val="11"/>
      <color theme="1"/>
      <name val="Arial"/>
      <family val="2"/>
    </font>
    <font>
      <b/>
      <sz val="18"/>
      <color rgb="FF00539F"/>
      <name val="Arial"/>
      <family val="2"/>
    </font>
    <font>
      <b/>
      <sz val="12"/>
      <color theme="0"/>
      <name val="Arial"/>
      <family val="2"/>
    </font>
    <font>
      <b/>
      <sz val="12"/>
      <color theme="0"/>
      <name val="Arial"/>
      <family val="2"/>
      <scheme val="minor"/>
    </font>
    <font>
      <sz val="12"/>
      <color theme="1"/>
      <name val="Arial"/>
      <family val="2"/>
    </font>
    <font>
      <u/>
      <sz val="12"/>
      <color theme="1"/>
      <name val="Arial"/>
      <family val="2"/>
    </font>
    <font>
      <sz val="12"/>
      <color theme="1"/>
      <name val="Arial"/>
      <family val="2"/>
      <scheme val="minor"/>
    </font>
    <font>
      <sz val="10"/>
      <color theme="1"/>
      <name val="Arial"/>
      <family val="2"/>
    </font>
    <font>
      <u/>
      <sz val="10"/>
      <color theme="1"/>
      <name val="Arial"/>
      <family val="2"/>
    </font>
    <font>
      <sz val="12"/>
      <color theme="1"/>
      <name val="Calibri"/>
      <family val="2"/>
    </font>
    <font>
      <b/>
      <sz val="9"/>
      <color theme="1"/>
      <name val="Arial"/>
      <family val="2"/>
      <scheme val="minor"/>
    </font>
    <font>
      <b/>
      <u/>
      <sz val="14"/>
      <color theme="1"/>
      <name val="Arial"/>
      <family val="2"/>
      <scheme val="minor"/>
    </font>
    <font>
      <sz val="18"/>
      <color theme="5"/>
      <name val="Arial"/>
      <family val="2"/>
      <scheme val="minor"/>
    </font>
    <font>
      <sz val="16"/>
      <color theme="5"/>
      <name val="Arial"/>
      <family val="2"/>
    </font>
    <font>
      <sz val="18"/>
      <color theme="5"/>
      <name val="Arial"/>
      <family val="2"/>
    </font>
    <font>
      <sz val="27"/>
      <color theme="5"/>
      <name val="Arial"/>
      <family val="2"/>
      <scheme val="minor"/>
    </font>
    <font>
      <b/>
      <u/>
      <sz val="11"/>
      <color theme="1"/>
      <name val="Arial"/>
      <family val="2"/>
      <scheme val="minor"/>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539F"/>
        <bgColor indexed="64"/>
      </patternFill>
    </fill>
    <fill>
      <patternFill patternType="solid">
        <fgColor rgb="FF6A6A6A"/>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99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0" fontId="21" fillId="0" borderId="0"/>
    <xf numFmtId="0" fontId="21" fillId="0" borderId="0"/>
    <xf numFmtId="0" fontId="21" fillId="0" borderId="0"/>
    <xf numFmtId="0" fontId="1" fillId="0" borderId="0"/>
    <xf numFmtId="9" fontId="21" fillId="0" borderId="0" applyFont="0" applyFill="0" applyBorder="0" applyAlignment="0" applyProtection="0"/>
    <xf numFmtId="9" fontId="21" fillId="0" borderId="0" applyFont="0" applyFill="0" applyBorder="0" applyAlignment="0" applyProtection="0"/>
    <xf numFmtId="0" fontId="20" fillId="0" borderId="0"/>
    <xf numFmtId="0" fontId="29" fillId="37"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0" borderId="0" applyNumberFormat="0" applyBorder="0" applyAlignment="0" applyProtection="0"/>
    <xf numFmtId="0" fontId="29" fillId="43" borderId="0" applyNumberFormat="0" applyBorder="0" applyAlignment="0" applyProtection="0"/>
    <xf numFmtId="0" fontId="29" fillId="46" borderId="0" applyNumberFormat="0" applyBorder="0" applyAlignment="0" applyProtection="0"/>
    <xf numFmtId="0" fontId="30" fillId="47"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54" borderId="0" applyNumberFormat="0" applyBorder="0" applyAlignment="0" applyProtection="0"/>
    <xf numFmtId="0" fontId="31" fillId="38" borderId="0" applyNumberFormat="0" applyBorder="0" applyAlignment="0" applyProtection="0"/>
    <xf numFmtId="0" fontId="32" fillId="55" borderId="23" applyNumberFormat="0" applyAlignment="0" applyProtection="0"/>
    <xf numFmtId="0" fontId="33" fillId="56" borderId="24" applyNumberFormat="0" applyAlignment="0" applyProtection="0"/>
    <xf numFmtId="44" fontId="20" fillId="0" borderId="0" applyFont="0" applyFill="0" applyBorder="0" applyAlignment="0" applyProtection="0"/>
    <xf numFmtId="44" fontId="29" fillId="0" borderId="0" applyFont="0" applyFill="0" applyBorder="0" applyAlignment="0" applyProtection="0"/>
    <xf numFmtId="0" fontId="34" fillId="0" borderId="0" applyNumberFormat="0" applyFill="0" applyBorder="0" applyAlignment="0" applyProtection="0"/>
    <xf numFmtId="0" fontId="35" fillId="39" borderId="0" applyNumberFormat="0" applyBorder="0" applyAlignment="0" applyProtection="0"/>
    <xf numFmtId="0" fontId="36" fillId="0" borderId="25" applyNumberFormat="0" applyFill="0" applyAlignment="0" applyProtection="0"/>
    <xf numFmtId="0" fontId="37" fillId="0" borderId="26" applyNumberFormat="0" applyFill="0" applyAlignment="0" applyProtection="0"/>
    <xf numFmtId="0" fontId="38" fillId="0" borderId="27" applyNumberFormat="0" applyFill="0" applyAlignment="0" applyProtection="0"/>
    <xf numFmtId="0" fontId="38" fillId="0" borderId="0" applyNumberFormat="0" applyFill="0" applyBorder="0" applyAlignment="0" applyProtection="0"/>
    <xf numFmtId="0" fontId="39" fillId="42" borderId="23" applyNumberFormat="0" applyAlignment="0" applyProtection="0"/>
    <xf numFmtId="0" fontId="40" fillId="0" borderId="28" applyNumberFormat="0" applyFill="0" applyAlignment="0" applyProtection="0"/>
    <xf numFmtId="0" fontId="41" fillId="57"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58" borderId="29" applyNumberFormat="0" applyFont="0" applyAlignment="0" applyProtection="0"/>
    <xf numFmtId="0" fontId="42" fillId="55" borderId="30" applyNumberFormat="0" applyAlignment="0" applyProtection="0"/>
    <xf numFmtId="9" fontId="20" fillId="0" borderId="0" applyFont="0" applyFill="0" applyBorder="0" applyAlignment="0" applyProtection="0"/>
    <xf numFmtId="0" fontId="43" fillId="0" borderId="0" applyNumberFormat="0" applyFill="0" applyBorder="0" applyAlignment="0" applyProtection="0"/>
    <xf numFmtId="0" fontId="44" fillId="0" borderId="31" applyNumberFormat="0" applyFill="0" applyAlignment="0" applyProtection="0"/>
    <xf numFmtId="0" fontId="45" fillId="0" borderId="0" applyNumberFormat="0" applyFill="0" applyBorder="0" applyAlignment="0" applyProtection="0"/>
    <xf numFmtId="44" fontId="1" fillId="0" borderId="0" applyFont="0" applyFill="0" applyBorder="0" applyAlignment="0" applyProtection="0"/>
  </cellStyleXfs>
  <cellXfs count="226">
    <xf numFmtId="0" fontId="0" fillId="0" borderId="0" xfId="0"/>
    <xf numFmtId="0" fontId="0" fillId="34" borderId="0" xfId="0" applyFill="1"/>
    <xf numFmtId="0" fontId="0" fillId="34" borderId="0" xfId="0" applyFill="1" applyBorder="1"/>
    <xf numFmtId="0" fontId="0" fillId="34" borderId="0" xfId="0" applyFont="1" applyFill="1" applyBorder="1"/>
    <xf numFmtId="0" fontId="23" fillId="34" borderId="0" xfId="43" applyFont="1" applyFill="1" applyAlignment="1" applyProtection="1">
      <alignment horizontal="left" vertical="center" wrapText="1" indent="2"/>
      <protection hidden="1"/>
    </xf>
    <xf numFmtId="0" fontId="26" fillId="34" borderId="0" xfId="43" applyFont="1" applyFill="1" applyAlignment="1" applyProtection="1">
      <alignment horizontal="left" vertical="center" indent="2"/>
      <protection hidden="1"/>
    </xf>
    <xf numFmtId="0" fontId="0" fillId="34" borderId="0" xfId="0" applyFont="1" applyFill="1" applyBorder="1" applyAlignment="1">
      <alignment horizontal="center"/>
    </xf>
    <xf numFmtId="0" fontId="17" fillId="34" borderId="0" xfId="0" applyFont="1" applyFill="1" applyBorder="1"/>
    <xf numFmtId="0" fontId="18" fillId="34" borderId="0" xfId="0" applyFont="1" applyFill="1" applyBorder="1"/>
    <xf numFmtId="0" fontId="13" fillId="34" borderId="0" xfId="0" applyFont="1" applyFill="1" applyBorder="1" applyAlignment="1">
      <alignment horizontal="center" wrapText="1"/>
    </xf>
    <xf numFmtId="0" fontId="0" fillId="34" borderId="0" xfId="0" applyFill="1" applyAlignment="1">
      <alignment vertical="top"/>
    </xf>
    <xf numFmtId="0" fontId="0" fillId="34" borderId="0" xfId="0" applyFill="1" applyAlignment="1">
      <alignment horizontal="left" vertical="top"/>
    </xf>
    <xf numFmtId="0" fontId="0" fillId="34" borderId="0" xfId="0" applyFill="1" applyAlignment="1">
      <alignment horizontal="left" vertical="top" wrapText="1"/>
    </xf>
    <xf numFmtId="0" fontId="0" fillId="34" borderId="0" xfId="0" applyFill="1" applyAlignment="1">
      <alignment vertical="top" wrapText="1"/>
    </xf>
    <xf numFmtId="0" fontId="0" fillId="35" borderId="10" xfId="0" applyFont="1" applyFill="1" applyBorder="1" applyAlignment="1" applyProtection="1">
      <alignment horizontal="left" vertical="center" indent="1"/>
    </xf>
    <xf numFmtId="0" fontId="16" fillId="34" borderId="0" xfId="0" applyFont="1" applyFill="1" applyAlignment="1">
      <alignment vertical="top"/>
    </xf>
    <xf numFmtId="0" fontId="16" fillId="34" borderId="0" xfId="0" applyFont="1" applyFill="1"/>
    <xf numFmtId="0" fontId="0" fillId="35" borderId="10" xfId="0" applyFill="1" applyBorder="1" applyAlignment="1">
      <alignment horizontal="left" vertical="center" indent="1"/>
    </xf>
    <xf numFmtId="2" fontId="0" fillId="35" borderId="10" xfId="0" applyNumberFormat="1" applyFill="1" applyBorder="1" applyAlignment="1">
      <alignment horizontal="left" vertical="center" indent="1"/>
    </xf>
    <xf numFmtId="0" fontId="16" fillId="36" borderId="10" xfId="0" applyFont="1" applyFill="1" applyBorder="1" applyAlignment="1">
      <alignment horizontal="center" vertical="center" wrapText="1"/>
    </xf>
    <xf numFmtId="43" fontId="16" fillId="36" borderId="10" xfId="1" applyFont="1" applyFill="1" applyBorder="1" applyAlignment="1">
      <alignment horizontal="center" vertical="center" wrapText="1"/>
    </xf>
    <xf numFmtId="164" fontId="0" fillId="34" borderId="32" xfId="0" applyNumberFormat="1" applyFill="1" applyBorder="1" applyAlignment="1">
      <alignment horizontal="left" vertical="center"/>
    </xf>
    <xf numFmtId="0" fontId="16" fillId="34" borderId="33"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11" xfId="0" applyFont="1" applyFill="1" applyBorder="1" applyAlignment="1">
      <alignment horizontal="center" vertical="center" wrapText="1"/>
    </xf>
    <xf numFmtId="0" fontId="16" fillId="34" borderId="34" xfId="0" applyFont="1" applyFill="1" applyBorder="1" applyAlignment="1">
      <alignment horizontal="center" vertical="center"/>
    </xf>
    <xf numFmtId="164" fontId="0" fillId="34" borderId="18" xfId="0" applyNumberFormat="1" applyFill="1" applyBorder="1" applyAlignment="1">
      <alignment horizontal="center" vertical="center"/>
    </xf>
    <xf numFmtId="14" fontId="0" fillId="34" borderId="10" xfId="0" applyNumberFormat="1" applyFill="1" applyBorder="1" applyAlignment="1">
      <alignment horizontal="left" vertical="center" indent="1"/>
    </xf>
    <xf numFmtId="0" fontId="0" fillId="34" borderId="10" xfId="0" applyFill="1" applyBorder="1" applyAlignment="1">
      <alignment horizontal="left" vertical="center" wrapText="1" indent="1"/>
    </xf>
    <xf numFmtId="0" fontId="0" fillId="34" borderId="16" xfId="0" applyFill="1" applyBorder="1" applyAlignment="1">
      <alignment horizontal="left" vertical="center" indent="1"/>
    </xf>
    <xf numFmtId="0" fontId="0" fillId="34" borderId="10" xfId="0" applyFill="1" applyBorder="1" applyAlignment="1">
      <alignment horizontal="left" vertical="center" indent="1"/>
    </xf>
    <xf numFmtId="0" fontId="0" fillId="34" borderId="35" xfId="0" applyFill="1" applyBorder="1" applyAlignment="1">
      <alignment horizontal="left" vertical="center" indent="1"/>
    </xf>
    <xf numFmtId="0" fontId="0" fillId="34" borderId="35" xfId="0" applyFill="1" applyBorder="1" applyAlignment="1">
      <alignment horizontal="left" vertical="center" wrapText="1" indent="1"/>
    </xf>
    <xf numFmtId="0" fontId="0" fillId="34" borderId="36" xfId="0" applyFill="1" applyBorder="1" applyAlignment="1">
      <alignment horizontal="left" vertical="center" indent="1"/>
    </xf>
    <xf numFmtId="0" fontId="16" fillId="34" borderId="0" xfId="0" applyFont="1" applyFill="1" applyAlignment="1">
      <alignment horizontal="left" vertical="top"/>
    </xf>
    <xf numFmtId="0" fontId="0" fillId="34" borderId="22" xfId="0" applyFill="1" applyBorder="1" applyAlignment="1">
      <alignment vertical="top"/>
    </xf>
    <xf numFmtId="0" fontId="16" fillId="34" borderId="0" xfId="0" applyFont="1" applyFill="1" applyAlignment="1">
      <alignment horizontal="left" vertical="top" indent="18"/>
    </xf>
    <xf numFmtId="0" fontId="0" fillId="34" borderId="37" xfId="0" applyFill="1" applyBorder="1" applyAlignment="1">
      <alignment vertical="top"/>
    </xf>
    <xf numFmtId="0" fontId="16" fillId="34" borderId="0" xfId="0" applyFont="1" applyFill="1" applyBorder="1" applyAlignment="1">
      <alignment horizontal="left" vertical="top" wrapText="1" indent="18"/>
    </xf>
    <xf numFmtId="1" fontId="0" fillId="35" borderId="10" xfId="0" applyNumberFormat="1" applyFill="1" applyBorder="1" applyAlignment="1">
      <alignment horizontal="left" vertical="center" indent="1"/>
    </xf>
    <xf numFmtId="165" fontId="0" fillId="35" borderId="10" xfId="0" applyNumberFormat="1" applyFill="1" applyBorder="1" applyAlignment="1">
      <alignment horizontal="left" vertical="center" indent="1"/>
    </xf>
    <xf numFmtId="12" fontId="0" fillId="35" borderId="10" xfId="0" applyNumberFormat="1" applyFill="1" applyBorder="1" applyAlignment="1">
      <alignment horizontal="left" vertical="center" indent="1"/>
    </xf>
    <xf numFmtId="13" fontId="6" fillId="2" borderId="10" xfId="7" applyNumberFormat="1" applyBorder="1" applyAlignment="1">
      <alignment horizontal="left" vertical="center" indent="1"/>
    </xf>
    <xf numFmtId="0" fontId="6" fillId="2" borderId="10" xfId="7" applyBorder="1" applyAlignment="1">
      <alignment horizontal="center" vertical="center"/>
    </xf>
    <xf numFmtId="0" fontId="0" fillId="0" borderId="0" xfId="0" applyFill="1" applyAlignment="1">
      <alignment wrapText="1"/>
    </xf>
    <xf numFmtId="0" fontId="0" fillId="0" borderId="0" xfId="0" applyFill="1"/>
    <xf numFmtId="0" fontId="51" fillId="60" borderId="0" xfId="0" applyFont="1" applyFill="1" applyAlignment="1">
      <alignment vertical="center"/>
    </xf>
    <xf numFmtId="0" fontId="0" fillId="60" borderId="0" xfId="0" applyFill="1" applyAlignment="1">
      <alignment vertical="center"/>
    </xf>
    <xf numFmtId="0" fontId="0" fillId="0" borderId="0" xfId="0" applyFill="1" applyAlignment="1">
      <alignment vertical="center"/>
    </xf>
    <xf numFmtId="0" fontId="0" fillId="60" borderId="0" xfId="0" applyFill="1"/>
    <xf numFmtId="0" fontId="55" fillId="0" borderId="0" xfId="0" applyFont="1"/>
    <xf numFmtId="0" fontId="49" fillId="0" borderId="0" xfId="0" applyFont="1" applyAlignment="1">
      <alignment vertical="center"/>
    </xf>
    <xf numFmtId="0" fontId="57" fillId="35" borderId="10" xfId="0" applyFont="1" applyFill="1" applyBorder="1" applyAlignment="1">
      <alignment horizontal="left" vertical="center" indent="1"/>
    </xf>
    <xf numFmtId="12" fontId="0" fillId="35" borderId="10" xfId="0" applyNumberFormat="1" applyFont="1" applyFill="1" applyBorder="1" applyAlignment="1">
      <alignment horizontal="left" vertical="center" indent="1"/>
    </xf>
    <xf numFmtId="9" fontId="0" fillId="35" borderId="10" xfId="0" applyNumberFormat="1" applyFill="1" applyBorder="1" applyAlignment="1">
      <alignment horizontal="left" vertical="center" indent="1"/>
    </xf>
    <xf numFmtId="13" fontId="0" fillId="35" borderId="10" xfId="0" applyNumberFormat="1" applyFont="1" applyFill="1" applyBorder="1" applyAlignment="1">
      <alignment horizontal="left" vertical="center" indent="1"/>
    </xf>
    <xf numFmtId="9" fontId="0" fillId="35" borderId="10" xfId="0" applyNumberFormat="1" applyFont="1" applyFill="1" applyBorder="1" applyAlignment="1">
      <alignment horizontal="left" vertical="center" indent="1"/>
    </xf>
    <xf numFmtId="0" fontId="0" fillId="33" borderId="21" xfId="0" applyFont="1" applyFill="1" applyBorder="1" applyAlignment="1" applyProtection="1">
      <alignment vertical="center"/>
      <protection locked="0"/>
    </xf>
    <xf numFmtId="0" fontId="0" fillId="33" borderId="17" xfId="0" applyFont="1" applyFill="1" applyBorder="1" applyAlignment="1" applyProtection="1">
      <alignment vertical="center"/>
      <protection locked="0"/>
    </xf>
    <xf numFmtId="0" fontId="0" fillId="33" borderId="10" xfId="0" applyFont="1" applyFill="1" applyBorder="1" applyAlignment="1" applyProtection="1">
      <alignment horizontal="center" vertical="center"/>
      <protection locked="0"/>
    </xf>
    <xf numFmtId="12" fontId="1" fillId="33" borderId="10" xfId="1" applyNumberFormat="1" applyFont="1" applyFill="1" applyBorder="1" applyAlignment="1" applyProtection="1">
      <alignment horizontal="center" vertical="center"/>
      <protection locked="0"/>
    </xf>
    <xf numFmtId="14" fontId="0" fillId="33" borderId="14" xfId="0" applyNumberFormat="1" applyFont="1" applyFill="1" applyBorder="1" applyAlignment="1" applyProtection="1">
      <alignment vertical="center"/>
      <protection locked="0"/>
    </xf>
    <xf numFmtId="167" fontId="0" fillId="35" borderId="10" xfId="0" applyNumberFormat="1" applyFill="1" applyBorder="1" applyAlignment="1">
      <alignment horizontal="left" vertical="center" indent="1"/>
    </xf>
    <xf numFmtId="0" fontId="62" fillId="0" borderId="0" xfId="0" applyFont="1" applyAlignment="1">
      <alignment vertical="center"/>
    </xf>
    <xf numFmtId="0" fontId="0" fillId="35" borderId="10" xfId="0" applyFont="1" applyFill="1" applyBorder="1" applyAlignment="1">
      <alignment horizontal="left" vertical="center" indent="1"/>
    </xf>
    <xf numFmtId="13" fontId="0" fillId="35" borderId="10" xfId="0" applyNumberFormat="1" applyFill="1" applyBorder="1" applyAlignment="1">
      <alignment horizontal="left" vertical="center" indent="1"/>
    </xf>
    <xf numFmtId="43" fontId="0" fillId="35" borderId="10" xfId="1" applyFont="1" applyFill="1" applyBorder="1" applyAlignment="1">
      <alignment horizontal="left" vertical="center" indent="1"/>
    </xf>
    <xf numFmtId="0" fontId="55" fillId="0" borderId="0" xfId="0" applyFont="1" applyBorder="1" applyAlignment="1">
      <alignment vertical="top" wrapText="1"/>
    </xf>
    <xf numFmtId="0" fontId="48" fillId="0" borderId="0" xfId="0" applyFont="1" applyBorder="1" applyAlignment="1">
      <alignment vertical="top"/>
    </xf>
    <xf numFmtId="0" fontId="0" fillId="0" borderId="47" xfId="0" applyBorder="1"/>
    <xf numFmtId="0" fontId="0" fillId="0" borderId="48" xfId="0" applyBorder="1"/>
    <xf numFmtId="0" fontId="0" fillId="0" borderId="40" xfId="0" applyBorder="1"/>
    <xf numFmtId="0" fontId="0" fillId="0" borderId="0" xfId="0" applyBorder="1"/>
    <xf numFmtId="0" fontId="0" fillId="0" borderId="42" xfId="0" applyBorder="1"/>
    <xf numFmtId="0" fontId="0" fillId="64" borderId="48" xfId="0" applyFill="1" applyBorder="1"/>
    <xf numFmtId="12" fontId="0" fillId="0" borderId="40" xfId="0" applyNumberFormat="1" applyBorder="1"/>
    <xf numFmtId="12" fontId="0" fillId="0" borderId="0" xfId="0" applyNumberFormat="1" applyBorder="1"/>
    <xf numFmtId="12" fontId="0" fillId="0" borderId="42" xfId="0" applyNumberFormat="1" applyBorder="1"/>
    <xf numFmtId="13" fontId="0" fillId="0" borderId="40" xfId="0" applyNumberFormat="1" applyBorder="1"/>
    <xf numFmtId="13" fontId="0" fillId="0" borderId="0" xfId="0" applyNumberFormat="1" applyBorder="1"/>
    <xf numFmtId="13" fontId="0" fillId="0" borderId="42" xfId="0" applyNumberFormat="1" applyBorder="1"/>
    <xf numFmtId="0" fontId="0" fillId="65" borderId="0" xfId="0" applyFill="1"/>
    <xf numFmtId="0" fontId="0" fillId="66" borderId="0" xfId="0" applyFill="1"/>
    <xf numFmtId="0" fontId="0" fillId="33" borderId="14" xfId="0" applyFont="1" applyFill="1" applyBorder="1" applyAlignment="1" applyProtection="1">
      <alignment horizontal="center" vertical="center"/>
      <protection locked="0"/>
    </xf>
    <xf numFmtId="12" fontId="1" fillId="33" borderId="17" xfId="1" applyNumberFormat="1" applyFont="1" applyFill="1" applyBorder="1" applyAlignment="1" applyProtection="1">
      <alignment horizontal="center" vertical="center"/>
      <protection locked="0"/>
    </xf>
    <xf numFmtId="0" fontId="0" fillId="33" borderId="13"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37" fontId="1" fillId="33" borderId="10" xfId="1" applyNumberFormat="1" applyFont="1" applyFill="1" applyBorder="1" applyAlignment="1" applyProtection="1">
      <alignment horizontal="center" vertical="center"/>
      <protection locked="0"/>
    </xf>
    <xf numFmtId="37" fontId="1" fillId="33" borderId="17" xfId="1" applyNumberFormat="1" applyFont="1" applyFill="1" applyBorder="1" applyAlignment="1" applyProtection="1">
      <alignment horizontal="center" vertical="center"/>
      <protection locked="0"/>
    </xf>
    <xf numFmtId="49" fontId="1" fillId="33" borderId="10" xfId="1" applyNumberFormat="1" applyFont="1" applyFill="1" applyBorder="1" applyAlignment="1" applyProtection="1">
      <alignment horizontal="center" vertical="center"/>
      <protection locked="0"/>
    </xf>
    <xf numFmtId="49" fontId="1" fillId="33" borderId="17" xfId="1" applyNumberFormat="1" applyFont="1" applyFill="1" applyBorder="1" applyAlignment="1" applyProtection="1">
      <alignment horizontal="center" vertical="center"/>
      <protection locked="0"/>
    </xf>
    <xf numFmtId="166" fontId="1" fillId="33" borderId="20" xfId="1998" applyNumberFormat="1" applyFont="1" applyFill="1" applyBorder="1" applyAlignment="1" applyProtection="1">
      <alignment horizontal="center" vertical="center"/>
      <protection locked="0"/>
    </xf>
    <xf numFmtId="166" fontId="1" fillId="33" borderId="21" xfId="1998" applyNumberFormat="1" applyFont="1" applyFill="1" applyBorder="1" applyAlignment="1" applyProtection="1">
      <alignment horizontal="center" vertical="center"/>
      <protection locked="0"/>
    </xf>
    <xf numFmtId="0" fontId="0" fillId="33" borderId="16" xfId="0" applyNumberFormat="1" applyFont="1" applyFill="1" applyBorder="1" applyAlignment="1" applyProtection="1">
      <alignment horizontal="center" vertical="center"/>
      <protection locked="0"/>
    </xf>
    <xf numFmtId="0" fontId="0" fillId="33" borderId="17" xfId="0" applyNumberFormat="1" applyFont="1" applyFill="1" applyBorder="1" applyAlignment="1" applyProtection="1">
      <alignment horizontal="center" vertical="center"/>
      <protection locked="0"/>
    </xf>
    <xf numFmtId="0" fontId="0" fillId="63" borderId="0" xfId="0" applyFill="1" applyProtection="1">
      <protection hidden="1"/>
    </xf>
    <xf numFmtId="0" fontId="60" fillId="34" borderId="0" xfId="0" applyFont="1" applyFill="1" applyBorder="1" applyAlignment="1" applyProtection="1">
      <protection hidden="1"/>
    </xf>
    <xf numFmtId="0" fontId="19" fillId="34" borderId="0" xfId="0" applyFont="1" applyFill="1" applyBorder="1" applyAlignment="1" applyProtection="1">
      <protection hidden="1"/>
    </xf>
    <xf numFmtId="0" fontId="0" fillId="34" borderId="0" xfId="0" applyFill="1" applyProtection="1">
      <protection hidden="1"/>
    </xf>
    <xf numFmtId="0" fontId="24" fillId="0" borderId="0" xfId="43" applyFont="1" applyBorder="1" applyAlignment="1" applyProtection="1">
      <alignment vertical="center"/>
      <protection hidden="1"/>
    </xf>
    <xf numFmtId="0" fontId="24" fillId="34" borderId="0" xfId="43" applyFont="1" applyFill="1" applyBorder="1" applyAlignment="1" applyProtection="1">
      <alignment vertical="center"/>
      <protection hidden="1"/>
    </xf>
    <xf numFmtId="0" fontId="16" fillId="34" borderId="0" xfId="0" applyFont="1" applyFill="1" applyBorder="1" applyAlignment="1" applyProtection="1">
      <alignment horizontal="left"/>
      <protection hidden="1"/>
    </xf>
    <xf numFmtId="0" fontId="0" fillId="34" borderId="16" xfId="0" applyFont="1" applyFill="1" applyBorder="1" applyAlignment="1" applyProtection="1">
      <alignment horizontal="left" vertical="center" indent="1"/>
      <protection hidden="1"/>
    </xf>
    <xf numFmtId="0" fontId="0" fillId="35" borderId="10" xfId="0" applyFont="1" applyFill="1" applyBorder="1" applyAlignment="1" applyProtection="1">
      <alignment horizontal="left" vertical="center" wrapText="1" indent="1"/>
      <protection hidden="1"/>
    </xf>
    <xf numFmtId="0" fontId="47" fillId="34" borderId="0" xfId="0" applyFont="1" applyFill="1" applyProtection="1">
      <protection hidden="1"/>
    </xf>
    <xf numFmtId="0" fontId="58" fillId="34" borderId="22" xfId="0" applyFont="1" applyFill="1" applyBorder="1" applyAlignment="1" applyProtection="1">
      <alignment horizontal="right"/>
      <protection hidden="1"/>
    </xf>
    <xf numFmtId="164" fontId="47" fillId="34" borderId="22" xfId="0" applyNumberFormat="1" applyFont="1" applyFill="1" applyBorder="1" applyAlignment="1" applyProtection="1">
      <alignment horizontal="center"/>
      <protection hidden="1"/>
    </xf>
    <xf numFmtId="14" fontId="47" fillId="34" borderId="22" xfId="0" applyNumberFormat="1" applyFont="1" applyFill="1" applyBorder="1" applyAlignment="1" applyProtection="1">
      <alignment horizontal="center"/>
      <protection hidden="1"/>
    </xf>
    <xf numFmtId="0" fontId="16" fillId="36" borderId="12" xfId="0" applyFont="1" applyFill="1" applyBorder="1" applyAlignment="1" applyProtection="1">
      <alignment horizontal="right" vertical="center" indent="1"/>
      <protection hidden="1"/>
    </xf>
    <xf numFmtId="0" fontId="0" fillId="34" borderId="0" xfId="0" applyFill="1" applyAlignment="1" applyProtection="1">
      <alignment vertical="center"/>
      <protection hidden="1"/>
    </xf>
    <xf numFmtId="0" fontId="0" fillId="0" borderId="0" xfId="0" applyFill="1" applyAlignment="1" applyProtection="1">
      <alignment vertical="center"/>
      <protection hidden="1"/>
    </xf>
    <xf numFmtId="0" fontId="16" fillId="36" borderId="15" xfId="0" applyFont="1" applyFill="1" applyBorder="1" applyAlignment="1" applyProtection="1">
      <alignment horizontal="right" vertical="center" indent="1"/>
      <protection hidden="1"/>
    </xf>
    <xf numFmtId="0" fontId="16" fillId="36" borderId="10" xfId="0" applyFont="1" applyFill="1" applyBorder="1" applyAlignment="1" applyProtection="1">
      <alignment horizontal="center" vertical="center"/>
      <protection hidden="1"/>
    </xf>
    <xf numFmtId="0" fontId="0" fillId="61" borderId="15" xfId="0" applyFill="1" applyBorder="1" applyAlignment="1" applyProtection="1">
      <alignment horizontal="left" vertical="center"/>
      <protection hidden="1"/>
    </xf>
    <xf numFmtId="166" fontId="0" fillId="61" borderId="17" xfId="0" applyNumberFormat="1" applyFill="1" applyBorder="1" applyAlignment="1" applyProtection="1">
      <alignment horizontal="center" vertical="center"/>
      <protection hidden="1"/>
    </xf>
    <xf numFmtId="2" fontId="0" fillId="61" borderId="10" xfId="0" applyNumberFormat="1" applyFill="1" applyBorder="1" applyAlignment="1" applyProtection="1">
      <alignment horizontal="center" vertical="center"/>
      <protection hidden="1"/>
    </xf>
    <xf numFmtId="3" fontId="0" fillId="61" borderId="10" xfId="0" applyNumberFormat="1" applyFill="1" applyBorder="1" applyAlignment="1" applyProtection="1">
      <alignment horizontal="center" vertical="center"/>
      <protection hidden="1"/>
    </xf>
    <xf numFmtId="0" fontId="16" fillId="36" borderId="19" xfId="0" applyFont="1" applyFill="1" applyBorder="1" applyAlignment="1" applyProtection="1">
      <alignment horizontal="right" vertical="center" indent="1"/>
      <protection hidden="1"/>
    </xf>
    <xf numFmtId="0" fontId="0" fillId="34" borderId="15" xfId="0" applyFill="1" applyBorder="1" applyAlignment="1" applyProtection="1">
      <alignment horizontal="left" vertical="center"/>
      <protection hidden="1"/>
    </xf>
    <xf numFmtId="166" fontId="0" fillId="34" borderId="17" xfId="0" applyNumberFormat="1" applyFill="1" applyBorder="1" applyAlignment="1" applyProtection="1">
      <alignment horizontal="center" vertical="center"/>
      <protection hidden="1"/>
    </xf>
    <xf numFmtId="2" fontId="0" fillId="34" borderId="10" xfId="0" applyNumberFormat="1" applyFill="1" applyBorder="1" applyAlignment="1" applyProtection="1">
      <alignment horizontal="center" vertical="center"/>
      <protection hidden="1"/>
    </xf>
    <xf numFmtId="3" fontId="0" fillId="34" borderId="10" xfId="0" applyNumberFormat="1" applyFill="1" applyBorder="1" applyAlignment="1" applyProtection="1">
      <alignment horizontal="center" vertical="center"/>
      <protection hidden="1"/>
    </xf>
    <xf numFmtId="0" fontId="0" fillId="34" borderId="45" xfId="0" applyFill="1" applyBorder="1" applyAlignment="1" applyProtection="1">
      <alignment horizontal="left" vertical="center"/>
      <protection hidden="1"/>
    </xf>
    <xf numFmtId="166" fontId="0" fillId="34" borderId="46" xfId="0" applyNumberFormat="1" applyFill="1" applyBorder="1" applyAlignment="1" applyProtection="1">
      <alignment horizontal="center" vertical="center"/>
      <protection hidden="1"/>
    </xf>
    <xf numFmtId="2" fontId="0" fillId="34" borderId="35" xfId="0" applyNumberFormat="1" applyFill="1" applyBorder="1" applyAlignment="1" applyProtection="1">
      <alignment horizontal="center" vertical="center"/>
      <protection hidden="1"/>
    </xf>
    <xf numFmtId="3" fontId="0" fillId="34" borderId="35" xfId="0" applyNumberFormat="1" applyFill="1" applyBorder="1" applyAlignment="1" applyProtection="1">
      <alignment horizontal="center" vertical="center"/>
      <protection hidden="1"/>
    </xf>
    <xf numFmtId="0" fontId="59" fillId="36" borderId="19" xfId="0" applyFont="1" applyFill="1" applyBorder="1" applyAlignment="1" applyProtection="1">
      <alignment horizontal="right" vertical="center"/>
      <protection hidden="1"/>
    </xf>
    <xf numFmtId="166" fontId="59" fillId="36" borderId="44" xfId="0" applyNumberFormat="1" applyFont="1" applyFill="1" applyBorder="1" applyAlignment="1" applyProtection="1">
      <alignment horizontal="center" vertical="center"/>
      <protection hidden="1"/>
    </xf>
    <xf numFmtId="2" fontId="59" fillId="36" borderId="20" xfId="0" applyNumberFormat="1" applyFont="1" applyFill="1" applyBorder="1" applyAlignment="1" applyProtection="1">
      <alignment horizontal="center" vertical="center"/>
      <protection hidden="1"/>
    </xf>
    <xf numFmtId="3" fontId="59" fillId="36" borderId="20" xfId="0" applyNumberFormat="1" applyFont="1" applyFill="1" applyBorder="1" applyAlignment="1" applyProtection="1">
      <alignment horizontal="center" vertical="center"/>
      <protection hidden="1"/>
    </xf>
    <xf numFmtId="166" fontId="59" fillId="36" borderId="21" xfId="0" applyNumberFormat="1" applyFont="1" applyFill="1" applyBorder="1" applyAlignment="1" applyProtection="1">
      <alignment horizontal="center" vertical="center"/>
      <protection hidden="1"/>
    </xf>
    <xf numFmtId="0" fontId="0" fillId="62" borderId="0" xfId="0" applyFill="1" applyProtection="1">
      <protection hidden="1"/>
    </xf>
    <xf numFmtId="0" fontId="0" fillId="0" borderId="0" xfId="0" applyProtection="1">
      <protection hidden="1"/>
    </xf>
    <xf numFmtId="0" fontId="0" fillId="0" borderId="0" xfId="0" applyFill="1" applyProtection="1">
      <protection hidden="1"/>
    </xf>
    <xf numFmtId="0" fontId="0" fillId="34" borderId="0" xfId="0" applyFill="1" applyBorder="1" applyProtection="1">
      <protection hidden="1"/>
    </xf>
    <xf numFmtId="0" fontId="16" fillId="34" borderId="0" xfId="0" applyFont="1" applyFill="1" applyBorder="1" applyAlignment="1" applyProtection="1">
      <alignment horizontal="center"/>
      <protection hidden="1"/>
    </xf>
    <xf numFmtId="0" fontId="0" fillId="36" borderId="15" xfId="0" applyFont="1" applyFill="1" applyBorder="1" applyAlignment="1" applyProtection="1">
      <alignment horizontal="left" vertical="center" indent="1"/>
      <protection hidden="1"/>
    </xf>
    <xf numFmtId="0" fontId="0" fillId="34" borderId="0" xfId="0" applyFill="1" applyBorder="1" applyAlignment="1" applyProtection="1">
      <alignment vertical="center"/>
      <protection hidden="1"/>
    </xf>
    <xf numFmtId="0" fontId="0" fillId="34" borderId="0" xfId="0" applyFont="1" applyFill="1" applyBorder="1" applyAlignment="1" applyProtection="1">
      <alignment horizontal="left" vertical="center" indent="1"/>
      <protection hidden="1"/>
    </xf>
    <xf numFmtId="0" fontId="0" fillId="36" borderId="12" xfId="0" applyFont="1" applyFill="1" applyBorder="1" applyAlignment="1" applyProtection="1">
      <alignment horizontal="left" vertical="center" indent="1"/>
      <protection hidden="1"/>
    </xf>
    <xf numFmtId="0" fontId="0" fillId="36" borderId="19" xfId="0" applyFont="1" applyFill="1" applyBorder="1" applyAlignment="1" applyProtection="1">
      <alignment horizontal="left" vertical="center" indent="1"/>
      <protection hidden="1"/>
    </xf>
    <xf numFmtId="0" fontId="0" fillId="34" borderId="0" xfId="0" applyFill="1" applyAlignment="1" applyProtection="1">
      <alignment horizontal="center" vertical="center"/>
      <protection hidden="1"/>
    </xf>
    <xf numFmtId="4" fontId="1" fillId="35" borderId="13" xfId="1" applyNumberFormat="1" applyFont="1" applyFill="1" applyBorder="1" applyAlignment="1" applyProtection="1">
      <alignment horizontal="center" vertical="center"/>
      <protection hidden="1"/>
    </xf>
    <xf numFmtId="168" fontId="1" fillId="35" borderId="10" xfId="1" applyNumberFormat="1" applyFont="1" applyFill="1" applyBorder="1" applyAlignment="1" applyProtection="1">
      <alignment horizontal="center" vertical="center"/>
      <protection hidden="1"/>
    </xf>
    <xf numFmtId="7" fontId="1" fillId="35" borderId="20" xfId="1998" applyNumberFormat="1" applyFont="1" applyFill="1" applyBorder="1" applyAlignment="1" applyProtection="1">
      <alignment horizontal="center" vertical="center"/>
      <protection hidden="1"/>
    </xf>
    <xf numFmtId="0" fontId="46" fillId="34" borderId="0" xfId="0" applyFont="1" applyFill="1" applyBorder="1" applyAlignment="1" applyProtection="1">
      <alignment horizontal="left"/>
      <protection hidden="1"/>
    </xf>
    <xf numFmtId="13" fontId="0" fillId="33" borderId="16" xfId="0" applyNumberFormat="1" applyFont="1" applyFill="1" applyBorder="1" applyAlignment="1" applyProtection="1">
      <alignment horizontal="center" vertical="center"/>
      <protection hidden="1"/>
    </xf>
    <xf numFmtId="1" fontId="1" fillId="33" borderId="10" xfId="1" applyNumberFormat="1" applyFont="1" applyFill="1" applyBorder="1" applyAlignment="1" applyProtection="1">
      <alignment horizontal="center" vertical="center"/>
      <protection hidden="1"/>
    </xf>
    <xf numFmtId="39" fontId="1" fillId="35" borderId="10" xfId="1" applyNumberFormat="1" applyFont="1" applyFill="1" applyBorder="1" applyAlignment="1" applyProtection="1">
      <alignment horizontal="center" vertical="center"/>
      <protection hidden="1"/>
    </xf>
    <xf numFmtId="0" fontId="22" fillId="34" borderId="0" xfId="43" applyFont="1" applyFill="1" applyAlignment="1" applyProtection="1">
      <alignment horizontal="left" vertical="center" wrapText="1" indent="2"/>
      <protection hidden="1"/>
    </xf>
    <xf numFmtId="0" fontId="0" fillId="34" borderId="16" xfId="0" applyFont="1" applyFill="1" applyBorder="1" applyAlignment="1" applyProtection="1">
      <alignment horizontal="left" vertical="center" wrapText="1" indent="1"/>
      <protection hidden="1"/>
    </xf>
    <xf numFmtId="0" fontId="0" fillId="34" borderId="18" xfId="0" applyFont="1" applyFill="1" applyBorder="1" applyAlignment="1" applyProtection="1">
      <alignment horizontal="left" vertical="center" wrapText="1" indent="1"/>
      <protection hidden="1"/>
    </xf>
    <xf numFmtId="0" fontId="22" fillId="34" borderId="0" xfId="43" applyFont="1" applyFill="1" applyAlignment="1" applyProtection="1">
      <alignment horizontal="left" vertical="center" wrapText="1"/>
      <protection hidden="1"/>
    </xf>
    <xf numFmtId="0" fontId="0" fillId="33" borderId="10" xfId="0" applyFont="1" applyFill="1" applyBorder="1" applyAlignment="1" applyProtection="1">
      <alignment horizontal="left" vertical="center" indent="1"/>
      <protection hidden="1"/>
    </xf>
    <xf numFmtId="0" fontId="50" fillId="59" borderId="0" xfId="0" applyFont="1" applyFill="1" applyAlignment="1">
      <alignment horizontal="center" vertical="center"/>
    </xf>
    <xf numFmtId="0" fontId="0" fillId="0" borderId="0" xfId="0" applyAlignment="1"/>
    <xf numFmtId="0" fontId="0" fillId="34" borderId="0" xfId="0" applyFill="1" applyAlignment="1" applyProtection="1">
      <alignment horizontal="left" vertical="top" wrapText="1"/>
      <protection hidden="1"/>
    </xf>
    <xf numFmtId="0" fontId="0" fillId="33" borderId="49" xfId="0" applyFont="1" applyFill="1" applyBorder="1" applyAlignment="1" applyProtection="1">
      <alignment horizontal="center" vertical="center"/>
      <protection locked="0"/>
    </xf>
    <xf numFmtId="0" fontId="22" fillId="34" borderId="0" xfId="43" applyFont="1" applyFill="1" applyAlignment="1" applyProtection="1">
      <alignment horizontal="left" vertical="center" wrapText="1"/>
      <protection hidden="1"/>
    </xf>
    <xf numFmtId="0" fontId="22" fillId="34" borderId="0" xfId="43" applyFont="1" applyFill="1" applyAlignment="1" applyProtection="1">
      <alignment horizontal="left" vertical="center" wrapText="1" indent="2"/>
      <protection hidden="1"/>
    </xf>
    <xf numFmtId="0" fontId="61" fillId="34" borderId="22" xfId="43" applyFont="1" applyFill="1" applyBorder="1" applyAlignment="1" applyProtection="1">
      <alignment horizontal="left" vertical="center"/>
      <protection hidden="1"/>
    </xf>
    <xf numFmtId="0" fontId="25" fillId="34" borderId="22" xfId="43" applyFont="1" applyFill="1" applyBorder="1" applyAlignment="1" applyProtection="1">
      <alignment horizontal="left" vertical="center"/>
      <protection hidden="1"/>
    </xf>
    <xf numFmtId="0" fontId="0" fillId="33" borderId="10" xfId="0" applyFont="1" applyFill="1" applyBorder="1" applyAlignment="1" applyProtection="1">
      <alignment horizontal="left" vertical="center" indent="1"/>
      <protection hidden="1"/>
    </xf>
    <xf numFmtId="0" fontId="0" fillId="35" borderId="10" xfId="0" applyFont="1" applyFill="1" applyBorder="1" applyAlignment="1" applyProtection="1">
      <alignment horizontal="left" vertical="center" indent="1"/>
      <protection hidden="1"/>
    </xf>
    <xf numFmtId="0" fontId="61" fillId="34" borderId="0" xfId="43" applyFont="1" applyFill="1" applyBorder="1" applyAlignment="1" applyProtection="1">
      <alignment horizontal="left" vertical="center"/>
      <protection hidden="1"/>
    </xf>
    <xf numFmtId="0" fontId="25" fillId="34" borderId="0" xfId="43" applyFont="1" applyFill="1" applyBorder="1" applyAlignment="1" applyProtection="1">
      <alignment horizontal="left" vertical="center"/>
      <protection hidden="1"/>
    </xf>
    <xf numFmtId="0" fontId="0" fillId="34" borderId="10" xfId="0" applyFont="1" applyFill="1" applyBorder="1" applyAlignment="1" applyProtection="1">
      <alignment horizontal="left" vertical="center" wrapText="1" indent="1"/>
      <protection hidden="1"/>
    </xf>
    <xf numFmtId="0" fontId="0" fillId="34" borderId="16" xfId="0" applyFont="1" applyFill="1" applyBorder="1" applyAlignment="1" applyProtection="1">
      <alignment horizontal="left" vertical="center" wrapText="1" indent="1"/>
      <protection hidden="1"/>
    </xf>
    <xf numFmtId="0" fontId="0" fillId="34" borderId="18" xfId="0" applyFont="1" applyFill="1" applyBorder="1" applyAlignment="1" applyProtection="1">
      <alignment horizontal="left" vertical="center" wrapText="1" indent="1"/>
      <protection hidden="1"/>
    </xf>
    <xf numFmtId="0" fontId="50" fillId="59" borderId="0" xfId="0" applyFont="1" applyFill="1" applyAlignment="1">
      <alignment horizontal="center" vertical="center"/>
    </xf>
    <xf numFmtId="0" fontId="52" fillId="0" borderId="0" xfId="0" applyFont="1" applyBorder="1" applyAlignment="1">
      <alignment horizontal="left" vertical="top" wrapText="1"/>
    </xf>
    <xf numFmtId="0" fontId="54" fillId="0" borderId="0" xfId="0" applyFont="1" applyBorder="1" applyAlignment="1">
      <alignment horizontal="left" vertical="top" wrapText="1"/>
    </xf>
    <xf numFmtId="0" fontId="55" fillId="0" borderId="0" xfId="0" applyFont="1" applyBorder="1" applyAlignment="1">
      <alignment horizontal="left" vertical="top" wrapText="1"/>
    </xf>
    <xf numFmtId="0" fontId="55" fillId="0" borderId="0" xfId="0" applyFont="1" applyBorder="1" applyAlignment="1">
      <alignment horizontal="left" vertical="top"/>
    </xf>
    <xf numFmtId="0" fontId="55" fillId="0" borderId="0" xfId="0" applyFont="1" applyAlignment="1">
      <alignment wrapText="1"/>
    </xf>
    <xf numFmtId="0" fontId="0" fillId="0" borderId="0" xfId="0" applyAlignment="1"/>
    <xf numFmtId="0" fontId="16" fillId="36" borderId="43" xfId="0" applyFont="1" applyFill="1" applyBorder="1" applyAlignment="1" applyProtection="1">
      <alignment horizontal="center" vertical="center"/>
      <protection hidden="1"/>
    </xf>
    <xf numFmtId="0" fontId="16" fillId="36" borderId="39" xfId="0" applyFont="1" applyFill="1" applyBorder="1" applyAlignment="1" applyProtection="1">
      <alignment horizontal="center" vertical="center"/>
      <protection hidden="1"/>
    </xf>
    <xf numFmtId="0" fontId="16" fillId="36" borderId="41" xfId="0" applyFont="1" applyFill="1" applyBorder="1" applyAlignment="1" applyProtection="1">
      <alignment horizontal="center" vertical="center"/>
      <protection hidden="1"/>
    </xf>
    <xf numFmtId="0" fontId="16" fillId="36" borderId="11" xfId="0" applyFont="1" applyFill="1" applyBorder="1" applyAlignment="1" applyProtection="1">
      <alignment horizontal="center" vertical="center"/>
      <protection hidden="1"/>
    </xf>
    <xf numFmtId="0" fontId="16" fillId="36" borderId="13" xfId="0" applyFont="1" applyFill="1" applyBorder="1" applyAlignment="1" applyProtection="1">
      <alignment horizontal="center" vertical="center"/>
      <protection hidden="1"/>
    </xf>
    <xf numFmtId="0" fontId="16" fillId="36" borderId="14" xfId="0" applyFont="1" applyFill="1" applyBorder="1" applyAlignment="1" applyProtection="1">
      <alignment horizontal="center" vertical="center"/>
      <protection hidden="1"/>
    </xf>
    <xf numFmtId="0" fontId="16" fillId="36" borderId="17" xfId="0" applyFont="1" applyFill="1" applyBorder="1" applyAlignment="1" applyProtection="1">
      <alignment horizontal="center" vertical="center"/>
      <protection hidden="1"/>
    </xf>
    <xf numFmtId="7" fontId="1" fillId="35" borderId="51" xfId="1998" applyNumberFormat="1" applyFont="1" applyFill="1" applyBorder="1" applyAlignment="1" applyProtection="1">
      <alignment horizontal="center" vertical="center"/>
      <protection hidden="1"/>
    </xf>
    <xf numFmtId="7" fontId="1" fillId="35" borderId="52" xfId="1998" applyNumberFormat="1" applyFont="1" applyFill="1" applyBorder="1" applyAlignment="1" applyProtection="1">
      <alignment horizontal="center" vertical="center"/>
      <protection hidden="1"/>
    </xf>
    <xf numFmtId="4" fontId="1" fillId="35" borderId="49" xfId="1" applyNumberFormat="1" applyFont="1" applyFill="1" applyBorder="1" applyAlignment="1" applyProtection="1">
      <alignment horizontal="center" vertical="center"/>
      <protection hidden="1"/>
    </xf>
    <xf numFmtId="4" fontId="1" fillId="35" borderId="50" xfId="1" applyNumberFormat="1" applyFont="1" applyFill="1" applyBorder="1" applyAlignment="1" applyProtection="1">
      <alignment horizontal="center" vertical="center"/>
      <protection hidden="1"/>
    </xf>
    <xf numFmtId="168" fontId="1" fillId="35" borderId="16" xfId="1" applyNumberFormat="1" applyFont="1" applyFill="1" applyBorder="1" applyAlignment="1" applyProtection="1">
      <alignment horizontal="center" vertical="center"/>
      <protection hidden="1"/>
    </xf>
    <xf numFmtId="168" fontId="1" fillId="35" borderId="38" xfId="1" applyNumberFormat="1" applyFont="1" applyFill="1" applyBorder="1" applyAlignment="1" applyProtection="1">
      <alignment horizontal="center" vertical="center"/>
      <protection hidden="1"/>
    </xf>
    <xf numFmtId="0" fontId="0" fillId="34" borderId="0" xfId="0" applyFill="1" applyAlignment="1" applyProtection="1">
      <alignment horizontal="left" vertical="top" wrapText="1"/>
      <protection hidden="1"/>
    </xf>
    <xf numFmtId="49" fontId="1" fillId="33" borderId="16" xfId="1" applyNumberFormat="1" applyFont="1" applyFill="1" applyBorder="1" applyAlignment="1" applyProtection="1">
      <alignment horizontal="center" vertical="center"/>
      <protection locked="0"/>
    </xf>
    <xf numFmtId="49" fontId="1" fillId="33" borderId="38" xfId="1" applyNumberFormat="1" applyFont="1" applyFill="1" applyBorder="1" applyAlignment="1" applyProtection="1">
      <alignment horizontal="center" vertical="center"/>
      <protection locked="0"/>
    </xf>
    <xf numFmtId="169" fontId="1" fillId="33" borderId="16" xfId="1" applyNumberFormat="1" applyFont="1" applyFill="1" applyBorder="1" applyAlignment="1" applyProtection="1">
      <alignment horizontal="center" vertical="center"/>
      <protection locked="0"/>
    </xf>
    <xf numFmtId="169" fontId="1" fillId="33" borderId="38" xfId="1" applyNumberFormat="1" applyFont="1" applyFill="1" applyBorder="1" applyAlignment="1" applyProtection="1">
      <alignment horizontal="center" vertical="center"/>
      <protection locked="0"/>
    </xf>
    <xf numFmtId="7" fontId="1" fillId="33" borderId="16" xfId="1" applyNumberFormat="1" applyFont="1" applyFill="1" applyBorder="1" applyAlignment="1" applyProtection="1">
      <alignment horizontal="center" vertical="center"/>
      <protection locked="0"/>
    </xf>
    <xf numFmtId="7" fontId="1" fillId="33" borderId="38" xfId="1" applyNumberFormat="1"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33" borderId="38" xfId="0" applyFont="1" applyFill="1" applyBorder="1" applyAlignment="1" applyProtection="1">
      <alignment horizontal="center" vertical="center"/>
      <protection locked="0"/>
    </xf>
    <xf numFmtId="0" fontId="60" fillId="34" borderId="0" xfId="0" applyFont="1" applyFill="1" applyBorder="1" applyAlignment="1" applyProtection="1">
      <alignment horizontal="left"/>
      <protection hidden="1"/>
    </xf>
    <xf numFmtId="0" fontId="27" fillId="34" borderId="0" xfId="0" applyFont="1" applyFill="1" applyBorder="1" applyAlignment="1" applyProtection="1">
      <alignment horizontal="left"/>
      <protection hidden="1"/>
    </xf>
    <xf numFmtId="0" fontId="28" fillId="34" borderId="0" xfId="0" applyFont="1" applyFill="1" applyBorder="1" applyAlignment="1" applyProtection="1">
      <alignment horizontal="left" vertical="center" wrapText="1"/>
      <protection hidden="1"/>
    </xf>
    <xf numFmtId="0" fontId="0" fillId="34" borderId="0" xfId="0" applyFill="1" applyAlignment="1" applyProtection="1">
      <alignment horizontal="left" vertical="top"/>
      <protection hidden="1"/>
    </xf>
    <xf numFmtId="0" fontId="63" fillId="34" borderId="0" xfId="0" applyFont="1" applyFill="1" applyBorder="1" applyAlignment="1" applyProtection="1">
      <alignment horizontal="left"/>
      <protection hidden="1"/>
    </xf>
    <xf numFmtId="166" fontId="1" fillId="35" borderId="51" xfId="1998" applyNumberFormat="1" applyFont="1" applyFill="1" applyBorder="1" applyAlignment="1" applyProtection="1">
      <alignment horizontal="center" vertical="center"/>
      <protection hidden="1"/>
    </xf>
    <xf numFmtId="166" fontId="1" fillId="35" borderId="52" xfId="1998" applyNumberFormat="1" applyFont="1" applyFill="1" applyBorder="1" applyAlignment="1" applyProtection="1">
      <alignment horizontal="center" vertical="center"/>
      <protection hidden="1"/>
    </xf>
    <xf numFmtId="0" fontId="0" fillId="33" borderId="49" xfId="0" applyFont="1" applyFill="1" applyBorder="1" applyAlignment="1" applyProtection="1">
      <alignment horizontal="center" vertical="center"/>
      <protection locked="0"/>
    </xf>
    <xf numFmtId="0" fontId="0" fillId="33" borderId="50" xfId="0" applyFont="1" applyFill="1" applyBorder="1" applyAlignment="1" applyProtection="1">
      <alignment horizontal="center" vertical="center"/>
      <protection locked="0"/>
    </xf>
    <xf numFmtId="166" fontId="1" fillId="33" borderId="51" xfId="1" applyNumberFormat="1" applyFont="1" applyFill="1" applyBorder="1" applyAlignment="1" applyProtection="1">
      <alignment horizontal="center" vertical="center"/>
      <protection locked="0"/>
    </xf>
    <xf numFmtId="166" fontId="1" fillId="33" borderId="52" xfId="1" applyNumberFormat="1" applyFont="1" applyFill="1" applyBorder="1" applyAlignment="1" applyProtection="1">
      <alignment horizontal="center" vertical="center"/>
      <protection locked="0"/>
    </xf>
    <xf numFmtId="39" fontId="1" fillId="35" borderId="49" xfId="1" applyNumberFormat="1" applyFont="1" applyFill="1" applyBorder="1" applyAlignment="1" applyProtection="1">
      <alignment horizontal="center" vertical="center"/>
      <protection hidden="1"/>
    </xf>
    <xf numFmtId="39" fontId="1" fillId="35" borderId="50" xfId="1" applyNumberFormat="1" applyFont="1" applyFill="1" applyBorder="1" applyAlignment="1" applyProtection="1">
      <alignment horizontal="center" vertical="center"/>
      <protection hidden="1"/>
    </xf>
    <xf numFmtId="1" fontId="1" fillId="33" borderId="16" xfId="1" applyNumberFormat="1" applyFont="1" applyFill="1" applyBorder="1" applyAlignment="1" applyProtection="1">
      <alignment horizontal="center" vertical="center"/>
      <protection locked="0"/>
    </xf>
    <xf numFmtId="1" fontId="1" fillId="33" borderId="38" xfId="1" applyNumberFormat="1" applyFont="1" applyFill="1" applyBorder="1" applyAlignment="1" applyProtection="1">
      <alignment horizontal="center" vertical="center"/>
      <protection locked="0"/>
    </xf>
    <xf numFmtId="37" fontId="1" fillId="33" borderId="16" xfId="1" applyNumberFormat="1" applyFont="1" applyFill="1" applyBorder="1" applyAlignment="1" applyProtection="1">
      <alignment horizontal="center" vertical="center"/>
      <protection locked="0"/>
    </xf>
    <xf numFmtId="37" fontId="1" fillId="33" borderId="38" xfId="1" applyNumberFormat="1" applyFont="1" applyFill="1" applyBorder="1" applyAlignment="1" applyProtection="1">
      <alignment horizontal="center" vertical="center"/>
      <protection locked="0"/>
    </xf>
    <xf numFmtId="49" fontId="0" fillId="33" borderId="16" xfId="0" applyNumberFormat="1" applyFont="1" applyFill="1" applyBorder="1" applyAlignment="1" applyProtection="1">
      <alignment horizontal="center" vertical="center"/>
      <protection locked="0"/>
    </xf>
    <xf numFmtId="49" fontId="0" fillId="33" borderId="38" xfId="0" applyNumberFormat="1" applyFont="1" applyFill="1" applyBorder="1" applyAlignment="1" applyProtection="1">
      <alignment horizontal="center" vertical="center"/>
      <protection locked="0"/>
    </xf>
    <xf numFmtId="1" fontId="0" fillId="33" borderId="16" xfId="0" applyNumberFormat="1" applyFont="1" applyFill="1" applyBorder="1" applyAlignment="1" applyProtection="1">
      <alignment horizontal="center" vertical="center"/>
      <protection locked="0"/>
    </xf>
    <xf numFmtId="1" fontId="0" fillId="33" borderId="38" xfId="0" applyNumberFormat="1" applyFont="1" applyFill="1" applyBorder="1" applyAlignment="1" applyProtection="1">
      <alignment horizontal="center" vertical="center"/>
      <protection locked="0"/>
    </xf>
    <xf numFmtId="1" fontId="0" fillId="33" borderId="49" xfId="0" applyNumberFormat="1" applyFont="1" applyFill="1" applyBorder="1" applyAlignment="1" applyProtection="1">
      <alignment horizontal="center" vertical="center"/>
      <protection locked="0"/>
    </xf>
    <xf numFmtId="1" fontId="0" fillId="33" borderId="50" xfId="0" applyNumberFormat="1" applyFont="1" applyFill="1" applyBorder="1" applyAlignment="1" applyProtection="1">
      <alignment horizontal="center" vertical="center"/>
      <protection locked="0"/>
    </xf>
    <xf numFmtId="43" fontId="16" fillId="36" borderId="16" xfId="1" applyFont="1" applyFill="1" applyBorder="1" applyAlignment="1">
      <alignment horizontal="center" vertical="center" wrapText="1"/>
    </xf>
    <xf numFmtId="43" fontId="16" fillId="36" borderId="37" xfId="1" applyFont="1" applyFill="1" applyBorder="1" applyAlignment="1">
      <alignment horizontal="center" vertical="center" wrapText="1"/>
    </xf>
    <xf numFmtId="43" fontId="16" fillId="36" borderId="18" xfId="1" applyFont="1" applyFill="1" applyBorder="1" applyAlignment="1">
      <alignment horizontal="center" vertical="center" wrapText="1"/>
    </xf>
    <xf numFmtId="0" fontId="16" fillId="36" borderId="35" xfId="0" applyFont="1" applyFill="1" applyBorder="1" applyAlignment="1">
      <alignment horizontal="center" vertical="center" wrapText="1"/>
    </xf>
    <xf numFmtId="0" fontId="16" fillId="36" borderId="11" xfId="0" applyFont="1" applyFill="1" applyBorder="1" applyAlignment="1">
      <alignment horizontal="center" vertical="center" wrapText="1"/>
    </xf>
  </cellXfs>
  <cellStyles count="1999">
    <cellStyle name="20% - Accent1" xfId="20" builtinId="30" customBuiltin="1"/>
    <cellStyle name="20% - Accent1 2" xfId="56" xr:uid="{00000000-0005-0000-0000-000001000000}"/>
    <cellStyle name="20% - Accent2" xfId="24" builtinId="34" customBuiltin="1"/>
    <cellStyle name="20% - Accent2 2" xfId="57" xr:uid="{00000000-0005-0000-0000-000003000000}"/>
    <cellStyle name="20% - Accent3" xfId="28" builtinId="38" customBuiltin="1"/>
    <cellStyle name="20% - Accent3 2" xfId="58" xr:uid="{00000000-0005-0000-0000-000005000000}"/>
    <cellStyle name="20% - Accent4" xfId="32" builtinId="42" customBuiltin="1"/>
    <cellStyle name="20% - Accent4 2" xfId="59" xr:uid="{00000000-0005-0000-0000-000007000000}"/>
    <cellStyle name="20% - Accent5" xfId="36" builtinId="46" customBuiltin="1"/>
    <cellStyle name="20% - Accent5 2" xfId="60" xr:uid="{00000000-0005-0000-0000-000009000000}"/>
    <cellStyle name="20% - Accent6" xfId="40" builtinId="50" customBuiltin="1"/>
    <cellStyle name="20% - Accent6 2" xfId="61" xr:uid="{00000000-0005-0000-0000-00000B000000}"/>
    <cellStyle name="40% - Accent1" xfId="21" builtinId="31" customBuiltin="1"/>
    <cellStyle name="40% - Accent1 2" xfId="62" xr:uid="{00000000-0005-0000-0000-00000D000000}"/>
    <cellStyle name="40% - Accent2" xfId="25" builtinId="35" customBuiltin="1"/>
    <cellStyle name="40% - Accent2 2" xfId="63" xr:uid="{00000000-0005-0000-0000-00000F000000}"/>
    <cellStyle name="40% - Accent3" xfId="29" builtinId="39" customBuiltin="1"/>
    <cellStyle name="40% - Accent3 2" xfId="64" xr:uid="{00000000-0005-0000-0000-000011000000}"/>
    <cellStyle name="40% - Accent4" xfId="33" builtinId="43" customBuiltin="1"/>
    <cellStyle name="40% - Accent4 2" xfId="65" xr:uid="{00000000-0005-0000-0000-000013000000}"/>
    <cellStyle name="40% - Accent5" xfId="37" builtinId="47" customBuiltin="1"/>
    <cellStyle name="40% - Accent5 2" xfId="66" xr:uid="{00000000-0005-0000-0000-000015000000}"/>
    <cellStyle name="40% - Accent6" xfId="41" builtinId="51" customBuiltin="1"/>
    <cellStyle name="40% - Accent6 2" xfId="67" xr:uid="{00000000-0005-0000-0000-000017000000}"/>
    <cellStyle name="60% - Accent1" xfId="22" builtinId="32" customBuiltin="1"/>
    <cellStyle name="60% - Accent1 2" xfId="68" xr:uid="{00000000-0005-0000-0000-000019000000}"/>
    <cellStyle name="60% - Accent2" xfId="26" builtinId="36" customBuiltin="1"/>
    <cellStyle name="60% - Accent2 2" xfId="69" xr:uid="{00000000-0005-0000-0000-00001B000000}"/>
    <cellStyle name="60% - Accent3" xfId="30" builtinId="40" customBuiltin="1"/>
    <cellStyle name="60% - Accent3 2" xfId="70" xr:uid="{00000000-0005-0000-0000-00001D000000}"/>
    <cellStyle name="60% - Accent4" xfId="34" builtinId="44" customBuiltin="1"/>
    <cellStyle name="60% - Accent4 2" xfId="71" xr:uid="{00000000-0005-0000-0000-00001F000000}"/>
    <cellStyle name="60% - Accent5" xfId="38" builtinId="48" customBuiltin="1"/>
    <cellStyle name="60% - Accent5 2" xfId="72" xr:uid="{00000000-0005-0000-0000-000021000000}"/>
    <cellStyle name="60% - Accent6" xfId="42" builtinId="52" customBuiltin="1"/>
    <cellStyle name="60% - Accent6 2" xfId="73" xr:uid="{00000000-0005-0000-0000-000023000000}"/>
    <cellStyle name="Accent1" xfId="19" builtinId="29" customBuiltin="1"/>
    <cellStyle name="Accent1 2" xfId="74" xr:uid="{00000000-0005-0000-0000-000025000000}"/>
    <cellStyle name="Accent2" xfId="23" builtinId="33" customBuiltin="1"/>
    <cellStyle name="Accent2 2" xfId="75" xr:uid="{00000000-0005-0000-0000-000027000000}"/>
    <cellStyle name="Accent3" xfId="27" builtinId="37" customBuiltin="1"/>
    <cellStyle name="Accent3 2" xfId="76" xr:uid="{00000000-0005-0000-0000-000029000000}"/>
    <cellStyle name="Accent4" xfId="31" builtinId="41" customBuiltin="1"/>
    <cellStyle name="Accent4 2" xfId="77" xr:uid="{00000000-0005-0000-0000-00002B000000}"/>
    <cellStyle name="Accent5" xfId="35" builtinId="45" customBuiltin="1"/>
    <cellStyle name="Accent5 2" xfId="78" xr:uid="{00000000-0005-0000-0000-00002D000000}"/>
    <cellStyle name="Accent6" xfId="39" builtinId="49" customBuiltin="1"/>
    <cellStyle name="Accent6 2" xfId="79" xr:uid="{00000000-0005-0000-0000-00002F000000}"/>
    <cellStyle name="Bad" xfId="8" builtinId="27" customBuiltin="1"/>
    <cellStyle name="Bad 2" xfId="80" xr:uid="{00000000-0005-0000-0000-000031000000}"/>
    <cellStyle name="Calculation" xfId="12" builtinId="22" customBuiltin="1"/>
    <cellStyle name="Calculation 2" xfId="81" xr:uid="{00000000-0005-0000-0000-000033000000}"/>
    <cellStyle name="Check Cell" xfId="14" builtinId="23" customBuiltin="1"/>
    <cellStyle name="Check Cell 2" xfId="82" xr:uid="{00000000-0005-0000-0000-000035000000}"/>
    <cellStyle name="Comma" xfId="1" builtinId="3"/>
    <cellStyle name="Comma 2" xfId="45" xr:uid="{00000000-0005-0000-0000-000037000000}"/>
    <cellStyle name="Comma 2 2" xfId="46" xr:uid="{00000000-0005-0000-0000-000038000000}"/>
    <cellStyle name="Comma 3" xfId="47" xr:uid="{00000000-0005-0000-0000-000039000000}"/>
    <cellStyle name="Comma 4" xfId="48" xr:uid="{00000000-0005-0000-0000-00003A000000}"/>
    <cellStyle name="Comma 5" xfId="44" xr:uid="{00000000-0005-0000-0000-00003B000000}"/>
    <cellStyle name="Currency" xfId="1998" builtinId="4"/>
    <cellStyle name="Currency 2" xfId="83" xr:uid="{00000000-0005-0000-0000-00003C000000}"/>
    <cellStyle name="Currency 3" xfId="84" xr:uid="{00000000-0005-0000-0000-00003D000000}"/>
    <cellStyle name="Explanatory Text" xfId="17" builtinId="53" customBuiltin="1"/>
    <cellStyle name="Explanatory Text 2" xfId="85" xr:uid="{00000000-0005-0000-0000-00003F000000}"/>
    <cellStyle name="Good" xfId="7" builtinId="26" customBuiltin="1"/>
    <cellStyle name="Good 2" xfId="86" xr:uid="{00000000-0005-0000-0000-000041000000}"/>
    <cellStyle name="Heading 1" xfId="3" builtinId="16" customBuiltin="1"/>
    <cellStyle name="Heading 1 2" xfId="87" xr:uid="{00000000-0005-0000-0000-000043000000}"/>
    <cellStyle name="Heading 2" xfId="4" builtinId="17" customBuiltin="1"/>
    <cellStyle name="Heading 2 2" xfId="88" xr:uid="{00000000-0005-0000-0000-000045000000}"/>
    <cellStyle name="Heading 3" xfId="5" builtinId="18" customBuiltin="1"/>
    <cellStyle name="Heading 3 2" xfId="89" xr:uid="{00000000-0005-0000-0000-000047000000}"/>
    <cellStyle name="Heading 4" xfId="6" builtinId="19" customBuiltin="1"/>
    <cellStyle name="Heading 4 2" xfId="90" xr:uid="{00000000-0005-0000-0000-000049000000}"/>
    <cellStyle name="Input" xfId="10" builtinId="20" customBuiltin="1"/>
    <cellStyle name="Input 2" xfId="91" xr:uid="{00000000-0005-0000-0000-00004B000000}"/>
    <cellStyle name="Linked Cell" xfId="13" builtinId="24" customBuiltin="1"/>
    <cellStyle name="Linked Cell 2" xfId="92" xr:uid="{00000000-0005-0000-0000-00004D000000}"/>
    <cellStyle name="Neutral" xfId="9" builtinId="28" customBuiltin="1"/>
    <cellStyle name="Neutral 2" xfId="93" xr:uid="{00000000-0005-0000-0000-00004F000000}"/>
    <cellStyle name="Normal" xfId="0" builtinId="0"/>
    <cellStyle name="Normal 2" xfId="49" xr:uid="{00000000-0005-0000-0000-000051000000}"/>
    <cellStyle name="Normal 2 10" xfId="94" xr:uid="{00000000-0005-0000-0000-000052000000}"/>
    <cellStyle name="Normal 2 10 10" xfId="95" xr:uid="{00000000-0005-0000-0000-000053000000}"/>
    <cellStyle name="Normal 2 10 11" xfId="96" xr:uid="{00000000-0005-0000-0000-000054000000}"/>
    <cellStyle name="Normal 2 10 12" xfId="97" xr:uid="{00000000-0005-0000-0000-000055000000}"/>
    <cellStyle name="Normal 2 10 13" xfId="98" xr:uid="{00000000-0005-0000-0000-000056000000}"/>
    <cellStyle name="Normal 2 10 14" xfId="99" xr:uid="{00000000-0005-0000-0000-000057000000}"/>
    <cellStyle name="Normal 2 10 15" xfId="100" xr:uid="{00000000-0005-0000-0000-000058000000}"/>
    <cellStyle name="Normal 2 10 16" xfId="101" xr:uid="{00000000-0005-0000-0000-000059000000}"/>
    <cellStyle name="Normal 2 10 17" xfId="102" xr:uid="{00000000-0005-0000-0000-00005A000000}"/>
    <cellStyle name="Normal 2 10 18" xfId="103" xr:uid="{00000000-0005-0000-0000-00005B000000}"/>
    <cellStyle name="Normal 2 10 19" xfId="104" xr:uid="{00000000-0005-0000-0000-00005C000000}"/>
    <cellStyle name="Normal 2 10 2" xfId="105" xr:uid="{00000000-0005-0000-0000-00005D000000}"/>
    <cellStyle name="Normal 2 10 20" xfId="106" xr:uid="{00000000-0005-0000-0000-00005E000000}"/>
    <cellStyle name="Normal 2 10 21" xfId="107" xr:uid="{00000000-0005-0000-0000-00005F000000}"/>
    <cellStyle name="Normal 2 10 22" xfId="108" xr:uid="{00000000-0005-0000-0000-000060000000}"/>
    <cellStyle name="Normal 2 10 23" xfId="109" xr:uid="{00000000-0005-0000-0000-000061000000}"/>
    <cellStyle name="Normal 2 10 3" xfId="110" xr:uid="{00000000-0005-0000-0000-000062000000}"/>
    <cellStyle name="Normal 2 10 4" xfId="111" xr:uid="{00000000-0005-0000-0000-000063000000}"/>
    <cellStyle name="Normal 2 10 5" xfId="112" xr:uid="{00000000-0005-0000-0000-000064000000}"/>
    <cellStyle name="Normal 2 10 6" xfId="113" xr:uid="{00000000-0005-0000-0000-000065000000}"/>
    <cellStyle name="Normal 2 10 7" xfId="114" xr:uid="{00000000-0005-0000-0000-000066000000}"/>
    <cellStyle name="Normal 2 10 8" xfId="115" xr:uid="{00000000-0005-0000-0000-000067000000}"/>
    <cellStyle name="Normal 2 10 9" xfId="116" xr:uid="{00000000-0005-0000-0000-000068000000}"/>
    <cellStyle name="Normal 2 11" xfId="117" xr:uid="{00000000-0005-0000-0000-000069000000}"/>
    <cellStyle name="Normal 2 11 10" xfId="118" xr:uid="{00000000-0005-0000-0000-00006A000000}"/>
    <cellStyle name="Normal 2 11 11" xfId="119" xr:uid="{00000000-0005-0000-0000-00006B000000}"/>
    <cellStyle name="Normal 2 11 12" xfId="120" xr:uid="{00000000-0005-0000-0000-00006C000000}"/>
    <cellStyle name="Normal 2 11 13" xfId="121" xr:uid="{00000000-0005-0000-0000-00006D000000}"/>
    <cellStyle name="Normal 2 11 14" xfId="122" xr:uid="{00000000-0005-0000-0000-00006E000000}"/>
    <cellStyle name="Normal 2 11 15" xfId="123" xr:uid="{00000000-0005-0000-0000-00006F000000}"/>
    <cellStyle name="Normal 2 11 16" xfId="124" xr:uid="{00000000-0005-0000-0000-000070000000}"/>
    <cellStyle name="Normal 2 11 17" xfId="125" xr:uid="{00000000-0005-0000-0000-000071000000}"/>
    <cellStyle name="Normal 2 11 18" xfId="126" xr:uid="{00000000-0005-0000-0000-000072000000}"/>
    <cellStyle name="Normal 2 11 19" xfId="127" xr:uid="{00000000-0005-0000-0000-000073000000}"/>
    <cellStyle name="Normal 2 11 2" xfId="128" xr:uid="{00000000-0005-0000-0000-000074000000}"/>
    <cellStyle name="Normal 2 11 20" xfId="129" xr:uid="{00000000-0005-0000-0000-000075000000}"/>
    <cellStyle name="Normal 2 11 21" xfId="130" xr:uid="{00000000-0005-0000-0000-000076000000}"/>
    <cellStyle name="Normal 2 11 22" xfId="131" xr:uid="{00000000-0005-0000-0000-000077000000}"/>
    <cellStyle name="Normal 2 11 23" xfId="132" xr:uid="{00000000-0005-0000-0000-000078000000}"/>
    <cellStyle name="Normal 2 11 3" xfId="133" xr:uid="{00000000-0005-0000-0000-000079000000}"/>
    <cellStyle name="Normal 2 11 4" xfId="134" xr:uid="{00000000-0005-0000-0000-00007A000000}"/>
    <cellStyle name="Normal 2 11 5" xfId="135" xr:uid="{00000000-0005-0000-0000-00007B000000}"/>
    <cellStyle name="Normal 2 11 6" xfId="136" xr:uid="{00000000-0005-0000-0000-00007C000000}"/>
    <cellStyle name="Normal 2 11 7" xfId="137" xr:uid="{00000000-0005-0000-0000-00007D000000}"/>
    <cellStyle name="Normal 2 11 8" xfId="138" xr:uid="{00000000-0005-0000-0000-00007E000000}"/>
    <cellStyle name="Normal 2 11 9" xfId="139" xr:uid="{00000000-0005-0000-0000-00007F000000}"/>
    <cellStyle name="Normal 2 12" xfId="140" xr:uid="{00000000-0005-0000-0000-000080000000}"/>
    <cellStyle name="Normal 2 12 10" xfId="141" xr:uid="{00000000-0005-0000-0000-000081000000}"/>
    <cellStyle name="Normal 2 12 11" xfId="142" xr:uid="{00000000-0005-0000-0000-000082000000}"/>
    <cellStyle name="Normal 2 12 12" xfId="143" xr:uid="{00000000-0005-0000-0000-000083000000}"/>
    <cellStyle name="Normal 2 12 13" xfId="144" xr:uid="{00000000-0005-0000-0000-000084000000}"/>
    <cellStyle name="Normal 2 12 14" xfId="145" xr:uid="{00000000-0005-0000-0000-000085000000}"/>
    <cellStyle name="Normal 2 12 15" xfId="146" xr:uid="{00000000-0005-0000-0000-000086000000}"/>
    <cellStyle name="Normal 2 12 16" xfId="147" xr:uid="{00000000-0005-0000-0000-000087000000}"/>
    <cellStyle name="Normal 2 12 17" xfId="148" xr:uid="{00000000-0005-0000-0000-000088000000}"/>
    <cellStyle name="Normal 2 12 18" xfId="149" xr:uid="{00000000-0005-0000-0000-000089000000}"/>
    <cellStyle name="Normal 2 12 19" xfId="150" xr:uid="{00000000-0005-0000-0000-00008A000000}"/>
    <cellStyle name="Normal 2 12 2" xfId="151" xr:uid="{00000000-0005-0000-0000-00008B000000}"/>
    <cellStyle name="Normal 2 12 20" xfId="152" xr:uid="{00000000-0005-0000-0000-00008C000000}"/>
    <cellStyle name="Normal 2 12 21" xfId="153" xr:uid="{00000000-0005-0000-0000-00008D000000}"/>
    <cellStyle name="Normal 2 12 22" xfId="154" xr:uid="{00000000-0005-0000-0000-00008E000000}"/>
    <cellStyle name="Normal 2 12 23" xfId="155" xr:uid="{00000000-0005-0000-0000-00008F000000}"/>
    <cellStyle name="Normal 2 12 3" xfId="156" xr:uid="{00000000-0005-0000-0000-000090000000}"/>
    <cellStyle name="Normal 2 12 4" xfId="157" xr:uid="{00000000-0005-0000-0000-000091000000}"/>
    <cellStyle name="Normal 2 12 5" xfId="158" xr:uid="{00000000-0005-0000-0000-000092000000}"/>
    <cellStyle name="Normal 2 12 6" xfId="159" xr:uid="{00000000-0005-0000-0000-000093000000}"/>
    <cellStyle name="Normal 2 12 7" xfId="160" xr:uid="{00000000-0005-0000-0000-000094000000}"/>
    <cellStyle name="Normal 2 12 8" xfId="161" xr:uid="{00000000-0005-0000-0000-000095000000}"/>
    <cellStyle name="Normal 2 12 9" xfId="162" xr:uid="{00000000-0005-0000-0000-000096000000}"/>
    <cellStyle name="Normal 2 13" xfId="163" xr:uid="{00000000-0005-0000-0000-000097000000}"/>
    <cellStyle name="Normal 2 13 10" xfId="164" xr:uid="{00000000-0005-0000-0000-000098000000}"/>
    <cellStyle name="Normal 2 13 11" xfId="165" xr:uid="{00000000-0005-0000-0000-000099000000}"/>
    <cellStyle name="Normal 2 13 12" xfId="166" xr:uid="{00000000-0005-0000-0000-00009A000000}"/>
    <cellStyle name="Normal 2 13 13" xfId="167" xr:uid="{00000000-0005-0000-0000-00009B000000}"/>
    <cellStyle name="Normal 2 13 14" xfId="168" xr:uid="{00000000-0005-0000-0000-00009C000000}"/>
    <cellStyle name="Normal 2 13 15" xfId="169" xr:uid="{00000000-0005-0000-0000-00009D000000}"/>
    <cellStyle name="Normal 2 13 16" xfId="170" xr:uid="{00000000-0005-0000-0000-00009E000000}"/>
    <cellStyle name="Normal 2 13 17" xfId="171" xr:uid="{00000000-0005-0000-0000-00009F000000}"/>
    <cellStyle name="Normal 2 13 18" xfId="172" xr:uid="{00000000-0005-0000-0000-0000A0000000}"/>
    <cellStyle name="Normal 2 13 19" xfId="173" xr:uid="{00000000-0005-0000-0000-0000A1000000}"/>
    <cellStyle name="Normal 2 13 2" xfId="174" xr:uid="{00000000-0005-0000-0000-0000A2000000}"/>
    <cellStyle name="Normal 2 13 20" xfId="175" xr:uid="{00000000-0005-0000-0000-0000A3000000}"/>
    <cellStyle name="Normal 2 13 21" xfId="176" xr:uid="{00000000-0005-0000-0000-0000A4000000}"/>
    <cellStyle name="Normal 2 13 22" xfId="177" xr:uid="{00000000-0005-0000-0000-0000A5000000}"/>
    <cellStyle name="Normal 2 13 23" xfId="178" xr:uid="{00000000-0005-0000-0000-0000A6000000}"/>
    <cellStyle name="Normal 2 13 3" xfId="179" xr:uid="{00000000-0005-0000-0000-0000A7000000}"/>
    <cellStyle name="Normal 2 13 4" xfId="180" xr:uid="{00000000-0005-0000-0000-0000A8000000}"/>
    <cellStyle name="Normal 2 13 5" xfId="181" xr:uid="{00000000-0005-0000-0000-0000A9000000}"/>
    <cellStyle name="Normal 2 13 6" xfId="182" xr:uid="{00000000-0005-0000-0000-0000AA000000}"/>
    <cellStyle name="Normal 2 13 7" xfId="183" xr:uid="{00000000-0005-0000-0000-0000AB000000}"/>
    <cellStyle name="Normal 2 13 8" xfId="184" xr:uid="{00000000-0005-0000-0000-0000AC000000}"/>
    <cellStyle name="Normal 2 13 9" xfId="185" xr:uid="{00000000-0005-0000-0000-0000AD000000}"/>
    <cellStyle name="Normal 2 14" xfId="186" xr:uid="{00000000-0005-0000-0000-0000AE000000}"/>
    <cellStyle name="Normal 2 14 10" xfId="187" xr:uid="{00000000-0005-0000-0000-0000AF000000}"/>
    <cellStyle name="Normal 2 14 11" xfId="188" xr:uid="{00000000-0005-0000-0000-0000B0000000}"/>
    <cellStyle name="Normal 2 14 12" xfId="189" xr:uid="{00000000-0005-0000-0000-0000B1000000}"/>
    <cellStyle name="Normal 2 14 13" xfId="190" xr:uid="{00000000-0005-0000-0000-0000B2000000}"/>
    <cellStyle name="Normal 2 14 14" xfId="191" xr:uid="{00000000-0005-0000-0000-0000B3000000}"/>
    <cellStyle name="Normal 2 14 15" xfId="192" xr:uid="{00000000-0005-0000-0000-0000B4000000}"/>
    <cellStyle name="Normal 2 14 16" xfId="193" xr:uid="{00000000-0005-0000-0000-0000B5000000}"/>
    <cellStyle name="Normal 2 14 17" xfId="194" xr:uid="{00000000-0005-0000-0000-0000B6000000}"/>
    <cellStyle name="Normal 2 14 18" xfId="195" xr:uid="{00000000-0005-0000-0000-0000B7000000}"/>
    <cellStyle name="Normal 2 14 19" xfId="196" xr:uid="{00000000-0005-0000-0000-0000B8000000}"/>
    <cellStyle name="Normal 2 14 2" xfId="197" xr:uid="{00000000-0005-0000-0000-0000B9000000}"/>
    <cellStyle name="Normal 2 14 20" xfId="198" xr:uid="{00000000-0005-0000-0000-0000BA000000}"/>
    <cellStyle name="Normal 2 14 21" xfId="199" xr:uid="{00000000-0005-0000-0000-0000BB000000}"/>
    <cellStyle name="Normal 2 14 22" xfId="200" xr:uid="{00000000-0005-0000-0000-0000BC000000}"/>
    <cellStyle name="Normal 2 14 23" xfId="201" xr:uid="{00000000-0005-0000-0000-0000BD000000}"/>
    <cellStyle name="Normal 2 14 3" xfId="202" xr:uid="{00000000-0005-0000-0000-0000BE000000}"/>
    <cellStyle name="Normal 2 14 4" xfId="203" xr:uid="{00000000-0005-0000-0000-0000BF000000}"/>
    <cellStyle name="Normal 2 14 5" xfId="204" xr:uid="{00000000-0005-0000-0000-0000C0000000}"/>
    <cellStyle name="Normal 2 14 6" xfId="205" xr:uid="{00000000-0005-0000-0000-0000C1000000}"/>
    <cellStyle name="Normal 2 14 7" xfId="206" xr:uid="{00000000-0005-0000-0000-0000C2000000}"/>
    <cellStyle name="Normal 2 14 8" xfId="207" xr:uid="{00000000-0005-0000-0000-0000C3000000}"/>
    <cellStyle name="Normal 2 14 9" xfId="208" xr:uid="{00000000-0005-0000-0000-0000C4000000}"/>
    <cellStyle name="Normal 2 15" xfId="209" xr:uid="{00000000-0005-0000-0000-0000C5000000}"/>
    <cellStyle name="Normal 2 15 10" xfId="210" xr:uid="{00000000-0005-0000-0000-0000C6000000}"/>
    <cellStyle name="Normal 2 15 11" xfId="211" xr:uid="{00000000-0005-0000-0000-0000C7000000}"/>
    <cellStyle name="Normal 2 15 12" xfId="212" xr:uid="{00000000-0005-0000-0000-0000C8000000}"/>
    <cellStyle name="Normal 2 15 13" xfId="213" xr:uid="{00000000-0005-0000-0000-0000C9000000}"/>
    <cellStyle name="Normal 2 15 14" xfId="214" xr:uid="{00000000-0005-0000-0000-0000CA000000}"/>
    <cellStyle name="Normal 2 15 15" xfId="215" xr:uid="{00000000-0005-0000-0000-0000CB000000}"/>
    <cellStyle name="Normal 2 15 16" xfId="216" xr:uid="{00000000-0005-0000-0000-0000CC000000}"/>
    <cellStyle name="Normal 2 15 17" xfId="217" xr:uid="{00000000-0005-0000-0000-0000CD000000}"/>
    <cellStyle name="Normal 2 15 18" xfId="218" xr:uid="{00000000-0005-0000-0000-0000CE000000}"/>
    <cellStyle name="Normal 2 15 19" xfId="219" xr:uid="{00000000-0005-0000-0000-0000CF000000}"/>
    <cellStyle name="Normal 2 15 2" xfId="220" xr:uid="{00000000-0005-0000-0000-0000D0000000}"/>
    <cellStyle name="Normal 2 15 20" xfId="221" xr:uid="{00000000-0005-0000-0000-0000D1000000}"/>
    <cellStyle name="Normal 2 15 21" xfId="222" xr:uid="{00000000-0005-0000-0000-0000D2000000}"/>
    <cellStyle name="Normal 2 15 22" xfId="223" xr:uid="{00000000-0005-0000-0000-0000D3000000}"/>
    <cellStyle name="Normal 2 15 23" xfId="224" xr:uid="{00000000-0005-0000-0000-0000D4000000}"/>
    <cellStyle name="Normal 2 15 3" xfId="225" xr:uid="{00000000-0005-0000-0000-0000D5000000}"/>
    <cellStyle name="Normal 2 15 4" xfId="226" xr:uid="{00000000-0005-0000-0000-0000D6000000}"/>
    <cellStyle name="Normal 2 15 5" xfId="227" xr:uid="{00000000-0005-0000-0000-0000D7000000}"/>
    <cellStyle name="Normal 2 15 6" xfId="228" xr:uid="{00000000-0005-0000-0000-0000D8000000}"/>
    <cellStyle name="Normal 2 15 7" xfId="229" xr:uid="{00000000-0005-0000-0000-0000D9000000}"/>
    <cellStyle name="Normal 2 15 8" xfId="230" xr:uid="{00000000-0005-0000-0000-0000DA000000}"/>
    <cellStyle name="Normal 2 15 9" xfId="231" xr:uid="{00000000-0005-0000-0000-0000DB000000}"/>
    <cellStyle name="Normal 2 16" xfId="232" xr:uid="{00000000-0005-0000-0000-0000DC000000}"/>
    <cellStyle name="Normal 2 16 10" xfId="233" xr:uid="{00000000-0005-0000-0000-0000DD000000}"/>
    <cellStyle name="Normal 2 16 11" xfId="234" xr:uid="{00000000-0005-0000-0000-0000DE000000}"/>
    <cellStyle name="Normal 2 16 12" xfId="235" xr:uid="{00000000-0005-0000-0000-0000DF000000}"/>
    <cellStyle name="Normal 2 16 13" xfId="236" xr:uid="{00000000-0005-0000-0000-0000E0000000}"/>
    <cellStyle name="Normal 2 16 14" xfId="237" xr:uid="{00000000-0005-0000-0000-0000E1000000}"/>
    <cellStyle name="Normal 2 16 15" xfId="238" xr:uid="{00000000-0005-0000-0000-0000E2000000}"/>
    <cellStyle name="Normal 2 16 16" xfId="239" xr:uid="{00000000-0005-0000-0000-0000E3000000}"/>
    <cellStyle name="Normal 2 16 17" xfId="240" xr:uid="{00000000-0005-0000-0000-0000E4000000}"/>
    <cellStyle name="Normal 2 16 18" xfId="241" xr:uid="{00000000-0005-0000-0000-0000E5000000}"/>
    <cellStyle name="Normal 2 16 19" xfId="242" xr:uid="{00000000-0005-0000-0000-0000E6000000}"/>
    <cellStyle name="Normal 2 16 2" xfId="243" xr:uid="{00000000-0005-0000-0000-0000E7000000}"/>
    <cellStyle name="Normal 2 16 20" xfId="244" xr:uid="{00000000-0005-0000-0000-0000E8000000}"/>
    <cellStyle name="Normal 2 16 21" xfId="245" xr:uid="{00000000-0005-0000-0000-0000E9000000}"/>
    <cellStyle name="Normal 2 16 22" xfId="246" xr:uid="{00000000-0005-0000-0000-0000EA000000}"/>
    <cellStyle name="Normal 2 16 23" xfId="247" xr:uid="{00000000-0005-0000-0000-0000EB000000}"/>
    <cellStyle name="Normal 2 16 3" xfId="248" xr:uid="{00000000-0005-0000-0000-0000EC000000}"/>
    <cellStyle name="Normal 2 16 4" xfId="249" xr:uid="{00000000-0005-0000-0000-0000ED000000}"/>
    <cellStyle name="Normal 2 16 5" xfId="250" xr:uid="{00000000-0005-0000-0000-0000EE000000}"/>
    <cellStyle name="Normal 2 16 6" xfId="251" xr:uid="{00000000-0005-0000-0000-0000EF000000}"/>
    <cellStyle name="Normal 2 16 7" xfId="252" xr:uid="{00000000-0005-0000-0000-0000F0000000}"/>
    <cellStyle name="Normal 2 16 8" xfId="253" xr:uid="{00000000-0005-0000-0000-0000F1000000}"/>
    <cellStyle name="Normal 2 16 9" xfId="254" xr:uid="{00000000-0005-0000-0000-0000F2000000}"/>
    <cellStyle name="Normal 2 17" xfId="255" xr:uid="{00000000-0005-0000-0000-0000F3000000}"/>
    <cellStyle name="Normal 2 17 10" xfId="256" xr:uid="{00000000-0005-0000-0000-0000F4000000}"/>
    <cellStyle name="Normal 2 17 11" xfId="257" xr:uid="{00000000-0005-0000-0000-0000F5000000}"/>
    <cellStyle name="Normal 2 17 12" xfId="258" xr:uid="{00000000-0005-0000-0000-0000F6000000}"/>
    <cellStyle name="Normal 2 17 13" xfId="259" xr:uid="{00000000-0005-0000-0000-0000F7000000}"/>
    <cellStyle name="Normal 2 17 14" xfId="260" xr:uid="{00000000-0005-0000-0000-0000F8000000}"/>
    <cellStyle name="Normal 2 17 15" xfId="261" xr:uid="{00000000-0005-0000-0000-0000F9000000}"/>
    <cellStyle name="Normal 2 17 16" xfId="262" xr:uid="{00000000-0005-0000-0000-0000FA000000}"/>
    <cellStyle name="Normal 2 17 17" xfId="263" xr:uid="{00000000-0005-0000-0000-0000FB000000}"/>
    <cellStyle name="Normal 2 17 18" xfId="264" xr:uid="{00000000-0005-0000-0000-0000FC000000}"/>
    <cellStyle name="Normal 2 17 19" xfId="265" xr:uid="{00000000-0005-0000-0000-0000FD000000}"/>
    <cellStyle name="Normal 2 17 2" xfId="266" xr:uid="{00000000-0005-0000-0000-0000FE000000}"/>
    <cellStyle name="Normal 2 17 20" xfId="267" xr:uid="{00000000-0005-0000-0000-0000FF000000}"/>
    <cellStyle name="Normal 2 17 21" xfId="268" xr:uid="{00000000-0005-0000-0000-000000010000}"/>
    <cellStyle name="Normal 2 17 22" xfId="269" xr:uid="{00000000-0005-0000-0000-000001010000}"/>
    <cellStyle name="Normal 2 17 23" xfId="270" xr:uid="{00000000-0005-0000-0000-000002010000}"/>
    <cellStyle name="Normal 2 17 3" xfId="271" xr:uid="{00000000-0005-0000-0000-000003010000}"/>
    <cellStyle name="Normal 2 17 4" xfId="272" xr:uid="{00000000-0005-0000-0000-000004010000}"/>
    <cellStyle name="Normal 2 17 5" xfId="273" xr:uid="{00000000-0005-0000-0000-000005010000}"/>
    <cellStyle name="Normal 2 17 6" xfId="274" xr:uid="{00000000-0005-0000-0000-000006010000}"/>
    <cellStyle name="Normal 2 17 7" xfId="275" xr:uid="{00000000-0005-0000-0000-000007010000}"/>
    <cellStyle name="Normal 2 17 8" xfId="276" xr:uid="{00000000-0005-0000-0000-000008010000}"/>
    <cellStyle name="Normal 2 17 9" xfId="277" xr:uid="{00000000-0005-0000-0000-000009010000}"/>
    <cellStyle name="Normal 2 18" xfId="278" xr:uid="{00000000-0005-0000-0000-00000A010000}"/>
    <cellStyle name="Normal 2 18 10" xfId="279" xr:uid="{00000000-0005-0000-0000-00000B010000}"/>
    <cellStyle name="Normal 2 18 11" xfId="280" xr:uid="{00000000-0005-0000-0000-00000C010000}"/>
    <cellStyle name="Normal 2 18 12" xfId="281" xr:uid="{00000000-0005-0000-0000-00000D010000}"/>
    <cellStyle name="Normal 2 18 13" xfId="282" xr:uid="{00000000-0005-0000-0000-00000E010000}"/>
    <cellStyle name="Normal 2 18 14" xfId="283" xr:uid="{00000000-0005-0000-0000-00000F010000}"/>
    <cellStyle name="Normal 2 18 15" xfId="284" xr:uid="{00000000-0005-0000-0000-000010010000}"/>
    <cellStyle name="Normal 2 18 16" xfId="285" xr:uid="{00000000-0005-0000-0000-000011010000}"/>
    <cellStyle name="Normal 2 18 17" xfId="286" xr:uid="{00000000-0005-0000-0000-000012010000}"/>
    <cellStyle name="Normal 2 18 18" xfId="287" xr:uid="{00000000-0005-0000-0000-000013010000}"/>
    <cellStyle name="Normal 2 18 19" xfId="288" xr:uid="{00000000-0005-0000-0000-000014010000}"/>
    <cellStyle name="Normal 2 18 2" xfId="289" xr:uid="{00000000-0005-0000-0000-000015010000}"/>
    <cellStyle name="Normal 2 18 20" xfId="290" xr:uid="{00000000-0005-0000-0000-000016010000}"/>
    <cellStyle name="Normal 2 18 21" xfId="291" xr:uid="{00000000-0005-0000-0000-000017010000}"/>
    <cellStyle name="Normal 2 18 22" xfId="292" xr:uid="{00000000-0005-0000-0000-000018010000}"/>
    <cellStyle name="Normal 2 18 23" xfId="293" xr:uid="{00000000-0005-0000-0000-000019010000}"/>
    <cellStyle name="Normal 2 18 3" xfId="294" xr:uid="{00000000-0005-0000-0000-00001A010000}"/>
    <cellStyle name="Normal 2 18 4" xfId="295" xr:uid="{00000000-0005-0000-0000-00001B010000}"/>
    <cellStyle name="Normal 2 18 5" xfId="296" xr:uid="{00000000-0005-0000-0000-00001C010000}"/>
    <cellStyle name="Normal 2 18 6" xfId="297" xr:uid="{00000000-0005-0000-0000-00001D010000}"/>
    <cellStyle name="Normal 2 18 7" xfId="298" xr:uid="{00000000-0005-0000-0000-00001E010000}"/>
    <cellStyle name="Normal 2 18 8" xfId="299" xr:uid="{00000000-0005-0000-0000-00001F010000}"/>
    <cellStyle name="Normal 2 18 9" xfId="300" xr:uid="{00000000-0005-0000-0000-000020010000}"/>
    <cellStyle name="Normal 2 19" xfId="301" xr:uid="{00000000-0005-0000-0000-000021010000}"/>
    <cellStyle name="Normal 2 19 10" xfId="302" xr:uid="{00000000-0005-0000-0000-000022010000}"/>
    <cellStyle name="Normal 2 19 11" xfId="303" xr:uid="{00000000-0005-0000-0000-000023010000}"/>
    <cellStyle name="Normal 2 19 12" xfId="304" xr:uid="{00000000-0005-0000-0000-000024010000}"/>
    <cellStyle name="Normal 2 19 13" xfId="305" xr:uid="{00000000-0005-0000-0000-000025010000}"/>
    <cellStyle name="Normal 2 19 14" xfId="306" xr:uid="{00000000-0005-0000-0000-000026010000}"/>
    <cellStyle name="Normal 2 19 15" xfId="307" xr:uid="{00000000-0005-0000-0000-000027010000}"/>
    <cellStyle name="Normal 2 19 16" xfId="308" xr:uid="{00000000-0005-0000-0000-000028010000}"/>
    <cellStyle name="Normal 2 19 17" xfId="309" xr:uid="{00000000-0005-0000-0000-000029010000}"/>
    <cellStyle name="Normal 2 19 18" xfId="310" xr:uid="{00000000-0005-0000-0000-00002A010000}"/>
    <cellStyle name="Normal 2 19 19" xfId="311" xr:uid="{00000000-0005-0000-0000-00002B010000}"/>
    <cellStyle name="Normal 2 19 2" xfId="312" xr:uid="{00000000-0005-0000-0000-00002C010000}"/>
    <cellStyle name="Normal 2 19 20" xfId="313" xr:uid="{00000000-0005-0000-0000-00002D010000}"/>
    <cellStyle name="Normal 2 19 21" xfId="314" xr:uid="{00000000-0005-0000-0000-00002E010000}"/>
    <cellStyle name="Normal 2 19 22" xfId="315" xr:uid="{00000000-0005-0000-0000-00002F010000}"/>
    <cellStyle name="Normal 2 19 23" xfId="316" xr:uid="{00000000-0005-0000-0000-000030010000}"/>
    <cellStyle name="Normal 2 19 3" xfId="317" xr:uid="{00000000-0005-0000-0000-000031010000}"/>
    <cellStyle name="Normal 2 19 4" xfId="318" xr:uid="{00000000-0005-0000-0000-000032010000}"/>
    <cellStyle name="Normal 2 19 5" xfId="319" xr:uid="{00000000-0005-0000-0000-000033010000}"/>
    <cellStyle name="Normal 2 19 6" xfId="320" xr:uid="{00000000-0005-0000-0000-000034010000}"/>
    <cellStyle name="Normal 2 19 7" xfId="321" xr:uid="{00000000-0005-0000-0000-000035010000}"/>
    <cellStyle name="Normal 2 19 8" xfId="322" xr:uid="{00000000-0005-0000-0000-000036010000}"/>
    <cellStyle name="Normal 2 19 9" xfId="323" xr:uid="{00000000-0005-0000-0000-000037010000}"/>
    <cellStyle name="Normal 2 2" xfId="50" xr:uid="{00000000-0005-0000-0000-000038010000}"/>
    <cellStyle name="Normal 2 2 2" xfId="324" xr:uid="{00000000-0005-0000-0000-000039010000}"/>
    <cellStyle name="Normal 2 20" xfId="325" xr:uid="{00000000-0005-0000-0000-00003A010000}"/>
    <cellStyle name="Normal 2 20 10" xfId="326" xr:uid="{00000000-0005-0000-0000-00003B010000}"/>
    <cellStyle name="Normal 2 20 11" xfId="327" xr:uid="{00000000-0005-0000-0000-00003C010000}"/>
    <cellStyle name="Normal 2 20 12" xfId="328" xr:uid="{00000000-0005-0000-0000-00003D010000}"/>
    <cellStyle name="Normal 2 20 13" xfId="329" xr:uid="{00000000-0005-0000-0000-00003E010000}"/>
    <cellStyle name="Normal 2 20 14" xfId="330" xr:uid="{00000000-0005-0000-0000-00003F010000}"/>
    <cellStyle name="Normal 2 20 15" xfId="331" xr:uid="{00000000-0005-0000-0000-000040010000}"/>
    <cellStyle name="Normal 2 20 16" xfId="332" xr:uid="{00000000-0005-0000-0000-000041010000}"/>
    <cellStyle name="Normal 2 20 17" xfId="333" xr:uid="{00000000-0005-0000-0000-000042010000}"/>
    <cellStyle name="Normal 2 20 18" xfId="334" xr:uid="{00000000-0005-0000-0000-000043010000}"/>
    <cellStyle name="Normal 2 20 19" xfId="335" xr:uid="{00000000-0005-0000-0000-000044010000}"/>
    <cellStyle name="Normal 2 20 2" xfId="336" xr:uid="{00000000-0005-0000-0000-000045010000}"/>
    <cellStyle name="Normal 2 20 20" xfId="337" xr:uid="{00000000-0005-0000-0000-000046010000}"/>
    <cellStyle name="Normal 2 20 21" xfId="338" xr:uid="{00000000-0005-0000-0000-000047010000}"/>
    <cellStyle name="Normal 2 20 22" xfId="339" xr:uid="{00000000-0005-0000-0000-000048010000}"/>
    <cellStyle name="Normal 2 20 23" xfId="340" xr:uid="{00000000-0005-0000-0000-000049010000}"/>
    <cellStyle name="Normal 2 20 3" xfId="341" xr:uid="{00000000-0005-0000-0000-00004A010000}"/>
    <cellStyle name="Normal 2 20 4" xfId="342" xr:uid="{00000000-0005-0000-0000-00004B010000}"/>
    <cellStyle name="Normal 2 20 5" xfId="343" xr:uid="{00000000-0005-0000-0000-00004C010000}"/>
    <cellStyle name="Normal 2 20 6" xfId="344" xr:uid="{00000000-0005-0000-0000-00004D010000}"/>
    <cellStyle name="Normal 2 20 7" xfId="345" xr:uid="{00000000-0005-0000-0000-00004E010000}"/>
    <cellStyle name="Normal 2 20 8" xfId="346" xr:uid="{00000000-0005-0000-0000-00004F010000}"/>
    <cellStyle name="Normal 2 20 9" xfId="347" xr:uid="{00000000-0005-0000-0000-000050010000}"/>
    <cellStyle name="Normal 2 21" xfId="348" xr:uid="{00000000-0005-0000-0000-000051010000}"/>
    <cellStyle name="Normal 2 21 10" xfId="349" xr:uid="{00000000-0005-0000-0000-000052010000}"/>
    <cellStyle name="Normal 2 21 11" xfId="350" xr:uid="{00000000-0005-0000-0000-000053010000}"/>
    <cellStyle name="Normal 2 21 12" xfId="351" xr:uid="{00000000-0005-0000-0000-000054010000}"/>
    <cellStyle name="Normal 2 21 13" xfId="352" xr:uid="{00000000-0005-0000-0000-000055010000}"/>
    <cellStyle name="Normal 2 21 14" xfId="353" xr:uid="{00000000-0005-0000-0000-000056010000}"/>
    <cellStyle name="Normal 2 21 15" xfId="354" xr:uid="{00000000-0005-0000-0000-000057010000}"/>
    <cellStyle name="Normal 2 21 16" xfId="355" xr:uid="{00000000-0005-0000-0000-000058010000}"/>
    <cellStyle name="Normal 2 21 17" xfId="356" xr:uid="{00000000-0005-0000-0000-000059010000}"/>
    <cellStyle name="Normal 2 21 18" xfId="357" xr:uid="{00000000-0005-0000-0000-00005A010000}"/>
    <cellStyle name="Normal 2 21 19" xfId="358" xr:uid="{00000000-0005-0000-0000-00005B010000}"/>
    <cellStyle name="Normal 2 21 2" xfId="359" xr:uid="{00000000-0005-0000-0000-00005C010000}"/>
    <cellStyle name="Normal 2 21 20" xfId="360" xr:uid="{00000000-0005-0000-0000-00005D010000}"/>
    <cellStyle name="Normal 2 21 21" xfId="361" xr:uid="{00000000-0005-0000-0000-00005E010000}"/>
    <cellStyle name="Normal 2 21 22" xfId="362" xr:uid="{00000000-0005-0000-0000-00005F010000}"/>
    <cellStyle name="Normal 2 21 23" xfId="363" xr:uid="{00000000-0005-0000-0000-000060010000}"/>
    <cellStyle name="Normal 2 21 3" xfId="364" xr:uid="{00000000-0005-0000-0000-000061010000}"/>
    <cellStyle name="Normal 2 21 4" xfId="365" xr:uid="{00000000-0005-0000-0000-000062010000}"/>
    <cellStyle name="Normal 2 21 5" xfId="366" xr:uid="{00000000-0005-0000-0000-000063010000}"/>
    <cellStyle name="Normal 2 21 6" xfId="367" xr:uid="{00000000-0005-0000-0000-000064010000}"/>
    <cellStyle name="Normal 2 21 7" xfId="368" xr:uid="{00000000-0005-0000-0000-000065010000}"/>
    <cellStyle name="Normal 2 21 8" xfId="369" xr:uid="{00000000-0005-0000-0000-000066010000}"/>
    <cellStyle name="Normal 2 21 9" xfId="370" xr:uid="{00000000-0005-0000-0000-000067010000}"/>
    <cellStyle name="Normal 2 22" xfId="371" xr:uid="{00000000-0005-0000-0000-000068010000}"/>
    <cellStyle name="Normal 2 22 10" xfId="372" xr:uid="{00000000-0005-0000-0000-000069010000}"/>
    <cellStyle name="Normal 2 22 11" xfId="373" xr:uid="{00000000-0005-0000-0000-00006A010000}"/>
    <cellStyle name="Normal 2 22 12" xfId="374" xr:uid="{00000000-0005-0000-0000-00006B010000}"/>
    <cellStyle name="Normal 2 22 13" xfId="375" xr:uid="{00000000-0005-0000-0000-00006C010000}"/>
    <cellStyle name="Normal 2 22 14" xfId="376" xr:uid="{00000000-0005-0000-0000-00006D010000}"/>
    <cellStyle name="Normal 2 22 15" xfId="377" xr:uid="{00000000-0005-0000-0000-00006E010000}"/>
    <cellStyle name="Normal 2 22 16" xfId="378" xr:uid="{00000000-0005-0000-0000-00006F010000}"/>
    <cellStyle name="Normal 2 22 17" xfId="379" xr:uid="{00000000-0005-0000-0000-000070010000}"/>
    <cellStyle name="Normal 2 22 18" xfId="380" xr:uid="{00000000-0005-0000-0000-000071010000}"/>
    <cellStyle name="Normal 2 22 19" xfId="381" xr:uid="{00000000-0005-0000-0000-000072010000}"/>
    <cellStyle name="Normal 2 22 2" xfId="382" xr:uid="{00000000-0005-0000-0000-000073010000}"/>
    <cellStyle name="Normal 2 22 20" xfId="383" xr:uid="{00000000-0005-0000-0000-000074010000}"/>
    <cellStyle name="Normal 2 22 21" xfId="384" xr:uid="{00000000-0005-0000-0000-000075010000}"/>
    <cellStyle name="Normal 2 22 22" xfId="385" xr:uid="{00000000-0005-0000-0000-000076010000}"/>
    <cellStyle name="Normal 2 22 23" xfId="386" xr:uid="{00000000-0005-0000-0000-000077010000}"/>
    <cellStyle name="Normal 2 22 3" xfId="387" xr:uid="{00000000-0005-0000-0000-000078010000}"/>
    <cellStyle name="Normal 2 22 4" xfId="388" xr:uid="{00000000-0005-0000-0000-000079010000}"/>
    <cellStyle name="Normal 2 22 5" xfId="389" xr:uid="{00000000-0005-0000-0000-00007A010000}"/>
    <cellStyle name="Normal 2 22 6" xfId="390" xr:uid="{00000000-0005-0000-0000-00007B010000}"/>
    <cellStyle name="Normal 2 22 7" xfId="391" xr:uid="{00000000-0005-0000-0000-00007C010000}"/>
    <cellStyle name="Normal 2 22 8" xfId="392" xr:uid="{00000000-0005-0000-0000-00007D010000}"/>
    <cellStyle name="Normal 2 22 9" xfId="393" xr:uid="{00000000-0005-0000-0000-00007E010000}"/>
    <cellStyle name="Normal 2 23" xfId="394" xr:uid="{00000000-0005-0000-0000-00007F010000}"/>
    <cellStyle name="Normal 2 23 10" xfId="395" xr:uid="{00000000-0005-0000-0000-000080010000}"/>
    <cellStyle name="Normal 2 23 11" xfId="396" xr:uid="{00000000-0005-0000-0000-000081010000}"/>
    <cellStyle name="Normal 2 23 12" xfId="397" xr:uid="{00000000-0005-0000-0000-000082010000}"/>
    <cellStyle name="Normal 2 23 13" xfId="398" xr:uid="{00000000-0005-0000-0000-000083010000}"/>
    <cellStyle name="Normal 2 23 14" xfId="399" xr:uid="{00000000-0005-0000-0000-000084010000}"/>
    <cellStyle name="Normal 2 23 15" xfId="400" xr:uid="{00000000-0005-0000-0000-000085010000}"/>
    <cellStyle name="Normal 2 23 16" xfId="401" xr:uid="{00000000-0005-0000-0000-000086010000}"/>
    <cellStyle name="Normal 2 23 17" xfId="402" xr:uid="{00000000-0005-0000-0000-000087010000}"/>
    <cellStyle name="Normal 2 23 18" xfId="403" xr:uid="{00000000-0005-0000-0000-000088010000}"/>
    <cellStyle name="Normal 2 23 19" xfId="404" xr:uid="{00000000-0005-0000-0000-000089010000}"/>
    <cellStyle name="Normal 2 23 2" xfId="405" xr:uid="{00000000-0005-0000-0000-00008A010000}"/>
    <cellStyle name="Normal 2 23 20" xfId="406" xr:uid="{00000000-0005-0000-0000-00008B010000}"/>
    <cellStyle name="Normal 2 23 21" xfId="407" xr:uid="{00000000-0005-0000-0000-00008C010000}"/>
    <cellStyle name="Normal 2 23 22" xfId="408" xr:uid="{00000000-0005-0000-0000-00008D010000}"/>
    <cellStyle name="Normal 2 23 23" xfId="409" xr:uid="{00000000-0005-0000-0000-00008E010000}"/>
    <cellStyle name="Normal 2 23 3" xfId="410" xr:uid="{00000000-0005-0000-0000-00008F010000}"/>
    <cellStyle name="Normal 2 23 4" xfId="411" xr:uid="{00000000-0005-0000-0000-000090010000}"/>
    <cellStyle name="Normal 2 23 5" xfId="412" xr:uid="{00000000-0005-0000-0000-000091010000}"/>
    <cellStyle name="Normal 2 23 6" xfId="413" xr:uid="{00000000-0005-0000-0000-000092010000}"/>
    <cellStyle name="Normal 2 23 7" xfId="414" xr:uid="{00000000-0005-0000-0000-000093010000}"/>
    <cellStyle name="Normal 2 23 8" xfId="415" xr:uid="{00000000-0005-0000-0000-000094010000}"/>
    <cellStyle name="Normal 2 23 9" xfId="416" xr:uid="{00000000-0005-0000-0000-000095010000}"/>
    <cellStyle name="Normal 2 24" xfId="417" xr:uid="{00000000-0005-0000-0000-000096010000}"/>
    <cellStyle name="Normal 2 24 10" xfId="418" xr:uid="{00000000-0005-0000-0000-000097010000}"/>
    <cellStyle name="Normal 2 24 11" xfId="419" xr:uid="{00000000-0005-0000-0000-000098010000}"/>
    <cellStyle name="Normal 2 24 12" xfId="420" xr:uid="{00000000-0005-0000-0000-000099010000}"/>
    <cellStyle name="Normal 2 24 13" xfId="421" xr:uid="{00000000-0005-0000-0000-00009A010000}"/>
    <cellStyle name="Normal 2 24 14" xfId="422" xr:uid="{00000000-0005-0000-0000-00009B010000}"/>
    <cellStyle name="Normal 2 24 15" xfId="423" xr:uid="{00000000-0005-0000-0000-00009C010000}"/>
    <cellStyle name="Normal 2 24 16" xfId="424" xr:uid="{00000000-0005-0000-0000-00009D010000}"/>
    <cellStyle name="Normal 2 24 17" xfId="425" xr:uid="{00000000-0005-0000-0000-00009E010000}"/>
    <cellStyle name="Normal 2 24 18" xfId="426" xr:uid="{00000000-0005-0000-0000-00009F010000}"/>
    <cellStyle name="Normal 2 24 19" xfId="427" xr:uid="{00000000-0005-0000-0000-0000A0010000}"/>
    <cellStyle name="Normal 2 24 2" xfId="428" xr:uid="{00000000-0005-0000-0000-0000A1010000}"/>
    <cellStyle name="Normal 2 24 20" xfId="429" xr:uid="{00000000-0005-0000-0000-0000A2010000}"/>
    <cellStyle name="Normal 2 24 21" xfId="430" xr:uid="{00000000-0005-0000-0000-0000A3010000}"/>
    <cellStyle name="Normal 2 24 22" xfId="431" xr:uid="{00000000-0005-0000-0000-0000A4010000}"/>
    <cellStyle name="Normal 2 24 23" xfId="432" xr:uid="{00000000-0005-0000-0000-0000A5010000}"/>
    <cellStyle name="Normal 2 24 3" xfId="433" xr:uid="{00000000-0005-0000-0000-0000A6010000}"/>
    <cellStyle name="Normal 2 24 4" xfId="434" xr:uid="{00000000-0005-0000-0000-0000A7010000}"/>
    <cellStyle name="Normal 2 24 5" xfId="435" xr:uid="{00000000-0005-0000-0000-0000A8010000}"/>
    <cellStyle name="Normal 2 24 6" xfId="436" xr:uid="{00000000-0005-0000-0000-0000A9010000}"/>
    <cellStyle name="Normal 2 24 7" xfId="437" xr:uid="{00000000-0005-0000-0000-0000AA010000}"/>
    <cellStyle name="Normal 2 24 8" xfId="438" xr:uid="{00000000-0005-0000-0000-0000AB010000}"/>
    <cellStyle name="Normal 2 24 9" xfId="439" xr:uid="{00000000-0005-0000-0000-0000AC010000}"/>
    <cellStyle name="Normal 2 25" xfId="440" xr:uid="{00000000-0005-0000-0000-0000AD010000}"/>
    <cellStyle name="Normal 2 25 10" xfId="441" xr:uid="{00000000-0005-0000-0000-0000AE010000}"/>
    <cellStyle name="Normal 2 25 11" xfId="442" xr:uid="{00000000-0005-0000-0000-0000AF010000}"/>
    <cellStyle name="Normal 2 25 12" xfId="443" xr:uid="{00000000-0005-0000-0000-0000B0010000}"/>
    <cellStyle name="Normal 2 25 13" xfId="444" xr:uid="{00000000-0005-0000-0000-0000B1010000}"/>
    <cellStyle name="Normal 2 25 14" xfId="445" xr:uid="{00000000-0005-0000-0000-0000B2010000}"/>
    <cellStyle name="Normal 2 25 15" xfId="446" xr:uid="{00000000-0005-0000-0000-0000B3010000}"/>
    <cellStyle name="Normal 2 25 16" xfId="447" xr:uid="{00000000-0005-0000-0000-0000B4010000}"/>
    <cellStyle name="Normal 2 25 17" xfId="448" xr:uid="{00000000-0005-0000-0000-0000B5010000}"/>
    <cellStyle name="Normal 2 25 18" xfId="449" xr:uid="{00000000-0005-0000-0000-0000B6010000}"/>
    <cellStyle name="Normal 2 25 19" xfId="450" xr:uid="{00000000-0005-0000-0000-0000B7010000}"/>
    <cellStyle name="Normal 2 25 2" xfId="451" xr:uid="{00000000-0005-0000-0000-0000B8010000}"/>
    <cellStyle name="Normal 2 25 20" xfId="452" xr:uid="{00000000-0005-0000-0000-0000B9010000}"/>
    <cellStyle name="Normal 2 25 21" xfId="453" xr:uid="{00000000-0005-0000-0000-0000BA010000}"/>
    <cellStyle name="Normal 2 25 22" xfId="454" xr:uid="{00000000-0005-0000-0000-0000BB010000}"/>
    <cellStyle name="Normal 2 25 23" xfId="455" xr:uid="{00000000-0005-0000-0000-0000BC010000}"/>
    <cellStyle name="Normal 2 25 3" xfId="456" xr:uid="{00000000-0005-0000-0000-0000BD010000}"/>
    <cellStyle name="Normal 2 25 4" xfId="457" xr:uid="{00000000-0005-0000-0000-0000BE010000}"/>
    <cellStyle name="Normal 2 25 5" xfId="458" xr:uid="{00000000-0005-0000-0000-0000BF010000}"/>
    <cellStyle name="Normal 2 25 6" xfId="459" xr:uid="{00000000-0005-0000-0000-0000C0010000}"/>
    <cellStyle name="Normal 2 25 7" xfId="460" xr:uid="{00000000-0005-0000-0000-0000C1010000}"/>
    <cellStyle name="Normal 2 25 8" xfId="461" xr:uid="{00000000-0005-0000-0000-0000C2010000}"/>
    <cellStyle name="Normal 2 25 9" xfId="462" xr:uid="{00000000-0005-0000-0000-0000C3010000}"/>
    <cellStyle name="Normal 2 26" xfId="463" xr:uid="{00000000-0005-0000-0000-0000C4010000}"/>
    <cellStyle name="Normal 2 26 10" xfId="464" xr:uid="{00000000-0005-0000-0000-0000C5010000}"/>
    <cellStyle name="Normal 2 26 11" xfId="465" xr:uid="{00000000-0005-0000-0000-0000C6010000}"/>
    <cellStyle name="Normal 2 26 12" xfId="466" xr:uid="{00000000-0005-0000-0000-0000C7010000}"/>
    <cellStyle name="Normal 2 26 13" xfId="467" xr:uid="{00000000-0005-0000-0000-0000C8010000}"/>
    <cellStyle name="Normal 2 26 14" xfId="468" xr:uid="{00000000-0005-0000-0000-0000C9010000}"/>
    <cellStyle name="Normal 2 26 15" xfId="469" xr:uid="{00000000-0005-0000-0000-0000CA010000}"/>
    <cellStyle name="Normal 2 26 16" xfId="470" xr:uid="{00000000-0005-0000-0000-0000CB010000}"/>
    <cellStyle name="Normal 2 26 17" xfId="471" xr:uid="{00000000-0005-0000-0000-0000CC010000}"/>
    <cellStyle name="Normal 2 26 18" xfId="472" xr:uid="{00000000-0005-0000-0000-0000CD010000}"/>
    <cellStyle name="Normal 2 26 19" xfId="473" xr:uid="{00000000-0005-0000-0000-0000CE010000}"/>
    <cellStyle name="Normal 2 26 2" xfId="474" xr:uid="{00000000-0005-0000-0000-0000CF010000}"/>
    <cellStyle name="Normal 2 26 20" xfId="475" xr:uid="{00000000-0005-0000-0000-0000D0010000}"/>
    <cellStyle name="Normal 2 26 21" xfId="476" xr:uid="{00000000-0005-0000-0000-0000D1010000}"/>
    <cellStyle name="Normal 2 26 22" xfId="477" xr:uid="{00000000-0005-0000-0000-0000D2010000}"/>
    <cellStyle name="Normal 2 26 23" xfId="478" xr:uid="{00000000-0005-0000-0000-0000D3010000}"/>
    <cellStyle name="Normal 2 26 3" xfId="479" xr:uid="{00000000-0005-0000-0000-0000D4010000}"/>
    <cellStyle name="Normal 2 26 4" xfId="480" xr:uid="{00000000-0005-0000-0000-0000D5010000}"/>
    <cellStyle name="Normal 2 26 5" xfId="481" xr:uid="{00000000-0005-0000-0000-0000D6010000}"/>
    <cellStyle name="Normal 2 26 6" xfId="482" xr:uid="{00000000-0005-0000-0000-0000D7010000}"/>
    <cellStyle name="Normal 2 26 7" xfId="483" xr:uid="{00000000-0005-0000-0000-0000D8010000}"/>
    <cellStyle name="Normal 2 26 8" xfId="484" xr:uid="{00000000-0005-0000-0000-0000D9010000}"/>
    <cellStyle name="Normal 2 26 9" xfId="485" xr:uid="{00000000-0005-0000-0000-0000DA010000}"/>
    <cellStyle name="Normal 2 27" xfId="486" xr:uid="{00000000-0005-0000-0000-0000DB010000}"/>
    <cellStyle name="Normal 2 27 10" xfId="487" xr:uid="{00000000-0005-0000-0000-0000DC010000}"/>
    <cellStyle name="Normal 2 27 11" xfId="488" xr:uid="{00000000-0005-0000-0000-0000DD010000}"/>
    <cellStyle name="Normal 2 27 12" xfId="489" xr:uid="{00000000-0005-0000-0000-0000DE010000}"/>
    <cellStyle name="Normal 2 27 13" xfId="490" xr:uid="{00000000-0005-0000-0000-0000DF010000}"/>
    <cellStyle name="Normal 2 27 14" xfId="491" xr:uid="{00000000-0005-0000-0000-0000E0010000}"/>
    <cellStyle name="Normal 2 27 15" xfId="492" xr:uid="{00000000-0005-0000-0000-0000E1010000}"/>
    <cellStyle name="Normal 2 27 16" xfId="493" xr:uid="{00000000-0005-0000-0000-0000E2010000}"/>
    <cellStyle name="Normal 2 27 17" xfId="494" xr:uid="{00000000-0005-0000-0000-0000E3010000}"/>
    <cellStyle name="Normal 2 27 18" xfId="495" xr:uid="{00000000-0005-0000-0000-0000E4010000}"/>
    <cellStyle name="Normal 2 27 19" xfId="496" xr:uid="{00000000-0005-0000-0000-0000E5010000}"/>
    <cellStyle name="Normal 2 27 2" xfId="497" xr:uid="{00000000-0005-0000-0000-0000E6010000}"/>
    <cellStyle name="Normal 2 27 20" xfId="498" xr:uid="{00000000-0005-0000-0000-0000E7010000}"/>
    <cellStyle name="Normal 2 27 21" xfId="499" xr:uid="{00000000-0005-0000-0000-0000E8010000}"/>
    <cellStyle name="Normal 2 27 22" xfId="500" xr:uid="{00000000-0005-0000-0000-0000E9010000}"/>
    <cellStyle name="Normal 2 27 23" xfId="501" xr:uid="{00000000-0005-0000-0000-0000EA010000}"/>
    <cellStyle name="Normal 2 27 3" xfId="502" xr:uid="{00000000-0005-0000-0000-0000EB010000}"/>
    <cellStyle name="Normal 2 27 4" xfId="503" xr:uid="{00000000-0005-0000-0000-0000EC010000}"/>
    <cellStyle name="Normal 2 27 5" xfId="504" xr:uid="{00000000-0005-0000-0000-0000ED010000}"/>
    <cellStyle name="Normal 2 27 6" xfId="505" xr:uid="{00000000-0005-0000-0000-0000EE010000}"/>
    <cellStyle name="Normal 2 27 7" xfId="506" xr:uid="{00000000-0005-0000-0000-0000EF010000}"/>
    <cellStyle name="Normal 2 27 8" xfId="507" xr:uid="{00000000-0005-0000-0000-0000F0010000}"/>
    <cellStyle name="Normal 2 27 9" xfId="508" xr:uid="{00000000-0005-0000-0000-0000F1010000}"/>
    <cellStyle name="Normal 2 28" xfId="509" xr:uid="{00000000-0005-0000-0000-0000F2010000}"/>
    <cellStyle name="Normal 2 28 10" xfId="510" xr:uid="{00000000-0005-0000-0000-0000F3010000}"/>
    <cellStyle name="Normal 2 28 11" xfId="511" xr:uid="{00000000-0005-0000-0000-0000F4010000}"/>
    <cellStyle name="Normal 2 28 12" xfId="512" xr:uid="{00000000-0005-0000-0000-0000F5010000}"/>
    <cellStyle name="Normal 2 28 13" xfId="513" xr:uid="{00000000-0005-0000-0000-0000F6010000}"/>
    <cellStyle name="Normal 2 28 14" xfId="514" xr:uid="{00000000-0005-0000-0000-0000F7010000}"/>
    <cellStyle name="Normal 2 28 15" xfId="515" xr:uid="{00000000-0005-0000-0000-0000F8010000}"/>
    <cellStyle name="Normal 2 28 16" xfId="516" xr:uid="{00000000-0005-0000-0000-0000F9010000}"/>
    <cellStyle name="Normal 2 28 17" xfId="517" xr:uid="{00000000-0005-0000-0000-0000FA010000}"/>
    <cellStyle name="Normal 2 28 18" xfId="518" xr:uid="{00000000-0005-0000-0000-0000FB010000}"/>
    <cellStyle name="Normal 2 28 19" xfId="519" xr:uid="{00000000-0005-0000-0000-0000FC010000}"/>
    <cellStyle name="Normal 2 28 2" xfId="520" xr:uid="{00000000-0005-0000-0000-0000FD010000}"/>
    <cellStyle name="Normal 2 28 20" xfId="521" xr:uid="{00000000-0005-0000-0000-0000FE010000}"/>
    <cellStyle name="Normal 2 28 21" xfId="522" xr:uid="{00000000-0005-0000-0000-0000FF010000}"/>
    <cellStyle name="Normal 2 28 22" xfId="523" xr:uid="{00000000-0005-0000-0000-000000020000}"/>
    <cellStyle name="Normal 2 28 23" xfId="524" xr:uid="{00000000-0005-0000-0000-000001020000}"/>
    <cellStyle name="Normal 2 28 3" xfId="525" xr:uid="{00000000-0005-0000-0000-000002020000}"/>
    <cellStyle name="Normal 2 28 4" xfId="526" xr:uid="{00000000-0005-0000-0000-000003020000}"/>
    <cellStyle name="Normal 2 28 5" xfId="527" xr:uid="{00000000-0005-0000-0000-000004020000}"/>
    <cellStyle name="Normal 2 28 6" xfId="528" xr:uid="{00000000-0005-0000-0000-000005020000}"/>
    <cellStyle name="Normal 2 28 7" xfId="529" xr:uid="{00000000-0005-0000-0000-000006020000}"/>
    <cellStyle name="Normal 2 28 8" xfId="530" xr:uid="{00000000-0005-0000-0000-000007020000}"/>
    <cellStyle name="Normal 2 28 9" xfId="531" xr:uid="{00000000-0005-0000-0000-000008020000}"/>
    <cellStyle name="Normal 2 29" xfId="532" xr:uid="{00000000-0005-0000-0000-000009020000}"/>
    <cellStyle name="Normal 2 29 10" xfId="533" xr:uid="{00000000-0005-0000-0000-00000A020000}"/>
    <cellStyle name="Normal 2 29 11" xfId="534" xr:uid="{00000000-0005-0000-0000-00000B020000}"/>
    <cellStyle name="Normal 2 29 12" xfId="535" xr:uid="{00000000-0005-0000-0000-00000C020000}"/>
    <cellStyle name="Normal 2 29 13" xfId="536" xr:uid="{00000000-0005-0000-0000-00000D020000}"/>
    <cellStyle name="Normal 2 29 14" xfId="537" xr:uid="{00000000-0005-0000-0000-00000E020000}"/>
    <cellStyle name="Normal 2 29 15" xfId="538" xr:uid="{00000000-0005-0000-0000-00000F020000}"/>
    <cellStyle name="Normal 2 29 16" xfId="539" xr:uid="{00000000-0005-0000-0000-000010020000}"/>
    <cellStyle name="Normal 2 29 17" xfId="540" xr:uid="{00000000-0005-0000-0000-000011020000}"/>
    <cellStyle name="Normal 2 29 18" xfId="541" xr:uid="{00000000-0005-0000-0000-000012020000}"/>
    <cellStyle name="Normal 2 29 19" xfId="542" xr:uid="{00000000-0005-0000-0000-000013020000}"/>
    <cellStyle name="Normal 2 29 2" xfId="543" xr:uid="{00000000-0005-0000-0000-000014020000}"/>
    <cellStyle name="Normal 2 29 20" xfId="544" xr:uid="{00000000-0005-0000-0000-000015020000}"/>
    <cellStyle name="Normal 2 29 21" xfId="545" xr:uid="{00000000-0005-0000-0000-000016020000}"/>
    <cellStyle name="Normal 2 29 22" xfId="546" xr:uid="{00000000-0005-0000-0000-000017020000}"/>
    <cellStyle name="Normal 2 29 23" xfId="547" xr:uid="{00000000-0005-0000-0000-000018020000}"/>
    <cellStyle name="Normal 2 29 3" xfId="548" xr:uid="{00000000-0005-0000-0000-000019020000}"/>
    <cellStyle name="Normal 2 29 4" xfId="549" xr:uid="{00000000-0005-0000-0000-00001A020000}"/>
    <cellStyle name="Normal 2 29 5" xfId="550" xr:uid="{00000000-0005-0000-0000-00001B020000}"/>
    <cellStyle name="Normal 2 29 6" xfId="551" xr:uid="{00000000-0005-0000-0000-00001C020000}"/>
    <cellStyle name="Normal 2 29 7" xfId="552" xr:uid="{00000000-0005-0000-0000-00001D020000}"/>
    <cellStyle name="Normal 2 29 8" xfId="553" xr:uid="{00000000-0005-0000-0000-00001E020000}"/>
    <cellStyle name="Normal 2 29 9" xfId="554" xr:uid="{00000000-0005-0000-0000-00001F020000}"/>
    <cellStyle name="Normal 2 3" xfId="555" xr:uid="{00000000-0005-0000-0000-000020020000}"/>
    <cellStyle name="Normal 2 30" xfId="556" xr:uid="{00000000-0005-0000-0000-000021020000}"/>
    <cellStyle name="Normal 2 30 10" xfId="557" xr:uid="{00000000-0005-0000-0000-000022020000}"/>
    <cellStyle name="Normal 2 30 11" xfId="558" xr:uid="{00000000-0005-0000-0000-000023020000}"/>
    <cellStyle name="Normal 2 30 12" xfId="559" xr:uid="{00000000-0005-0000-0000-000024020000}"/>
    <cellStyle name="Normal 2 30 13" xfId="560" xr:uid="{00000000-0005-0000-0000-000025020000}"/>
    <cellStyle name="Normal 2 30 14" xfId="561" xr:uid="{00000000-0005-0000-0000-000026020000}"/>
    <cellStyle name="Normal 2 30 15" xfId="562" xr:uid="{00000000-0005-0000-0000-000027020000}"/>
    <cellStyle name="Normal 2 30 16" xfId="563" xr:uid="{00000000-0005-0000-0000-000028020000}"/>
    <cellStyle name="Normal 2 30 17" xfId="564" xr:uid="{00000000-0005-0000-0000-000029020000}"/>
    <cellStyle name="Normal 2 30 18" xfId="565" xr:uid="{00000000-0005-0000-0000-00002A020000}"/>
    <cellStyle name="Normal 2 30 19" xfId="566" xr:uid="{00000000-0005-0000-0000-00002B020000}"/>
    <cellStyle name="Normal 2 30 2" xfId="567" xr:uid="{00000000-0005-0000-0000-00002C020000}"/>
    <cellStyle name="Normal 2 30 20" xfId="568" xr:uid="{00000000-0005-0000-0000-00002D020000}"/>
    <cellStyle name="Normal 2 30 21" xfId="569" xr:uid="{00000000-0005-0000-0000-00002E020000}"/>
    <cellStyle name="Normal 2 30 22" xfId="570" xr:uid="{00000000-0005-0000-0000-00002F020000}"/>
    <cellStyle name="Normal 2 30 23" xfId="571" xr:uid="{00000000-0005-0000-0000-000030020000}"/>
    <cellStyle name="Normal 2 30 3" xfId="572" xr:uid="{00000000-0005-0000-0000-000031020000}"/>
    <cellStyle name="Normal 2 30 4" xfId="573" xr:uid="{00000000-0005-0000-0000-000032020000}"/>
    <cellStyle name="Normal 2 30 5" xfId="574" xr:uid="{00000000-0005-0000-0000-000033020000}"/>
    <cellStyle name="Normal 2 30 6" xfId="575" xr:uid="{00000000-0005-0000-0000-000034020000}"/>
    <cellStyle name="Normal 2 30 7" xfId="576" xr:uid="{00000000-0005-0000-0000-000035020000}"/>
    <cellStyle name="Normal 2 30 8" xfId="577" xr:uid="{00000000-0005-0000-0000-000036020000}"/>
    <cellStyle name="Normal 2 30 9" xfId="578" xr:uid="{00000000-0005-0000-0000-000037020000}"/>
    <cellStyle name="Normal 2 31" xfId="579" xr:uid="{00000000-0005-0000-0000-000038020000}"/>
    <cellStyle name="Normal 2 31 10" xfId="580" xr:uid="{00000000-0005-0000-0000-000039020000}"/>
    <cellStyle name="Normal 2 31 11" xfId="581" xr:uid="{00000000-0005-0000-0000-00003A020000}"/>
    <cellStyle name="Normal 2 31 12" xfId="582" xr:uid="{00000000-0005-0000-0000-00003B020000}"/>
    <cellStyle name="Normal 2 31 13" xfId="583" xr:uid="{00000000-0005-0000-0000-00003C020000}"/>
    <cellStyle name="Normal 2 31 14" xfId="584" xr:uid="{00000000-0005-0000-0000-00003D020000}"/>
    <cellStyle name="Normal 2 31 15" xfId="585" xr:uid="{00000000-0005-0000-0000-00003E020000}"/>
    <cellStyle name="Normal 2 31 16" xfId="586" xr:uid="{00000000-0005-0000-0000-00003F020000}"/>
    <cellStyle name="Normal 2 31 17" xfId="587" xr:uid="{00000000-0005-0000-0000-000040020000}"/>
    <cellStyle name="Normal 2 31 18" xfId="588" xr:uid="{00000000-0005-0000-0000-000041020000}"/>
    <cellStyle name="Normal 2 31 19" xfId="589" xr:uid="{00000000-0005-0000-0000-000042020000}"/>
    <cellStyle name="Normal 2 31 2" xfId="590" xr:uid="{00000000-0005-0000-0000-000043020000}"/>
    <cellStyle name="Normal 2 31 20" xfId="591" xr:uid="{00000000-0005-0000-0000-000044020000}"/>
    <cellStyle name="Normal 2 31 21" xfId="592" xr:uid="{00000000-0005-0000-0000-000045020000}"/>
    <cellStyle name="Normal 2 31 22" xfId="593" xr:uid="{00000000-0005-0000-0000-000046020000}"/>
    <cellStyle name="Normal 2 31 23" xfId="594" xr:uid="{00000000-0005-0000-0000-000047020000}"/>
    <cellStyle name="Normal 2 31 3" xfId="595" xr:uid="{00000000-0005-0000-0000-000048020000}"/>
    <cellStyle name="Normal 2 31 4" xfId="596" xr:uid="{00000000-0005-0000-0000-000049020000}"/>
    <cellStyle name="Normal 2 31 5" xfId="597" xr:uid="{00000000-0005-0000-0000-00004A020000}"/>
    <cellStyle name="Normal 2 31 6" xfId="598" xr:uid="{00000000-0005-0000-0000-00004B020000}"/>
    <cellStyle name="Normal 2 31 7" xfId="599" xr:uid="{00000000-0005-0000-0000-00004C020000}"/>
    <cellStyle name="Normal 2 31 8" xfId="600" xr:uid="{00000000-0005-0000-0000-00004D020000}"/>
    <cellStyle name="Normal 2 31 9" xfId="601" xr:uid="{00000000-0005-0000-0000-00004E020000}"/>
    <cellStyle name="Normal 2 32" xfId="602" xr:uid="{00000000-0005-0000-0000-00004F020000}"/>
    <cellStyle name="Normal 2 32 10" xfId="603" xr:uid="{00000000-0005-0000-0000-000050020000}"/>
    <cellStyle name="Normal 2 32 11" xfId="604" xr:uid="{00000000-0005-0000-0000-000051020000}"/>
    <cellStyle name="Normal 2 32 12" xfId="605" xr:uid="{00000000-0005-0000-0000-000052020000}"/>
    <cellStyle name="Normal 2 32 13" xfId="606" xr:uid="{00000000-0005-0000-0000-000053020000}"/>
    <cellStyle name="Normal 2 32 14" xfId="607" xr:uid="{00000000-0005-0000-0000-000054020000}"/>
    <cellStyle name="Normal 2 32 15" xfId="608" xr:uid="{00000000-0005-0000-0000-000055020000}"/>
    <cellStyle name="Normal 2 32 16" xfId="609" xr:uid="{00000000-0005-0000-0000-000056020000}"/>
    <cellStyle name="Normal 2 32 17" xfId="610" xr:uid="{00000000-0005-0000-0000-000057020000}"/>
    <cellStyle name="Normal 2 32 18" xfId="611" xr:uid="{00000000-0005-0000-0000-000058020000}"/>
    <cellStyle name="Normal 2 32 19" xfId="612" xr:uid="{00000000-0005-0000-0000-000059020000}"/>
    <cellStyle name="Normal 2 32 2" xfId="613" xr:uid="{00000000-0005-0000-0000-00005A020000}"/>
    <cellStyle name="Normal 2 32 20" xfId="614" xr:uid="{00000000-0005-0000-0000-00005B020000}"/>
    <cellStyle name="Normal 2 32 21" xfId="615" xr:uid="{00000000-0005-0000-0000-00005C020000}"/>
    <cellStyle name="Normal 2 32 22" xfId="616" xr:uid="{00000000-0005-0000-0000-00005D020000}"/>
    <cellStyle name="Normal 2 32 23" xfId="617" xr:uid="{00000000-0005-0000-0000-00005E020000}"/>
    <cellStyle name="Normal 2 32 3" xfId="618" xr:uid="{00000000-0005-0000-0000-00005F020000}"/>
    <cellStyle name="Normal 2 32 4" xfId="619" xr:uid="{00000000-0005-0000-0000-000060020000}"/>
    <cellStyle name="Normal 2 32 5" xfId="620" xr:uid="{00000000-0005-0000-0000-000061020000}"/>
    <cellStyle name="Normal 2 32 6" xfId="621" xr:uid="{00000000-0005-0000-0000-000062020000}"/>
    <cellStyle name="Normal 2 32 7" xfId="622" xr:uid="{00000000-0005-0000-0000-000063020000}"/>
    <cellStyle name="Normal 2 32 8" xfId="623" xr:uid="{00000000-0005-0000-0000-000064020000}"/>
    <cellStyle name="Normal 2 32 9" xfId="624" xr:uid="{00000000-0005-0000-0000-000065020000}"/>
    <cellStyle name="Normal 2 33" xfId="625" xr:uid="{00000000-0005-0000-0000-000066020000}"/>
    <cellStyle name="Normal 2 33 10" xfId="626" xr:uid="{00000000-0005-0000-0000-000067020000}"/>
    <cellStyle name="Normal 2 33 11" xfId="627" xr:uid="{00000000-0005-0000-0000-000068020000}"/>
    <cellStyle name="Normal 2 33 12" xfId="628" xr:uid="{00000000-0005-0000-0000-000069020000}"/>
    <cellStyle name="Normal 2 33 13" xfId="629" xr:uid="{00000000-0005-0000-0000-00006A020000}"/>
    <cellStyle name="Normal 2 33 14" xfId="630" xr:uid="{00000000-0005-0000-0000-00006B020000}"/>
    <cellStyle name="Normal 2 33 15" xfId="631" xr:uid="{00000000-0005-0000-0000-00006C020000}"/>
    <cellStyle name="Normal 2 33 16" xfId="632" xr:uid="{00000000-0005-0000-0000-00006D020000}"/>
    <cellStyle name="Normal 2 33 17" xfId="633" xr:uid="{00000000-0005-0000-0000-00006E020000}"/>
    <cellStyle name="Normal 2 33 18" xfId="634" xr:uid="{00000000-0005-0000-0000-00006F020000}"/>
    <cellStyle name="Normal 2 33 19" xfId="635" xr:uid="{00000000-0005-0000-0000-000070020000}"/>
    <cellStyle name="Normal 2 33 2" xfId="636" xr:uid="{00000000-0005-0000-0000-000071020000}"/>
    <cellStyle name="Normal 2 33 20" xfId="637" xr:uid="{00000000-0005-0000-0000-000072020000}"/>
    <cellStyle name="Normal 2 33 21" xfId="638" xr:uid="{00000000-0005-0000-0000-000073020000}"/>
    <cellStyle name="Normal 2 33 22" xfId="639" xr:uid="{00000000-0005-0000-0000-000074020000}"/>
    <cellStyle name="Normal 2 33 23" xfId="640" xr:uid="{00000000-0005-0000-0000-000075020000}"/>
    <cellStyle name="Normal 2 33 3" xfId="641" xr:uid="{00000000-0005-0000-0000-000076020000}"/>
    <cellStyle name="Normal 2 33 4" xfId="642" xr:uid="{00000000-0005-0000-0000-000077020000}"/>
    <cellStyle name="Normal 2 33 5" xfId="643" xr:uid="{00000000-0005-0000-0000-000078020000}"/>
    <cellStyle name="Normal 2 33 6" xfId="644" xr:uid="{00000000-0005-0000-0000-000079020000}"/>
    <cellStyle name="Normal 2 33 7" xfId="645" xr:uid="{00000000-0005-0000-0000-00007A020000}"/>
    <cellStyle name="Normal 2 33 8" xfId="646" xr:uid="{00000000-0005-0000-0000-00007B020000}"/>
    <cellStyle name="Normal 2 33 9" xfId="647" xr:uid="{00000000-0005-0000-0000-00007C020000}"/>
    <cellStyle name="Normal 2 34" xfId="648" xr:uid="{00000000-0005-0000-0000-00007D020000}"/>
    <cellStyle name="Normal 2 34 10" xfId="649" xr:uid="{00000000-0005-0000-0000-00007E020000}"/>
    <cellStyle name="Normal 2 34 11" xfId="650" xr:uid="{00000000-0005-0000-0000-00007F020000}"/>
    <cellStyle name="Normal 2 34 12" xfId="651" xr:uid="{00000000-0005-0000-0000-000080020000}"/>
    <cellStyle name="Normal 2 34 13" xfId="652" xr:uid="{00000000-0005-0000-0000-000081020000}"/>
    <cellStyle name="Normal 2 34 14" xfId="653" xr:uid="{00000000-0005-0000-0000-000082020000}"/>
    <cellStyle name="Normal 2 34 15" xfId="654" xr:uid="{00000000-0005-0000-0000-000083020000}"/>
    <cellStyle name="Normal 2 34 16" xfId="655" xr:uid="{00000000-0005-0000-0000-000084020000}"/>
    <cellStyle name="Normal 2 34 17" xfId="656" xr:uid="{00000000-0005-0000-0000-000085020000}"/>
    <cellStyle name="Normal 2 34 18" xfId="657" xr:uid="{00000000-0005-0000-0000-000086020000}"/>
    <cellStyle name="Normal 2 34 19" xfId="658" xr:uid="{00000000-0005-0000-0000-000087020000}"/>
    <cellStyle name="Normal 2 34 2" xfId="659" xr:uid="{00000000-0005-0000-0000-000088020000}"/>
    <cellStyle name="Normal 2 34 20" xfId="660" xr:uid="{00000000-0005-0000-0000-000089020000}"/>
    <cellStyle name="Normal 2 34 21" xfId="661" xr:uid="{00000000-0005-0000-0000-00008A020000}"/>
    <cellStyle name="Normal 2 34 22" xfId="662" xr:uid="{00000000-0005-0000-0000-00008B020000}"/>
    <cellStyle name="Normal 2 34 23" xfId="663" xr:uid="{00000000-0005-0000-0000-00008C020000}"/>
    <cellStyle name="Normal 2 34 3" xfId="664" xr:uid="{00000000-0005-0000-0000-00008D020000}"/>
    <cellStyle name="Normal 2 34 4" xfId="665" xr:uid="{00000000-0005-0000-0000-00008E020000}"/>
    <cellStyle name="Normal 2 34 5" xfId="666" xr:uid="{00000000-0005-0000-0000-00008F020000}"/>
    <cellStyle name="Normal 2 34 6" xfId="667" xr:uid="{00000000-0005-0000-0000-000090020000}"/>
    <cellStyle name="Normal 2 34 7" xfId="668" xr:uid="{00000000-0005-0000-0000-000091020000}"/>
    <cellStyle name="Normal 2 34 8" xfId="669" xr:uid="{00000000-0005-0000-0000-000092020000}"/>
    <cellStyle name="Normal 2 34 9" xfId="670" xr:uid="{00000000-0005-0000-0000-000093020000}"/>
    <cellStyle name="Normal 2 35" xfId="671" xr:uid="{00000000-0005-0000-0000-000094020000}"/>
    <cellStyle name="Normal 2 35 10" xfId="672" xr:uid="{00000000-0005-0000-0000-000095020000}"/>
    <cellStyle name="Normal 2 35 11" xfId="673" xr:uid="{00000000-0005-0000-0000-000096020000}"/>
    <cellStyle name="Normal 2 35 12" xfId="674" xr:uid="{00000000-0005-0000-0000-000097020000}"/>
    <cellStyle name="Normal 2 35 13" xfId="675" xr:uid="{00000000-0005-0000-0000-000098020000}"/>
    <cellStyle name="Normal 2 35 14" xfId="676" xr:uid="{00000000-0005-0000-0000-000099020000}"/>
    <cellStyle name="Normal 2 35 15" xfId="677" xr:uid="{00000000-0005-0000-0000-00009A020000}"/>
    <cellStyle name="Normal 2 35 16" xfId="678" xr:uid="{00000000-0005-0000-0000-00009B020000}"/>
    <cellStyle name="Normal 2 35 17" xfId="679" xr:uid="{00000000-0005-0000-0000-00009C020000}"/>
    <cellStyle name="Normal 2 35 18" xfId="680" xr:uid="{00000000-0005-0000-0000-00009D020000}"/>
    <cellStyle name="Normal 2 35 19" xfId="681" xr:uid="{00000000-0005-0000-0000-00009E020000}"/>
    <cellStyle name="Normal 2 35 2" xfId="682" xr:uid="{00000000-0005-0000-0000-00009F020000}"/>
    <cellStyle name="Normal 2 35 20" xfId="683" xr:uid="{00000000-0005-0000-0000-0000A0020000}"/>
    <cellStyle name="Normal 2 35 21" xfId="684" xr:uid="{00000000-0005-0000-0000-0000A1020000}"/>
    <cellStyle name="Normal 2 35 22" xfId="685" xr:uid="{00000000-0005-0000-0000-0000A2020000}"/>
    <cellStyle name="Normal 2 35 23" xfId="686" xr:uid="{00000000-0005-0000-0000-0000A3020000}"/>
    <cellStyle name="Normal 2 35 3" xfId="687" xr:uid="{00000000-0005-0000-0000-0000A4020000}"/>
    <cellStyle name="Normal 2 35 4" xfId="688" xr:uid="{00000000-0005-0000-0000-0000A5020000}"/>
    <cellStyle name="Normal 2 35 5" xfId="689" xr:uid="{00000000-0005-0000-0000-0000A6020000}"/>
    <cellStyle name="Normal 2 35 6" xfId="690" xr:uid="{00000000-0005-0000-0000-0000A7020000}"/>
    <cellStyle name="Normal 2 35 7" xfId="691" xr:uid="{00000000-0005-0000-0000-0000A8020000}"/>
    <cellStyle name="Normal 2 35 8" xfId="692" xr:uid="{00000000-0005-0000-0000-0000A9020000}"/>
    <cellStyle name="Normal 2 35 9" xfId="693" xr:uid="{00000000-0005-0000-0000-0000AA020000}"/>
    <cellStyle name="Normal 2 36" xfId="694" xr:uid="{00000000-0005-0000-0000-0000AB020000}"/>
    <cellStyle name="Normal 2 36 10" xfId="695" xr:uid="{00000000-0005-0000-0000-0000AC020000}"/>
    <cellStyle name="Normal 2 36 11" xfId="696" xr:uid="{00000000-0005-0000-0000-0000AD020000}"/>
    <cellStyle name="Normal 2 36 12" xfId="697" xr:uid="{00000000-0005-0000-0000-0000AE020000}"/>
    <cellStyle name="Normal 2 36 13" xfId="698" xr:uid="{00000000-0005-0000-0000-0000AF020000}"/>
    <cellStyle name="Normal 2 36 14" xfId="699" xr:uid="{00000000-0005-0000-0000-0000B0020000}"/>
    <cellStyle name="Normal 2 36 15" xfId="700" xr:uid="{00000000-0005-0000-0000-0000B1020000}"/>
    <cellStyle name="Normal 2 36 16" xfId="701" xr:uid="{00000000-0005-0000-0000-0000B2020000}"/>
    <cellStyle name="Normal 2 36 17" xfId="702" xr:uid="{00000000-0005-0000-0000-0000B3020000}"/>
    <cellStyle name="Normal 2 36 18" xfId="703" xr:uid="{00000000-0005-0000-0000-0000B4020000}"/>
    <cellStyle name="Normal 2 36 19" xfId="704" xr:uid="{00000000-0005-0000-0000-0000B5020000}"/>
    <cellStyle name="Normal 2 36 2" xfId="705" xr:uid="{00000000-0005-0000-0000-0000B6020000}"/>
    <cellStyle name="Normal 2 36 20" xfId="706" xr:uid="{00000000-0005-0000-0000-0000B7020000}"/>
    <cellStyle name="Normal 2 36 21" xfId="707" xr:uid="{00000000-0005-0000-0000-0000B8020000}"/>
    <cellStyle name="Normal 2 36 22" xfId="708" xr:uid="{00000000-0005-0000-0000-0000B9020000}"/>
    <cellStyle name="Normal 2 36 23" xfId="709" xr:uid="{00000000-0005-0000-0000-0000BA020000}"/>
    <cellStyle name="Normal 2 36 3" xfId="710" xr:uid="{00000000-0005-0000-0000-0000BB020000}"/>
    <cellStyle name="Normal 2 36 4" xfId="711" xr:uid="{00000000-0005-0000-0000-0000BC020000}"/>
    <cellStyle name="Normal 2 36 5" xfId="712" xr:uid="{00000000-0005-0000-0000-0000BD020000}"/>
    <cellStyle name="Normal 2 36 6" xfId="713" xr:uid="{00000000-0005-0000-0000-0000BE020000}"/>
    <cellStyle name="Normal 2 36 7" xfId="714" xr:uid="{00000000-0005-0000-0000-0000BF020000}"/>
    <cellStyle name="Normal 2 36 8" xfId="715" xr:uid="{00000000-0005-0000-0000-0000C0020000}"/>
    <cellStyle name="Normal 2 36 9" xfId="716" xr:uid="{00000000-0005-0000-0000-0000C1020000}"/>
    <cellStyle name="Normal 2 37" xfId="717" xr:uid="{00000000-0005-0000-0000-0000C2020000}"/>
    <cellStyle name="Normal 2 37 10" xfId="718" xr:uid="{00000000-0005-0000-0000-0000C3020000}"/>
    <cellStyle name="Normal 2 37 11" xfId="719" xr:uid="{00000000-0005-0000-0000-0000C4020000}"/>
    <cellStyle name="Normal 2 37 12" xfId="720" xr:uid="{00000000-0005-0000-0000-0000C5020000}"/>
    <cellStyle name="Normal 2 37 13" xfId="721" xr:uid="{00000000-0005-0000-0000-0000C6020000}"/>
    <cellStyle name="Normal 2 37 14" xfId="722" xr:uid="{00000000-0005-0000-0000-0000C7020000}"/>
    <cellStyle name="Normal 2 37 15" xfId="723" xr:uid="{00000000-0005-0000-0000-0000C8020000}"/>
    <cellStyle name="Normal 2 37 16" xfId="724" xr:uid="{00000000-0005-0000-0000-0000C9020000}"/>
    <cellStyle name="Normal 2 37 17" xfId="725" xr:uid="{00000000-0005-0000-0000-0000CA020000}"/>
    <cellStyle name="Normal 2 37 18" xfId="726" xr:uid="{00000000-0005-0000-0000-0000CB020000}"/>
    <cellStyle name="Normal 2 37 19" xfId="727" xr:uid="{00000000-0005-0000-0000-0000CC020000}"/>
    <cellStyle name="Normal 2 37 2" xfId="728" xr:uid="{00000000-0005-0000-0000-0000CD020000}"/>
    <cellStyle name="Normal 2 37 20" xfId="729" xr:uid="{00000000-0005-0000-0000-0000CE020000}"/>
    <cellStyle name="Normal 2 37 21" xfId="730" xr:uid="{00000000-0005-0000-0000-0000CF020000}"/>
    <cellStyle name="Normal 2 37 22" xfId="731" xr:uid="{00000000-0005-0000-0000-0000D0020000}"/>
    <cellStyle name="Normal 2 37 23" xfId="732" xr:uid="{00000000-0005-0000-0000-0000D1020000}"/>
    <cellStyle name="Normal 2 37 3" xfId="733" xr:uid="{00000000-0005-0000-0000-0000D2020000}"/>
    <cellStyle name="Normal 2 37 4" xfId="734" xr:uid="{00000000-0005-0000-0000-0000D3020000}"/>
    <cellStyle name="Normal 2 37 5" xfId="735" xr:uid="{00000000-0005-0000-0000-0000D4020000}"/>
    <cellStyle name="Normal 2 37 6" xfId="736" xr:uid="{00000000-0005-0000-0000-0000D5020000}"/>
    <cellStyle name="Normal 2 37 7" xfId="737" xr:uid="{00000000-0005-0000-0000-0000D6020000}"/>
    <cellStyle name="Normal 2 37 8" xfId="738" xr:uid="{00000000-0005-0000-0000-0000D7020000}"/>
    <cellStyle name="Normal 2 37 9" xfId="739" xr:uid="{00000000-0005-0000-0000-0000D8020000}"/>
    <cellStyle name="Normal 2 38" xfId="740" xr:uid="{00000000-0005-0000-0000-0000D9020000}"/>
    <cellStyle name="Normal 2 38 10" xfId="741" xr:uid="{00000000-0005-0000-0000-0000DA020000}"/>
    <cellStyle name="Normal 2 38 11" xfId="742" xr:uid="{00000000-0005-0000-0000-0000DB020000}"/>
    <cellStyle name="Normal 2 38 12" xfId="743" xr:uid="{00000000-0005-0000-0000-0000DC020000}"/>
    <cellStyle name="Normal 2 38 13" xfId="744" xr:uid="{00000000-0005-0000-0000-0000DD020000}"/>
    <cellStyle name="Normal 2 38 14" xfId="745" xr:uid="{00000000-0005-0000-0000-0000DE020000}"/>
    <cellStyle name="Normal 2 38 15" xfId="746" xr:uid="{00000000-0005-0000-0000-0000DF020000}"/>
    <cellStyle name="Normal 2 38 16" xfId="747" xr:uid="{00000000-0005-0000-0000-0000E0020000}"/>
    <cellStyle name="Normal 2 38 17" xfId="748" xr:uid="{00000000-0005-0000-0000-0000E1020000}"/>
    <cellStyle name="Normal 2 38 18" xfId="749" xr:uid="{00000000-0005-0000-0000-0000E2020000}"/>
    <cellStyle name="Normal 2 38 19" xfId="750" xr:uid="{00000000-0005-0000-0000-0000E3020000}"/>
    <cellStyle name="Normal 2 38 2" xfId="751" xr:uid="{00000000-0005-0000-0000-0000E4020000}"/>
    <cellStyle name="Normal 2 38 20" xfId="752" xr:uid="{00000000-0005-0000-0000-0000E5020000}"/>
    <cellStyle name="Normal 2 38 21" xfId="753" xr:uid="{00000000-0005-0000-0000-0000E6020000}"/>
    <cellStyle name="Normal 2 38 22" xfId="754" xr:uid="{00000000-0005-0000-0000-0000E7020000}"/>
    <cellStyle name="Normal 2 38 23" xfId="755" xr:uid="{00000000-0005-0000-0000-0000E8020000}"/>
    <cellStyle name="Normal 2 38 3" xfId="756" xr:uid="{00000000-0005-0000-0000-0000E9020000}"/>
    <cellStyle name="Normal 2 38 4" xfId="757" xr:uid="{00000000-0005-0000-0000-0000EA020000}"/>
    <cellStyle name="Normal 2 38 5" xfId="758" xr:uid="{00000000-0005-0000-0000-0000EB020000}"/>
    <cellStyle name="Normal 2 38 6" xfId="759" xr:uid="{00000000-0005-0000-0000-0000EC020000}"/>
    <cellStyle name="Normal 2 38 7" xfId="760" xr:uid="{00000000-0005-0000-0000-0000ED020000}"/>
    <cellStyle name="Normal 2 38 8" xfId="761" xr:uid="{00000000-0005-0000-0000-0000EE020000}"/>
    <cellStyle name="Normal 2 38 9" xfId="762" xr:uid="{00000000-0005-0000-0000-0000EF020000}"/>
    <cellStyle name="Normal 2 39" xfId="763" xr:uid="{00000000-0005-0000-0000-0000F0020000}"/>
    <cellStyle name="Normal 2 39 10" xfId="764" xr:uid="{00000000-0005-0000-0000-0000F1020000}"/>
    <cellStyle name="Normal 2 39 11" xfId="765" xr:uid="{00000000-0005-0000-0000-0000F2020000}"/>
    <cellStyle name="Normal 2 39 12" xfId="766" xr:uid="{00000000-0005-0000-0000-0000F3020000}"/>
    <cellStyle name="Normal 2 39 13" xfId="767" xr:uid="{00000000-0005-0000-0000-0000F4020000}"/>
    <cellStyle name="Normal 2 39 14" xfId="768" xr:uid="{00000000-0005-0000-0000-0000F5020000}"/>
    <cellStyle name="Normal 2 39 15" xfId="769" xr:uid="{00000000-0005-0000-0000-0000F6020000}"/>
    <cellStyle name="Normal 2 39 16" xfId="770" xr:uid="{00000000-0005-0000-0000-0000F7020000}"/>
    <cellStyle name="Normal 2 39 17" xfId="771" xr:uid="{00000000-0005-0000-0000-0000F8020000}"/>
    <cellStyle name="Normal 2 39 18" xfId="772" xr:uid="{00000000-0005-0000-0000-0000F9020000}"/>
    <cellStyle name="Normal 2 39 19" xfId="773" xr:uid="{00000000-0005-0000-0000-0000FA020000}"/>
    <cellStyle name="Normal 2 39 2" xfId="774" xr:uid="{00000000-0005-0000-0000-0000FB020000}"/>
    <cellStyle name="Normal 2 39 20" xfId="775" xr:uid="{00000000-0005-0000-0000-0000FC020000}"/>
    <cellStyle name="Normal 2 39 21" xfId="776" xr:uid="{00000000-0005-0000-0000-0000FD020000}"/>
    <cellStyle name="Normal 2 39 22" xfId="777" xr:uid="{00000000-0005-0000-0000-0000FE020000}"/>
    <cellStyle name="Normal 2 39 23" xfId="778" xr:uid="{00000000-0005-0000-0000-0000FF020000}"/>
    <cellStyle name="Normal 2 39 3" xfId="779" xr:uid="{00000000-0005-0000-0000-000000030000}"/>
    <cellStyle name="Normal 2 39 4" xfId="780" xr:uid="{00000000-0005-0000-0000-000001030000}"/>
    <cellStyle name="Normal 2 39 5" xfId="781" xr:uid="{00000000-0005-0000-0000-000002030000}"/>
    <cellStyle name="Normal 2 39 6" xfId="782" xr:uid="{00000000-0005-0000-0000-000003030000}"/>
    <cellStyle name="Normal 2 39 7" xfId="783" xr:uid="{00000000-0005-0000-0000-000004030000}"/>
    <cellStyle name="Normal 2 39 8" xfId="784" xr:uid="{00000000-0005-0000-0000-000005030000}"/>
    <cellStyle name="Normal 2 39 9" xfId="785" xr:uid="{00000000-0005-0000-0000-000006030000}"/>
    <cellStyle name="Normal 2 4" xfId="786" xr:uid="{00000000-0005-0000-0000-000007030000}"/>
    <cellStyle name="Normal 2 40" xfId="787" xr:uid="{00000000-0005-0000-0000-000008030000}"/>
    <cellStyle name="Normal 2 41" xfId="788" xr:uid="{00000000-0005-0000-0000-000009030000}"/>
    <cellStyle name="Normal 2 42" xfId="789" xr:uid="{00000000-0005-0000-0000-00000A030000}"/>
    <cellStyle name="Normal 2 43" xfId="790" xr:uid="{00000000-0005-0000-0000-00000B030000}"/>
    <cellStyle name="Normal 2 44" xfId="791" xr:uid="{00000000-0005-0000-0000-00000C030000}"/>
    <cellStyle name="Normal 2 45" xfId="792" xr:uid="{00000000-0005-0000-0000-00000D030000}"/>
    <cellStyle name="Normal 2 46" xfId="793" xr:uid="{00000000-0005-0000-0000-00000E030000}"/>
    <cellStyle name="Normal 2 47" xfId="794" xr:uid="{00000000-0005-0000-0000-00000F030000}"/>
    <cellStyle name="Normal 2 48" xfId="795" xr:uid="{00000000-0005-0000-0000-000010030000}"/>
    <cellStyle name="Normal 2 49" xfId="796" xr:uid="{00000000-0005-0000-0000-000011030000}"/>
    <cellStyle name="Normal 2 5" xfId="797" xr:uid="{00000000-0005-0000-0000-000012030000}"/>
    <cellStyle name="Normal 2 5 10" xfId="798" xr:uid="{00000000-0005-0000-0000-000013030000}"/>
    <cellStyle name="Normal 2 5 11" xfId="799" xr:uid="{00000000-0005-0000-0000-000014030000}"/>
    <cellStyle name="Normal 2 5 12" xfId="800" xr:uid="{00000000-0005-0000-0000-000015030000}"/>
    <cellStyle name="Normal 2 5 13" xfId="801" xr:uid="{00000000-0005-0000-0000-000016030000}"/>
    <cellStyle name="Normal 2 5 14" xfId="802" xr:uid="{00000000-0005-0000-0000-000017030000}"/>
    <cellStyle name="Normal 2 5 15" xfId="803" xr:uid="{00000000-0005-0000-0000-000018030000}"/>
    <cellStyle name="Normal 2 5 16" xfId="804" xr:uid="{00000000-0005-0000-0000-000019030000}"/>
    <cellStyle name="Normal 2 5 17" xfId="805" xr:uid="{00000000-0005-0000-0000-00001A030000}"/>
    <cellStyle name="Normal 2 5 18" xfId="806" xr:uid="{00000000-0005-0000-0000-00001B030000}"/>
    <cellStyle name="Normal 2 5 19" xfId="807" xr:uid="{00000000-0005-0000-0000-00001C030000}"/>
    <cellStyle name="Normal 2 5 2" xfId="808" xr:uid="{00000000-0005-0000-0000-00001D030000}"/>
    <cellStyle name="Normal 2 5 2 10" xfId="809" xr:uid="{00000000-0005-0000-0000-00001E030000}"/>
    <cellStyle name="Normal 2 5 2 11" xfId="810" xr:uid="{00000000-0005-0000-0000-00001F030000}"/>
    <cellStyle name="Normal 2 5 2 12" xfId="811" xr:uid="{00000000-0005-0000-0000-000020030000}"/>
    <cellStyle name="Normal 2 5 2 13" xfId="812" xr:uid="{00000000-0005-0000-0000-000021030000}"/>
    <cellStyle name="Normal 2 5 2 14" xfId="813" xr:uid="{00000000-0005-0000-0000-000022030000}"/>
    <cellStyle name="Normal 2 5 2 15" xfId="814" xr:uid="{00000000-0005-0000-0000-000023030000}"/>
    <cellStyle name="Normal 2 5 2 16" xfId="815" xr:uid="{00000000-0005-0000-0000-000024030000}"/>
    <cellStyle name="Normal 2 5 2 17" xfId="816" xr:uid="{00000000-0005-0000-0000-000025030000}"/>
    <cellStyle name="Normal 2 5 2 18" xfId="817" xr:uid="{00000000-0005-0000-0000-000026030000}"/>
    <cellStyle name="Normal 2 5 2 19" xfId="818" xr:uid="{00000000-0005-0000-0000-000027030000}"/>
    <cellStyle name="Normal 2 5 2 2" xfId="819" xr:uid="{00000000-0005-0000-0000-000028030000}"/>
    <cellStyle name="Normal 2 5 2 2 10" xfId="820" xr:uid="{00000000-0005-0000-0000-000029030000}"/>
    <cellStyle name="Normal 2 5 2 2 11" xfId="821" xr:uid="{00000000-0005-0000-0000-00002A030000}"/>
    <cellStyle name="Normal 2 5 2 2 12" xfId="822" xr:uid="{00000000-0005-0000-0000-00002B030000}"/>
    <cellStyle name="Normal 2 5 2 2 13" xfId="823" xr:uid="{00000000-0005-0000-0000-00002C030000}"/>
    <cellStyle name="Normal 2 5 2 2 14" xfId="824" xr:uid="{00000000-0005-0000-0000-00002D030000}"/>
    <cellStyle name="Normal 2 5 2 2 15" xfId="825" xr:uid="{00000000-0005-0000-0000-00002E030000}"/>
    <cellStyle name="Normal 2 5 2 2 16" xfId="826" xr:uid="{00000000-0005-0000-0000-00002F030000}"/>
    <cellStyle name="Normal 2 5 2 2 17" xfId="827" xr:uid="{00000000-0005-0000-0000-000030030000}"/>
    <cellStyle name="Normal 2 5 2 2 18" xfId="828" xr:uid="{00000000-0005-0000-0000-000031030000}"/>
    <cellStyle name="Normal 2 5 2 2 19" xfId="829" xr:uid="{00000000-0005-0000-0000-000032030000}"/>
    <cellStyle name="Normal 2 5 2 2 2" xfId="830" xr:uid="{00000000-0005-0000-0000-000033030000}"/>
    <cellStyle name="Normal 2 5 2 2 20" xfId="831" xr:uid="{00000000-0005-0000-0000-000034030000}"/>
    <cellStyle name="Normal 2 5 2 2 21" xfId="832" xr:uid="{00000000-0005-0000-0000-000035030000}"/>
    <cellStyle name="Normal 2 5 2 2 22" xfId="833" xr:uid="{00000000-0005-0000-0000-000036030000}"/>
    <cellStyle name="Normal 2 5 2 2 23" xfId="834" xr:uid="{00000000-0005-0000-0000-000037030000}"/>
    <cellStyle name="Normal 2 5 2 2 24" xfId="835" xr:uid="{00000000-0005-0000-0000-000038030000}"/>
    <cellStyle name="Normal 2 5 2 2 25" xfId="836" xr:uid="{00000000-0005-0000-0000-000039030000}"/>
    <cellStyle name="Normal 2 5 2 2 26" xfId="837" xr:uid="{00000000-0005-0000-0000-00003A030000}"/>
    <cellStyle name="Normal 2 5 2 2 27" xfId="838" xr:uid="{00000000-0005-0000-0000-00003B030000}"/>
    <cellStyle name="Normal 2 5 2 2 28" xfId="839" xr:uid="{00000000-0005-0000-0000-00003C030000}"/>
    <cellStyle name="Normal 2 5 2 2 29" xfId="840" xr:uid="{00000000-0005-0000-0000-00003D030000}"/>
    <cellStyle name="Normal 2 5 2 2 3" xfId="841" xr:uid="{00000000-0005-0000-0000-00003E030000}"/>
    <cellStyle name="Normal 2 5 2 2 30" xfId="842" xr:uid="{00000000-0005-0000-0000-00003F030000}"/>
    <cellStyle name="Normal 2 5 2 2 31" xfId="843" xr:uid="{00000000-0005-0000-0000-000040030000}"/>
    <cellStyle name="Normal 2 5 2 2 32" xfId="844" xr:uid="{00000000-0005-0000-0000-000041030000}"/>
    <cellStyle name="Normal 2 5 2 2 33" xfId="845" xr:uid="{00000000-0005-0000-0000-000042030000}"/>
    <cellStyle name="Normal 2 5 2 2 34" xfId="846" xr:uid="{00000000-0005-0000-0000-000043030000}"/>
    <cellStyle name="Normal 2 5 2 2 35" xfId="847" xr:uid="{00000000-0005-0000-0000-000044030000}"/>
    <cellStyle name="Normal 2 5 2 2 36" xfId="848" xr:uid="{00000000-0005-0000-0000-000045030000}"/>
    <cellStyle name="Normal 2 5 2 2 37" xfId="849" xr:uid="{00000000-0005-0000-0000-000046030000}"/>
    <cellStyle name="Normal 2 5 2 2 38" xfId="850" xr:uid="{00000000-0005-0000-0000-000047030000}"/>
    <cellStyle name="Normal 2 5 2 2 39" xfId="851" xr:uid="{00000000-0005-0000-0000-000048030000}"/>
    <cellStyle name="Normal 2 5 2 2 4" xfId="852" xr:uid="{00000000-0005-0000-0000-000049030000}"/>
    <cellStyle name="Normal 2 5 2 2 40" xfId="853" xr:uid="{00000000-0005-0000-0000-00004A030000}"/>
    <cellStyle name="Normal 2 5 2 2 41" xfId="854" xr:uid="{00000000-0005-0000-0000-00004B030000}"/>
    <cellStyle name="Normal 2 5 2 2 42" xfId="855" xr:uid="{00000000-0005-0000-0000-00004C030000}"/>
    <cellStyle name="Normal 2 5 2 2 43" xfId="856" xr:uid="{00000000-0005-0000-0000-00004D030000}"/>
    <cellStyle name="Normal 2 5 2 2 44" xfId="857" xr:uid="{00000000-0005-0000-0000-00004E030000}"/>
    <cellStyle name="Normal 2 5 2 2 45" xfId="858" xr:uid="{00000000-0005-0000-0000-00004F030000}"/>
    <cellStyle name="Normal 2 5 2 2 46" xfId="859" xr:uid="{00000000-0005-0000-0000-000050030000}"/>
    <cellStyle name="Normal 2 5 2 2 47" xfId="860" xr:uid="{00000000-0005-0000-0000-000051030000}"/>
    <cellStyle name="Normal 2 5 2 2 48" xfId="861" xr:uid="{00000000-0005-0000-0000-000052030000}"/>
    <cellStyle name="Normal 2 5 2 2 49" xfId="862" xr:uid="{00000000-0005-0000-0000-000053030000}"/>
    <cellStyle name="Normal 2 5 2 2 5" xfId="863" xr:uid="{00000000-0005-0000-0000-000054030000}"/>
    <cellStyle name="Normal 2 5 2 2 50" xfId="864" xr:uid="{00000000-0005-0000-0000-000055030000}"/>
    <cellStyle name="Normal 2 5 2 2 51" xfId="865" xr:uid="{00000000-0005-0000-0000-000056030000}"/>
    <cellStyle name="Normal 2 5 2 2 52" xfId="866" xr:uid="{00000000-0005-0000-0000-000057030000}"/>
    <cellStyle name="Normal 2 5 2 2 53" xfId="867" xr:uid="{00000000-0005-0000-0000-000058030000}"/>
    <cellStyle name="Normal 2 5 2 2 54" xfId="868" xr:uid="{00000000-0005-0000-0000-000059030000}"/>
    <cellStyle name="Normal 2 5 2 2 55" xfId="869" xr:uid="{00000000-0005-0000-0000-00005A030000}"/>
    <cellStyle name="Normal 2 5 2 2 6" xfId="870" xr:uid="{00000000-0005-0000-0000-00005B030000}"/>
    <cellStyle name="Normal 2 5 2 2 7" xfId="871" xr:uid="{00000000-0005-0000-0000-00005C030000}"/>
    <cellStyle name="Normal 2 5 2 2 8" xfId="872" xr:uid="{00000000-0005-0000-0000-00005D030000}"/>
    <cellStyle name="Normal 2 5 2 2 9" xfId="873" xr:uid="{00000000-0005-0000-0000-00005E030000}"/>
    <cellStyle name="Normal 2 5 2 20" xfId="874" xr:uid="{00000000-0005-0000-0000-00005F030000}"/>
    <cellStyle name="Normal 2 5 2 21" xfId="875" xr:uid="{00000000-0005-0000-0000-000060030000}"/>
    <cellStyle name="Normal 2 5 2 22" xfId="876" xr:uid="{00000000-0005-0000-0000-000061030000}"/>
    <cellStyle name="Normal 2 5 2 23" xfId="877" xr:uid="{00000000-0005-0000-0000-000062030000}"/>
    <cellStyle name="Normal 2 5 2 24" xfId="878" xr:uid="{00000000-0005-0000-0000-000063030000}"/>
    <cellStyle name="Normal 2 5 2 25" xfId="879" xr:uid="{00000000-0005-0000-0000-000064030000}"/>
    <cellStyle name="Normal 2 5 2 26" xfId="880" xr:uid="{00000000-0005-0000-0000-000065030000}"/>
    <cellStyle name="Normal 2 5 2 27" xfId="881" xr:uid="{00000000-0005-0000-0000-000066030000}"/>
    <cellStyle name="Normal 2 5 2 28" xfId="882" xr:uid="{00000000-0005-0000-0000-000067030000}"/>
    <cellStyle name="Normal 2 5 2 29" xfId="883" xr:uid="{00000000-0005-0000-0000-000068030000}"/>
    <cellStyle name="Normal 2 5 2 3" xfId="884" xr:uid="{00000000-0005-0000-0000-000069030000}"/>
    <cellStyle name="Normal 2 5 2 30" xfId="885" xr:uid="{00000000-0005-0000-0000-00006A030000}"/>
    <cellStyle name="Normal 2 5 2 31" xfId="886" xr:uid="{00000000-0005-0000-0000-00006B030000}"/>
    <cellStyle name="Normal 2 5 2 32" xfId="887" xr:uid="{00000000-0005-0000-0000-00006C030000}"/>
    <cellStyle name="Normal 2 5 2 33" xfId="888" xr:uid="{00000000-0005-0000-0000-00006D030000}"/>
    <cellStyle name="Normal 2 5 2 4" xfId="889" xr:uid="{00000000-0005-0000-0000-00006E030000}"/>
    <cellStyle name="Normal 2 5 2 5" xfId="890" xr:uid="{00000000-0005-0000-0000-00006F030000}"/>
    <cellStyle name="Normal 2 5 2 6" xfId="891" xr:uid="{00000000-0005-0000-0000-000070030000}"/>
    <cellStyle name="Normal 2 5 2 7" xfId="892" xr:uid="{00000000-0005-0000-0000-000071030000}"/>
    <cellStyle name="Normal 2 5 2 8" xfId="893" xr:uid="{00000000-0005-0000-0000-000072030000}"/>
    <cellStyle name="Normal 2 5 2 9" xfId="894" xr:uid="{00000000-0005-0000-0000-000073030000}"/>
    <cellStyle name="Normal 2 5 20" xfId="895" xr:uid="{00000000-0005-0000-0000-000074030000}"/>
    <cellStyle name="Normal 2 5 21" xfId="896" xr:uid="{00000000-0005-0000-0000-000075030000}"/>
    <cellStyle name="Normal 2 5 22" xfId="897" xr:uid="{00000000-0005-0000-0000-000076030000}"/>
    <cellStyle name="Normal 2 5 23" xfId="898" xr:uid="{00000000-0005-0000-0000-000077030000}"/>
    <cellStyle name="Normal 2 5 24" xfId="899" xr:uid="{00000000-0005-0000-0000-000078030000}"/>
    <cellStyle name="Normal 2 5 25" xfId="900" xr:uid="{00000000-0005-0000-0000-000079030000}"/>
    <cellStyle name="Normal 2 5 26" xfId="901" xr:uid="{00000000-0005-0000-0000-00007A030000}"/>
    <cellStyle name="Normal 2 5 27" xfId="902" xr:uid="{00000000-0005-0000-0000-00007B030000}"/>
    <cellStyle name="Normal 2 5 28" xfId="903" xr:uid="{00000000-0005-0000-0000-00007C030000}"/>
    <cellStyle name="Normal 2 5 29" xfId="904" xr:uid="{00000000-0005-0000-0000-00007D030000}"/>
    <cellStyle name="Normal 2 5 3" xfId="905" xr:uid="{00000000-0005-0000-0000-00007E030000}"/>
    <cellStyle name="Normal 2 5 30" xfId="906" xr:uid="{00000000-0005-0000-0000-00007F030000}"/>
    <cellStyle name="Normal 2 5 31" xfId="907" xr:uid="{00000000-0005-0000-0000-000080030000}"/>
    <cellStyle name="Normal 2 5 32" xfId="908" xr:uid="{00000000-0005-0000-0000-000081030000}"/>
    <cellStyle name="Normal 2 5 33" xfId="909" xr:uid="{00000000-0005-0000-0000-000082030000}"/>
    <cellStyle name="Normal 2 5 34" xfId="910" xr:uid="{00000000-0005-0000-0000-000083030000}"/>
    <cellStyle name="Normal 2 5 35" xfId="911" xr:uid="{00000000-0005-0000-0000-000084030000}"/>
    <cellStyle name="Normal 2 5 36" xfId="912" xr:uid="{00000000-0005-0000-0000-000085030000}"/>
    <cellStyle name="Normal 2 5 37" xfId="913" xr:uid="{00000000-0005-0000-0000-000086030000}"/>
    <cellStyle name="Normal 2 5 38" xfId="914" xr:uid="{00000000-0005-0000-0000-000087030000}"/>
    <cellStyle name="Normal 2 5 39" xfId="915" xr:uid="{00000000-0005-0000-0000-000088030000}"/>
    <cellStyle name="Normal 2 5 4" xfId="916" xr:uid="{00000000-0005-0000-0000-000089030000}"/>
    <cellStyle name="Normal 2 5 40" xfId="917" xr:uid="{00000000-0005-0000-0000-00008A030000}"/>
    <cellStyle name="Normal 2 5 41" xfId="918" xr:uid="{00000000-0005-0000-0000-00008B030000}"/>
    <cellStyle name="Normal 2 5 42" xfId="919" xr:uid="{00000000-0005-0000-0000-00008C030000}"/>
    <cellStyle name="Normal 2 5 43" xfId="920" xr:uid="{00000000-0005-0000-0000-00008D030000}"/>
    <cellStyle name="Normal 2 5 44" xfId="921" xr:uid="{00000000-0005-0000-0000-00008E030000}"/>
    <cellStyle name="Normal 2 5 45" xfId="922" xr:uid="{00000000-0005-0000-0000-00008F030000}"/>
    <cellStyle name="Normal 2 5 46" xfId="923" xr:uid="{00000000-0005-0000-0000-000090030000}"/>
    <cellStyle name="Normal 2 5 47" xfId="924" xr:uid="{00000000-0005-0000-0000-000091030000}"/>
    <cellStyle name="Normal 2 5 48" xfId="925" xr:uid="{00000000-0005-0000-0000-000092030000}"/>
    <cellStyle name="Normal 2 5 49" xfId="926" xr:uid="{00000000-0005-0000-0000-000093030000}"/>
    <cellStyle name="Normal 2 5 5" xfId="927" xr:uid="{00000000-0005-0000-0000-000094030000}"/>
    <cellStyle name="Normal 2 5 50" xfId="928" xr:uid="{00000000-0005-0000-0000-000095030000}"/>
    <cellStyle name="Normal 2 5 51" xfId="929" xr:uid="{00000000-0005-0000-0000-000096030000}"/>
    <cellStyle name="Normal 2 5 52" xfId="930" xr:uid="{00000000-0005-0000-0000-000097030000}"/>
    <cellStyle name="Normal 2 5 53" xfId="931" xr:uid="{00000000-0005-0000-0000-000098030000}"/>
    <cellStyle name="Normal 2 5 54" xfId="932" xr:uid="{00000000-0005-0000-0000-000099030000}"/>
    <cellStyle name="Normal 2 5 55" xfId="933" xr:uid="{00000000-0005-0000-0000-00009A030000}"/>
    <cellStyle name="Normal 2 5 56" xfId="934" xr:uid="{00000000-0005-0000-0000-00009B030000}"/>
    <cellStyle name="Normal 2 5 57" xfId="935" xr:uid="{00000000-0005-0000-0000-00009C030000}"/>
    <cellStyle name="Normal 2 5 58" xfId="936" xr:uid="{00000000-0005-0000-0000-00009D030000}"/>
    <cellStyle name="Normal 2 5 59" xfId="937" xr:uid="{00000000-0005-0000-0000-00009E030000}"/>
    <cellStyle name="Normal 2 5 6" xfId="938" xr:uid="{00000000-0005-0000-0000-00009F030000}"/>
    <cellStyle name="Normal 2 5 60" xfId="939" xr:uid="{00000000-0005-0000-0000-0000A0030000}"/>
    <cellStyle name="Normal 2 5 61" xfId="940" xr:uid="{00000000-0005-0000-0000-0000A1030000}"/>
    <cellStyle name="Normal 2 5 62" xfId="941" xr:uid="{00000000-0005-0000-0000-0000A2030000}"/>
    <cellStyle name="Normal 2 5 63" xfId="942" xr:uid="{00000000-0005-0000-0000-0000A3030000}"/>
    <cellStyle name="Normal 2 5 64" xfId="943" xr:uid="{00000000-0005-0000-0000-0000A4030000}"/>
    <cellStyle name="Normal 2 5 65" xfId="944" xr:uid="{00000000-0005-0000-0000-0000A5030000}"/>
    <cellStyle name="Normal 2 5 66" xfId="945" xr:uid="{00000000-0005-0000-0000-0000A6030000}"/>
    <cellStyle name="Normal 2 5 67" xfId="946" xr:uid="{00000000-0005-0000-0000-0000A7030000}"/>
    <cellStyle name="Normal 2 5 68" xfId="947" xr:uid="{00000000-0005-0000-0000-0000A8030000}"/>
    <cellStyle name="Normal 2 5 69" xfId="948" xr:uid="{00000000-0005-0000-0000-0000A9030000}"/>
    <cellStyle name="Normal 2 5 7" xfId="949" xr:uid="{00000000-0005-0000-0000-0000AA030000}"/>
    <cellStyle name="Normal 2 5 70" xfId="950" xr:uid="{00000000-0005-0000-0000-0000AB030000}"/>
    <cellStyle name="Normal 2 5 71" xfId="951" xr:uid="{00000000-0005-0000-0000-0000AC030000}"/>
    <cellStyle name="Normal 2 5 72" xfId="952" xr:uid="{00000000-0005-0000-0000-0000AD030000}"/>
    <cellStyle name="Normal 2 5 73" xfId="953" xr:uid="{00000000-0005-0000-0000-0000AE030000}"/>
    <cellStyle name="Normal 2 5 74" xfId="954" xr:uid="{00000000-0005-0000-0000-0000AF030000}"/>
    <cellStyle name="Normal 2 5 75" xfId="955" xr:uid="{00000000-0005-0000-0000-0000B0030000}"/>
    <cellStyle name="Normal 2 5 76" xfId="956" xr:uid="{00000000-0005-0000-0000-0000B1030000}"/>
    <cellStyle name="Normal 2 5 77" xfId="957" xr:uid="{00000000-0005-0000-0000-0000B2030000}"/>
    <cellStyle name="Normal 2 5 78" xfId="958" xr:uid="{00000000-0005-0000-0000-0000B3030000}"/>
    <cellStyle name="Normal 2 5 79" xfId="959" xr:uid="{00000000-0005-0000-0000-0000B4030000}"/>
    <cellStyle name="Normal 2 5 8" xfId="960" xr:uid="{00000000-0005-0000-0000-0000B5030000}"/>
    <cellStyle name="Normal 2 5 80" xfId="961" xr:uid="{00000000-0005-0000-0000-0000B6030000}"/>
    <cellStyle name="Normal 2 5 81" xfId="962" xr:uid="{00000000-0005-0000-0000-0000B7030000}"/>
    <cellStyle name="Normal 2 5 82" xfId="963" xr:uid="{00000000-0005-0000-0000-0000B8030000}"/>
    <cellStyle name="Normal 2 5 83" xfId="964" xr:uid="{00000000-0005-0000-0000-0000B9030000}"/>
    <cellStyle name="Normal 2 5 84" xfId="965" xr:uid="{00000000-0005-0000-0000-0000BA030000}"/>
    <cellStyle name="Normal 2 5 85" xfId="966" xr:uid="{00000000-0005-0000-0000-0000BB030000}"/>
    <cellStyle name="Normal 2 5 86" xfId="967" xr:uid="{00000000-0005-0000-0000-0000BC030000}"/>
    <cellStyle name="Normal 2 5 87" xfId="968" xr:uid="{00000000-0005-0000-0000-0000BD030000}"/>
    <cellStyle name="Normal 2 5 9" xfId="969" xr:uid="{00000000-0005-0000-0000-0000BE030000}"/>
    <cellStyle name="Normal 2 5_DEER 032008 Cost Summary Delivery - Rev 4 (2)" xfId="970" xr:uid="{00000000-0005-0000-0000-0000BF030000}"/>
    <cellStyle name="Normal 2 50" xfId="971" xr:uid="{00000000-0005-0000-0000-0000C0030000}"/>
    <cellStyle name="Normal 2 51" xfId="972" xr:uid="{00000000-0005-0000-0000-0000C1030000}"/>
    <cellStyle name="Normal 2 52" xfId="973" xr:uid="{00000000-0005-0000-0000-0000C2030000}"/>
    <cellStyle name="Normal 2 53" xfId="974" xr:uid="{00000000-0005-0000-0000-0000C3030000}"/>
    <cellStyle name="Normal 2 54" xfId="975" xr:uid="{00000000-0005-0000-0000-0000C4030000}"/>
    <cellStyle name="Normal 2 55" xfId="976" xr:uid="{00000000-0005-0000-0000-0000C5030000}"/>
    <cellStyle name="Normal 2 56" xfId="977" xr:uid="{00000000-0005-0000-0000-0000C6030000}"/>
    <cellStyle name="Normal 2 57" xfId="978" xr:uid="{00000000-0005-0000-0000-0000C7030000}"/>
    <cellStyle name="Normal 2 58" xfId="979" xr:uid="{00000000-0005-0000-0000-0000C8030000}"/>
    <cellStyle name="Normal 2 59" xfId="980" xr:uid="{00000000-0005-0000-0000-0000C9030000}"/>
    <cellStyle name="Normal 2 6" xfId="981" xr:uid="{00000000-0005-0000-0000-0000CA030000}"/>
    <cellStyle name="Normal 2 60" xfId="982" xr:uid="{00000000-0005-0000-0000-0000CB030000}"/>
    <cellStyle name="Normal 2 61" xfId="983" xr:uid="{00000000-0005-0000-0000-0000CC030000}"/>
    <cellStyle name="Normal 2 62" xfId="984" xr:uid="{00000000-0005-0000-0000-0000CD030000}"/>
    <cellStyle name="Normal 2 63" xfId="985" xr:uid="{00000000-0005-0000-0000-0000CE030000}"/>
    <cellStyle name="Normal 2 64" xfId="986" xr:uid="{00000000-0005-0000-0000-0000CF030000}"/>
    <cellStyle name="Normal 2 65" xfId="987" xr:uid="{00000000-0005-0000-0000-0000D0030000}"/>
    <cellStyle name="Normal 2 66" xfId="988" xr:uid="{00000000-0005-0000-0000-0000D1030000}"/>
    <cellStyle name="Normal 2 67" xfId="989" xr:uid="{00000000-0005-0000-0000-0000D2030000}"/>
    <cellStyle name="Normal 2 68" xfId="990" xr:uid="{00000000-0005-0000-0000-0000D3030000}"/>
    <cellStyle name="Normal 2 69" xfId="991" xr:uid="{00000000-0005-0000-0000-0000D4030000}"/>
    <cellStyle name="Normal 2 7" xfId="992" xr:uid="{00000000-0005-0000-0000-0000D5030000}"/>
    <cellStyle name="Normal 2 70" xfId="993" xr:uid="{00000000-0005-0000-0000-0000D6030000}"/>
    <cellStyle name="Normal 2 71" xfId="994" xr:uid="{00000000-0005-0000-0000-0000D7030000}"/>
    <cellStyle name="Normal 2 72" xfId="995" xr:uid="{00000000-0005-0000-0000-0000D8030000}"/>
    <cellStyle name="Normal 2 73" xfId="996" xr:uid="{00000000-0005-0000-0000-0000D9030000}"/>
    <cellStyle name="Normal 2 74" xfId="997" xr:uid="{00000000-0005-0000-0000-0000DA030000}"/>
    <cellStyle name="Normal 2 75" xfId="998" xr:uid="{00000000-0005-0000-0000-0000DB030000}"/>
    <cellStyle name="Normal 2 76" xfId="999" xr:uid="{00000000-0005-0000-0000-0000DC030000}"/>
    <cellStyle name="Normal 2 77" xfId="1000" xr:uid="{00000000-0005-0000-0000-0000DD030000}"/>
    <cellStyle name="Normal 2 78" xfId="1001" xr:uid="{00000000-0005-0000-0000-0000DE030000}"/>
    <cellStyle name="Normal 2 79" xfId="1002" xr:uid="{00000000-0005-0000-0000-0000DF030000}"/>
    <cellStyle name="Normal 2 8" xfId="1003" xr:uid="{00000000-0005-0000-0000-0000E0030000}"/>
    <cellStyle name="Normal 2 8 10" xfId="1004" xr:uid="{00000000-0005-0000-0000-0000E1030000}"/>
    <cellStyle name="Normal 2 8 11" xfId="1005" xr:uid="{00000000-0005-0000-0000-0000E2030000}"/>
    <cellStyle name="Normal 2 8 12" xfId="1006" xr:uid="{00000000-0005-0000-0000-0000E3030000}"/>
    <cellStyle name="Normal 2 8 13" xfId="1007" xr:uid="{00000000-0005-0000-0000-0000E4030000}"/>
    <cellStyle name="Normal 2 8 14" xfId="1008" xr:uid="{00000000-0005-0000-0000-0000E5030000}"/>
    <cellStyle name="Normal 2 8 15" xfId="1009" xr:uid="{00000000-0005-0000-0000-0000E6030000}"/>
    <cellStyle name="Normal 2 8 16" xfId="1010" xr:uid="{00000000-0005-0000-0000-0000E7030000}"/>
    <cellStyle name="Normal 2 8 17" xfId="1011" xr:uid="{00000000-0005-0000-0000-0000E8030000}"/>
    <cellStyle name="Normal 2 8 18" xfId="1012" xr:uid="{00000000-0005-0000-0000-0000E9030000}"/>
    <cellStyle name="Normal 2 8 19" xfId="1013" xr:uid="{00000000-0005-0000-0000-0000EA030000}"/>
    <cellStyle name="Normal 2 8 2" xfId="1014" xr:uid="{00000000-0005-0000-0000-0000EB030000}"/>
    <cellStyle name="Normal 2 8 20" xfId="1015" xr:uid="{00000000-0005-0000-0000-0000EC030000}"/>
    <cellStyle name="Normal 2 8 21" xfId="1016" xr:uid="{00000000-0005-0000-0000-0000ED030000}"/>
    <cellStyle name="Normal 2 8 22" xfId="1017" xr:uid="{00000000-0005-0000-0000-0000EE030000}"/>
    <cellStyle name="Normal 2 8 23" xfId="1018" xr:uid="{00000000-0005-0000-0000-0000EF030000}"/>
    <cellStyle name="Normal 2 8 3" xfId="1019" xr:uid="{00000000-0005-0000-0000-0000F0030000}"/>
    <cellStyle name="Normal 2 8 4" xfId="1020" xr:uid="{00000000-0005-0000-0000-0000F1030000}"/>
    <cellStyle name="Normal 2 8 5" xfId="1021" xr:uid="{00000000-0005-0000-0000-0000F2030000}"/>
    <cellStyle name="Normal 2 8 6" xfId="1022" xr:uid="{00000000-0005-0000-0000-0000F3030000}"/>
    <cellStyle name="Normal 2 8 7" xfId="1023" xr:uid="{00000000-0005-0000-0000-0000F4030000}"/>
    <cellStyle name="Normal 2 8 8" xfId="1024" xr:uid="{00000000-0005-0000-0000-0000F5030000}"/>
    <cellStyle name="Normal 2 8 9" xfId="1025" xr:uid="{00000000-0005-0000-0000-0000F6030000}"/>
    <cellStyle name="Normal 2 80" xfId="1026" xr:uid="{00000000-0005-0000-0000-0000F7030000}"/>
    <cellStyle name="Normal 2 81" xfId="1027" xr:uid="{00000000-0005-0000-0000-0000F8030000}"/>
    <cellStyle name="Normal 2 82" xfId="1028" xr:uid="{00000000-0005-0000-0000-0000F9030000}"/>
    <cellStyle name="Normal 2 83" xfId="1029" xr:uid="{00000000-0005-0000-0000-0000FA030000}"/>
    <cellStyle name="Normal 2 84" xfId="1030" xr:uid="{00000000-0005-0000-0000-0000FB030000}"/>
    <cellStyle name="Normal 2 85" xfId="1031" xr:uid="{00000000-0005-0000-0000-0000FC030000}"/>
    <cellStyle name="Normal 2 86" xfId="1032" xr:uid="{00000000-0005-0000-0000-0000FD030000}"/>
    <cellStyle name="Normal 2 87" xfId="1033" xr:uid="{00000000-0005-0000-0000-0000FE030000}"/>
    <cellStyle name="Normal 2 88" xfId="1034" xr:uid="{00000000-0005-0000-0000-0000FF030000}"/>
    <cellStyle name="Normal 2 89" xfId="1035" xr:uid="{00000000-0005-0000-0000-000000040000}"/>
    <cellStyle name="Normal 2 9" xfId="1036" xr:uid="{00000000-0005-0000-0000-000001040000}"/>
    <cellStyle name="Normal 2 9 10" xfId="1037" xr:uid="{00000000-0005-0000-0000-000002040000}"/>
    <cellStyle name="Normal 2 9 11" xfId="1038" xr:uid="{00000000-0005-0000-0000-000003040000}"/>
    <cellStyle name="Normal 2 9 12" xfId="1039" xr:uid="{00000000-0005-0000-0000-000004040000}"/>
    <cellStyle name="Normal 2 9 13" xfId="1040" xr:uid="{00000000-0005-0000-0000-000005040000}"/>
    <cellStyle name="Normal 2 9 14" xfId="1041" xr:uid="{00000000-0005-0000-0000-000006040000}"/>
    <cellStyle name="Normal 2 9 15" xfId="1042" xr:uid="{00000000-0005-0000-0000-000007040000}"/>
    <cellStyle name="Normal 2 9 16" xfId="1043" xr:uid="{00000000-0005-0000-0000-000008040000}"/>
    <cellStyle name="Normal 2 9 17" xfId="1044" xr:uid="{00000000-0005-0000-0000-000009040000}"/>
    <cellStyle name="Normal 2 9 18" xfId="1045" xr:uid="{00000000-0005-0000-0000-00000A040000}"/>
    <cellStyle name="Normal 2 9 19" xfId="1046" xr:uid="{00000000-0005-0000-0000-00000B040000}"/>
    <cellStyle name="Normal 2 9 2" xfId="1047" xr:uid="{00000000-0005-0000-0000-00000C040000}"/>
    <cellStyle name="Normal 2 9 20" xfId="1048" xr:uid="{00000000-0005-0000-0000-00000D040000}"/>
    <cellStyle name="Normal 2 9 21" xfId="1049" xr:uid="{00000000-0005-0000-0000-00000E040000}"/>
    <cellStyle name="Normal 2 9 22" xfId="1050" xr:uid="{00000000-0005-0000-0000-00000F040000}"/>
    <cellStyle name="Normal 2 9 23" xfId="1051" xr:uid="{00000000-0005-0000-0000-000010040000}"/>
    <cellStyle name="Normal 2 9 3" xfId="1052" xr:uid="{00000000-0005-0000-0000-000011040000}"/>
    <cellStyle name="Normal 2 9 4" xfId="1053" xr:uid="{00000000-0005-0000-0000-000012040000}"/>
    <cellStyle name="Normal 2 9 5" xfId="1054" xr:uid="{00000000-0005-0000-0000-000013040000}"/>
    <cellStyle name="Normal 2 9 6" xfId="1055" xr:uid="{00000000-0005-0000-0000-000014040000}"/>
    <cellStyle name="Normal 2 9 7" xfId="1056" xr:uid="{00000000-0005-0000-0000-000015040000}"/>
    <cellStyle name="Normal 2 9 8" xfId="1057" xr:uid="{00000000-0005-0000-0000-000016040000}"/>
    <cellStyle name="Normal 2 9 9" xfId="1058" xr:uid="{00000000-0005-0000-0000-000017040000}"/>
    <cellStyle name="Normal 2 90" xfId="1059" xr:uid="{00000000-0005-0000-0000-000018040000}"/>
    <cellStyle name="Normal 2 91" xfId="1060" xr:uid="{00000000-0005-0000-0000-000019040000}"/>
    <cellStyle name="Normal 2 92" xfId="1061" xr:uid="{00000000-0005-0000-0000-00001A040000}"/>
    <cellStyle name="Normal 2 93" xfId="1062" xr:uid="{00000000-0005-0000-0000-00001B040000}"/>
    <cellStyle name="Normal 2 94" xfId="55" xr:uid="{00000000-0005-0000-0000-00001C040000}"/>
    <cellStyle name="Normal 2_DEER 032008 Cost Summary Delivery - Rev 4 (2)" xfId="1063" xr:uid="{00000000-0005-0000-0000-00001D040000}"/>
    <cellStyle name="Normal 3" xfId="51" xr:uid="{00000000-0005-0000-0000-00001E040000}"/>
    <cellStyle name="Normal 3 10" xfId="1065" xr:uid="{00000000-0005-0000-0000-00001F040000}"/>
    <cellStyle name="Normal 3 10 10" xfId="1066" xr:uid="{00000000-0005-0000-0000-000020040000}"/>
    <cellStyle name="Normal 3 10 11" xfId="1067" xr:uid="{00000000-0005-0000-0000-000021040000}"/>
    <cellStyle name="Normal 3 10 12" xfId="1068" xr:uid="{00000000-0005-0000-0000-000022040000}"/>
    <cellStyle name="Normal 3 10 13" xfId="1069" xr:uid="{00000000-0005-0000-0000-000023040000}"/>
    <cellStyle name="Normal 3 10 14" xfId="1070" xr:uid="{00000000-0005-0000-0000-000024040000}"/>
    <cellStyle name="Normal 3 10 15" xfId="1071" xr:uid="{00000000-0005-0000-0000-000025040000}"/>
    <cellStyle name="Normal 3 10 16" xfId="1072" xr:uid="{00000000-0005-0000-0000-000026040000}"/>
    <cellStyle name="Normal 3 10 17" xfId="1073" xr:uid="{00000000-0005-0000-0000-000027040000}"/>
    <cellStyle name="Normal 3 10 18" xfId="1074" xr:uid="{00000000-0005-0000-0000-000028040000}"/>
    <cellStyle name="Normal 3 10 19" xfId="1075" xr:uid="{00000000-0005-0000-0000-000029040000}"/>
    <cellStyle name="Normal 3 10 2" xfId="1076" xr:uid="{00000000-0005-0000-0000-00002A040000}"/>
    <cellStyle name="Normal 3 10 20" xfId="1077" xr:uid="{00000000-0005-0000-0000-00002B040000}"/>
    <cellStyle name="Normal 3 10 21" xfId="1078" xr:uid="{00000000-0005-0000-0000-00002C040000}"/>
    <cellStyle name="Normal 3 10 22" xfId="1079" xr:uid="{00000000-0005-0000-0000-00002D040000}"/>
    <cellStyle name="Normal 3 10 23" xfId="1080" xr:uid="{00000000-0005-0000-0000-00002E040000}"/>
    <cellStyle name="Normal 3 10 3" xfId="1081" xr:uid="{00000000-0005-0000-0000-00002F040000}"/>
    <cellStyle name="Normal 3 10 4" xfId="1082" xr:uid="{00000000-0005-0000-0000-000030040000}"/>
    <cellStyle name="Normal 3 10 5" xfId="1083" xr:uid="{00000000-0005-0000-0000-000031040000}"/>
    <cellStyle name="Normal 3 10 6" xfId="1084" xr:uid="{00000000-0005-0000-0000-000032040000}"/>
    <cellStyle name="Normal 3 10 7" xfId="1085" xr:uid="{00000000-0005-0000-0000-000033040000}"/>
    <cellStyle name="Normal 3 10 8" xfId="1086" xr:uid="{00000000-0005-0000-0000-000034040000}"/>
    <cellStyle name="Normal 3 10 9" xfId="1087" xr:uid="{00000000-0005-0000-0000-000035040000}"/>
    <cellStyle name="Normal 3 11" xfId="1088" xr:uid="{00000000-0005-0000-0000-000036040000}"/>
    <cellStyle name="Normal 3 11 10" xfId="1089" xr:uid="{00000000-0005-0000-0000-000037040000}"/>
    <cellStyle name="Normal 3 11 11" xfId="1090" xr:uid="{00000000-0005-0000-0000-000038040000}"/>
    <cellStyle name="Normal 3 11 12" xfId="1091" xr:uid="{00000000-0005-0000-0000-000039040000}"/>
    <cellStyle name="Normal 3 11 13" xfId="1092" xr:uid="{00000000-0005-0000-0000-00003A040000}"/>
    <cellStyle name="Normal 3 11 14" xfId="1093" xr:uid="{00000000-0005-0000-0000-00003B040000}"/>
    <cellStyle name="Normal 3 11 15" xfId="1094" xr:uid="{00000000-0005-0000-0000-00003C040000}"/>
    <cellStyle name="Normal 3 11 16" xfId="1095" xr:uid="{00000000-0005-0000-0000-00003D040000}"/>
    <cellStyle name="Normal 3 11 17" xfId="1096" xr:uid="{00000000-0005-0000-0000-00003E040000}"/>
    <cellStyle name="Normal 3 11 18" xfId="1097" xr:uid="{00000000-0005-0000-0000-00003F040000}"/>
    <cellStyle name="Normal 3 11 19" xfId="1098" xr:uid="{00000000-0005-0000-0000-000040040000}"/>
    <cellStyle name="Normal 3 11 2" xfId="1099" xr:uid="{00000000-0005-0000-0000-000041040000}"/>
    <cellStyle name="Normal 3 11 20" xfId="1100" xr:uid="{00000000-0005-0000-0000-000042040000}"/>
    <cellStyle name="Normal 3 11 21" xfId="1101" xr:uid="{00000000-0005-0000-0000-000043040000}"/>
    <cellStyle name="Normal 3 11 22" xfId="1102" xr:uid="{00000000-0005-0000-0000-000044040000}"/>
    <cellStyle name="Normal 3 11 23" xfId="1103" xr:uid="{00000000-0005-0000-0000-000045040000}"/>
    <cellStyle name="Normal 3 11 3" xfId="1104" xr:uid="{00000000-0005-0000-0000-000046040000}"/>
    <cellStyle name="Normal 3 11 4" xfId="1105" xr:uid="{00000000-0005-0000-0000-000047040000}"/>
    <cellStyle name="Normal 3 11 5" xfId="1106" xr:uid="{00000000-0005-0000-0000-000048040000}"/>
    <cellStyle name="Normal 3 11 6" xfId="1107" xr:uid="{00000000-0005-0000-0000-000049040000}"/>
    <cellStyle name="Normal 3 11 7" xfId="1108" xr:uid="{00000000-0005-0000-0000-00004A040000}"/>
    <cellStyle name="Normal 3 11 8" xfId="1109" xr:uid="{00000000-0005-0000-0000-00004B040000}"/>
    <cellStyle name="Normal 3 11 9" xfId="1110" xr:uid="{00000000-0005-0000-0000-00004C040000}"/>
    <cellStyle name="Normal 3 12" xfId="1111" xr:uid="{00000000-0005-0000-0000-00004D040000}"/>
    <cellStyle name="Normal 3 12 10" xfId="1112" xr:uid="{00000000-0005-0000-0000-00004E040000}"/>
    <cellStyle name="Normal 3 12 11" xfId="1113" xr:uid="{00000000-0005-0000-0000-00004F040000}"/>
    <cellStyle name="Normal 3 12 12" xfId="1114" xr:uid="{00000000-0005-0000-0000-000050040000}"/>
    <cellStyle name="Normal 3 12 13" xfId="1115" xr:uid="{00000000-0005-0000-0000-000051040000}"/>
    <cellStyle name="Normal 3 12 14" xfId="1116" xr:uid="{00000000-0005-0000-0000-000052040000}"/>
    <cellStyle name="Normal 3 12 15" xfId="1117" xr:uid="{00000000-0005-0000-0000-000053040000}"/>
    <cellStyle name="Normal 3 12 16" xfId="1118" xr:uid="{00000000-0005-0000-0000-000054040000}"/>
    <cellStyle name="Normal 3 12 17" xfId="1119" xr:uid="{00000000-0005-0000-0000-000055040000}"/>
    <cellStyle name="Normal 3 12 18" xfId="1120" xr:uid="{00000000-0005-0000-0000-000056040000}"/>
    <cellStyle name="Normal 3 12 19" xfId="1121" xr:uid="{00000000-0005-0000-0000-000057040000}"/>
    <cellStyle name="Normal 3 12 2" xfId="1122" xr:uid="{00000000-0005-0000-0000-000058040000}"/>
    <cellStyle name="Normal 3 12 20" xfId="1123" xr:uid="{00000000-0005-0000-0000-000059040000}"/>
    <cellStyle name="Normal 3 12 21" xfId="1124" xr:uid="{00000000-0005-0000-0000-00005A040000}"/>
    <cellStyle name="Normal 3 12 22" xfId="1125" xr:uid="{00000000-0005-0000-0000-00005B040000}"/>
    <cellStyle name="Normal 3 12 23" xfId="1126" xr:uid="{00000000-0005-0000-0000-00005C040000}"/>
    <cellStyle name="Normal 3 12 3" xfId="1127" xr:uid="{00000000-0005-0000-0000-00005D040000}"/>
    <cellStyle name="Normal 3 12 4" xfId="1128" xr:uid="{00000000-0005-0000-0000-00005E040000}"/>
    <cellStyle name="Normal 3 12 5" xfId="1129" xr:uid="{00000000-0005-0000-0000-00005F040000}"/>
    <cellStyle name="Normal 3 12 6" xfId="1130" xr:uid="{00000000-0005-0000-0000-000060040000}"/>
    <cellStyle name="Normal 3 12 7" xfId="1131" xr:uid="{00000000-0005-0000-0000-000061040000}"/>
    <cellStyle name="Normal 3 12 8" xfId="1132" xr:uid="{00000000-0005-0000-0000-000062040000}"/>
    <cellStyle name="Normal 3 12 9" xfId="1133" xr:uid="{00000000-0005-0000-0000-000063040000}"/>
    <cellStyle name="Normal 3 13" xfId="1134" xr:uid="{00000000-0005-0000-0000-000064040000}"/>
    <cellStyle name="Normal 3 13 10" xfId="1135" xr:uid="{00000000-0005-0000-0000-000065040000}"/>
    <cellStyle name="Normal 3 13 11" xfId="1136" xr:uid="{00000000-0005-0000-0000-000066040000}"/>
    <cellStyle name="Normal 3 13 12" xfId="1137" xr:uid="{00000000-0005-0000-0000-000067040000}"/>
    <cellStyle name="Normal 3 13 13" xfId="1138" xr:uid="{00000000-0005-0000-0000-000068040000}"/>
    <cellStyle name="Normal 3 13 14" xfId="1139" xr:uid="{00000000-0005-0000-0000-000069040000}"/>
    <cellStyle name="Normal 3 13 15" xfId="1140" xr:uid="{00000000-0005-0000-0000-00006A040000}"/>
    <cellStyle name="Normal 3 13 16" xfId="1141" xr:uid="{00000000-0005-0000-0000-00006B040000}"/>
    <cellStyle name="Normal 3 13 17" xfId="1142" xr:uid="{00000000-0005-0000-0000-00006C040000}"/>
    <cellStyle name="Normal 3 13 18" xfId="1143" xr:uid="{00000000-0005-0000-0000-00006D040000}"/>
    <cellStyle name="Normal 3 13 19" xfId="1144" xr:uid="{00000000-0005-0000-0000-00006E040000}"/>
    <cellStyle name="Normal 3 13 2" xfId="1145" xr:uid="{00000000-0005-0000-0000-00006F040000}"/>
    <cellStyle name="Normal 3 13 20" xfId="1146" xr:uid="{00000000-0005-0000-0000-000070040000}"/>
    <cellStyle name="Normal 3 13 21" xfId="1147" xr:uid="{00000000-0005-0000-0000-000071040000}"/>
    <cellStyle name="Normal 3 13 22" xfId="1148" xr:uid="{00000000-0005-0000-0000-000072040000}"/>
    <cellStyle name="Normal 3 13 23" xfId="1149" xr:uid="{00000000-0005-0000-0000-000073040000}"/>
    <cellStyle name="Normal 3 13 3" xfId="1150" xr:uid="{00000000-0005-0000-0000-000074040000}"/>
    <cellStyle name="Normal 3 13 4" xfId="1151" xr:uid="{00000000-0005-0000-0000-000075040000}"/>
    <cellStyle name="Normal 3 13 5" xfId="1152" xr:uid="{00000000-0005-0000-0000-000076040000}"/>
    <cellStyle name="Normal 3 13 6" xfId="1153" xr:uid="{00000000-0005-0000-0000-000077040000}"/>
    <cellStyle name="Normal 3 13 7" xfId="1154" xr:uid="{00000000-0005-0000-0000-000078040000}"/>
    <cellStyle name="Normal 3 13 8" xfId="1155" xr:uid="{00000000-0005-0000-0000-000079040000}"/>
    <cellStyle name="Normal 3 13 9" xfId="1156" xr:uid="{00000000-0005-0000-0000-00007A040000}"/>
    <cellStyle name="Normal 3 14" xfId="1157" xr:uid="{00000000-0005-0000-0000-00007B040000}"/>
    <cellStyle name="Normal 3 14 10" xfId="1158" xr:uid="{00000000-0005-0000-0000-00007C040000}"/>
    <cellStyle name="Normal 3 14 11" xfId="1159" xr:uid="{00000000-0005-0000-0000-00007D040000}"/>
    <cellStyle name="Normal 3 14 12" xfId="1160" xr:uid="{00000000-0005-0000-0000-00007E040000}"/>
    <cellStyle name="Normal 3 14 13" xfId="1161" xr:uid="{00000000-0005-0000-0000-00007F040000}"/>
    <cellStyle name="Normal 3 14 14" xfId="1162" xr:uid="{00000000-0005-0000-0000-000080040000}"/>
    <cellStyle name="Normal 3 14 15" xfId="1163" xr:uid="{00000000-0005-0000-0000-000081040000}"/>
    <cellStyle name="Normal 3 14 16" xfId="1164" xr:uid="{00000000-0005-0000-0000-000082040000}"/>
    <cellStyle name="Normal 3 14 17" xfId="1165" xr:uid="{00000000-0005-0000-0000-000083040000}"/>
    <cellStyle name="Normal 3 14 18" xfId="1166" xr:uid="{00000000-0005-0000-0000-000084040000}"/>
    <cellStyle name="Normal 3 14 19" xfId="1167" xr:uid="{00000000-0005-0000-0000-000085040000}"/>
    <cellStyle name="Normal 3 14 2" xfId="1168" xr:uid="{00000000-0005-0000-0000-000086040000}"/>
    <cellStyle name="Normal 3 14 20" xfId="1169" xr:uid="{00000000-0005-0000-0000-000087040000}"/>
    <cellStyle name="Normal 3 14 21" xfId="1170" xr:uid="{00000000-0005-0000-0000-000088040000}"/>
    <cellStyle name="Normal 3 14 22" xfId="1171" xr:uid="{00000000-0005-0000-0000-000089040000}"/>
    <cellStyle name="Normal 3 14 23" xfId="1172" xr:uid="{00000000-0005-0000-0000-00008A040000}"/>
    <cellStyle name="Normal 3 14 3" xfId="1173" xr:uid="{00000000-0005-0000-0000-00008B040000}"/>
    <cellStyle name="Normal 3 14 4" xfId="1174" xr:uid="{00000000-0005-0000-0000-00008C040000}"/>
    <cellStyle name="Normal 3 14 5" xfId="1175" xr:uid="{00000000-0005-0000-0000-00008D040000}"/>
    <cellStyle name="Normal 3 14 6" xfId="1176" xr:uid="{00000000-0005-0000-0000-00008E040000}"/>
    <cellStyle name="Normal 3 14 7" xfId="1177" xr:uid="{00000000-0005-0000-0000-00008F040000}"/>
    <cellStyle name="Normal 3 14 8" xfId="1178" xr:uid="{00000000-0005-0000-0000-000090040000}"/>
    <cellStyle name="Normal 3 14 9" xfId="1179" xr:uid="{00000000-0005-0000-0000-000091040000}"/>
    <cellStyle name="Normal 3 15" xfId="1180" xr:uid="{00000000-0005-0000-0000-000092040000}"/>
    <cellStyle name="Normal 3 15 10" xfId="1181" xr:uid="{00000000-0005-0000-0000-000093040000}"/>
    <cellStyle name="Normal 3 15 11" xfId="1182" xr:uid="{00000000-0005-0000-0000-000094040000}"/>
    <cellStyle name="Normal 3 15 12" xfId="1183" xr:uid="{00000000-0005-0000-0000-000095040000}"/>
    <cellStyle name="Normal 3 15 13" xfId="1184" xr:uid="{00000000-0005-0000-0000-000096040000}"/>
    <cellStyle name="Normal 3 15 14" xfId="1185" xr:uid="{00000000-0005-0000-0000-000097040000}"/>
    <cellStyle name="Normal 3 15 15" xfId="1186" xr:uid="{00000000-0005-0000-0000-000098040000}"/>
    <cellStyle name="Normal 3 15 16" xfId="1187" xr:uid="{00000000-0005-0000-0000-000099040000}"/>
    <cellStyle name="Normal 3 15 17" xfId="1188" xr:uid="{00000000-0005-0000-0000-00009A040000}"/>
    <cellStyle name="Normal 3 15 18" xfId="1189" xr:uid="{00000000-0005-0000-0000-00009B040000}"/>
    <cellStyle name="Normal 3 15 19" xfId="1190" xr:uid="{00000000-0005-0000-0000-00009C040000}"/>
    <cellStyle name="Normal 3 15 2" xfId="1191" xr:uid="{00000000-0005-0000-0000-00009D040000}"/>
    <cellStyle name="Normal 3 15 20" xfId="1192" xr:uid="{00000000-0005-0000-0000-00009E040000}"/>
    <cellStyle name="Normal 3 15 21" xfId="1193" xr:uid="{00000000-0005-0000-0000-00009F040000}"/>
    <cellStyle name="Normal 3 15 22" xfId="1194" xr:uid="{00000000-0005-0000-0000-0000A0040000}"/>
    <cellStyle name="Normal 3 15 23" xfId="1195" xr:uid="{00000000-0005-0000-0000-0000A1040000}"/>
    <cellStyle name="Normal 3 15 3" xfId="1196" xr:uid="{00000000-0005-0000-0000-0000A2040000}"/>
    <cellStyle name="Normal 3 15 4" xfId="1197" xr:uid="{00000000-0005-0000-0000-0000A3040000}"/>
    <cellStyle name="Normal 3 15 5" xfId="1198" xr:uid="{00000000-0005-0000-0000-0000A4040000}"/>
    <cellStyle name="Normal 3 15 6" xfId="1199" xr:uid="{00000000-0005-0000-0000-0000A5040000}"/>
    <cellStyle name="Normal 3 15 7" xfId="1200" xr:uid="{00000000-0005-0000-0000-0000A6040000}"/>
    <cellStyle name="Normal 3 15 8" xfId="1201" xr:uid="{00000000-0005-0000-0000-0000A7040000}"/>
    <cellStyle name="Normal 3 15 9" xfId="1202" xr:uid="{00000000-0005-0000-0000-0000A8040000}"/>
    <cellStyle name="Normal 3 16" xfId="1203" xr:uid="{00000000-0005-0000-0000-0000A9040000}"/>
    <cellStyle name="Normal 3 16 10" xfId="1204" xr:uid="{00000000-0005-0000-0000-0000AA040000}"/>
    <cellStyle name="Normal 3 16 11" xfId="1205" xr:uid="{00000000-0005-0000-0000-0000AB040000}"/>
    <cellStyle name="Normal 3 16 12" xfId="1206" xr:uid="{00000000-0005-0000-0000-0000AC040000}"/>
    <cellStyle name="Normal 3 16 13" xfId="1207" xr:uid="{00000000-0005-0000-0000-0000AD040000}"/>
    <cellStyle name="Normal 3 16 14" xfId="1208" xr:uid="{00000000-0005-0000-0000-0000AE040000}"/>
    <cellStyle name="Normal 3 16 15" xfId="1209" xr:uid="{00000000-0005-0000-0000-0000AF040000}"/>
    <cellStyle name="Normal 3 16 16" xfId="1210" xr:uid="{00000000-0005-0000-0000-0000B0040000}"/>
    <cellStyle name="Normal 3 16 17" xfId="1211" xr:uid="{00000000-0005-0000-0000-0000B1040000}"/>
    <cellStyle name="Normal 3 16 18" xfId="1212" xr:uid="{00000000-0005-0000-0000-0000B2040000}"/>
    <cellStyle name="Normal 3 16 19" xfId="1213" xr:uid="{00000000-0005-0000-0000-0000B3040000}"/>
    <cellStyle name="Normal 3 16 2" xfId="1214" xr:uid="{00000000-0005-0000-0000-0000B4040000}"/>
    <cellStyle name="Normal 3 16 20" xfId="1215" xr:uid="{00000000-0005-0000-0000-0000B5040000}"/>
    <cellStyle name="Normal 3 16 21" xfId="1216" xr:uid="{00000000-0005-0000-0000-0000B6040000}"/>
    <cellStyle name="Normal 3 16 22" xfId="1217" xr:uid="{00000000-0005-0000-0000-0000B7040000}"/>
    <cellStyle name="Normal 3 16 23" xfId="1218" xr:uid="{00000000-0005-0000-0000-0000B8040000}"/>
    <cellStyle name="Normal 3 16 3" xfId="1219" xr:uid="{00000000-0005-0000-0000-0000B9040000}"/>
    <cellStyle name="Normal 3 16 4" xfId="1220" xr:uid="{00000000-0005-0000-0000-0000BA040000}"/>
    <cellStyle name="Normal 3 16 5" xfId="1221" xr:uid="{00000000-0005-0000-0000-0000BB040000}"/>
    <cellStyle name="Normal 3 16 6" xfId="1222" xr:uid="{00000000-0005-0000-0000-0000BC040000}"/>
    <cellStyle name="Normal 3 16 7" xfId="1223" xr:uid="{00000000-0005-0000-0000-0000BD040000}"/>
    <cellStyle name="Normal 3 16 8" xfId="1224" xr:uid="{00000000-0005-0000-0000-0000BE040000}"/>
    <cellStyle name="Normal 3 16 9" xfId="1225" xr:uid="{00000000-0005-0000-0000-0000BF040000}"/>
    <cellStyle name="Normal 3 17" xfId="1226" xr:uid="{00000000-0005-0000-0000-0000C0040000}"/>
    <cellStyle name="Normal 3 17 10" xfId="1227" xr:uid="{00000000-0005-0000-0000-0000C1040000}"/>
    <cellStyle name="Normal 3 17 11" xfId="1228" xr:uid="{00000000-0005-0000-0000-0000C2040000}"/>
    <cellStyle name="Normal 3 17 12" xfId="1229" xr:uid="{00000000-0005-0000-0000-0000C3040000}"/>
    <cellStyle name="Normal 3 17 13" xfId="1230" xr:uid="{00000000-0005-0000-0000-0000C4040000}"/>
    <cellStyle name="Normal 3 17 14" xfId="1231" xr:uid="{00000000-0005-0000-0000-0000C5040000}"/>
    <cellStyle name="Normal 3 17 15" xfId="1232" xr:uid="{00000000-0005-0000-0000-0000C6040000}"/>
    <cellStyle name="Normal 3 17 16" xfId="1233" xr:uid="{00000000-0005-0000-0000-0000C7040000}"/>
    <cellStyle name="Normal 3 17 17" xfId="1234" xr:uid="{00000000-0005-0000-0000-0000C8040000}"/>
    <cellStyle name="Normal 3 17 18" xfId="1235" xr:uid="{00000000-0005-0000-0000-0000C9040000}"/>
    <cellStyle name="Normal 3 17 19" xfId="1236" xr:uid="{00000000-0005-0000-0000-0000CA040000}"/>
    <cellStyle name="Normal 3 17 2" xfId="1237" xr:uid="{00000000-0005-0000-0000-0000CB040000}"/>
    <cellStyle name="Normal 3 17 20" xfId="1238" xr:uid="{00000000-0005-0000-0000-0000CC040000}"/>
    <cellStyle name="Normal 3 17 21" xfId="1239" xr:uid="{00000000-0005-0000-0000-0000CD040000}"/>
    <cellStyle name="Normal 3 17 22" xfId="1240" xr:uid="{00000000-0005-0000-0000-0000CE040000}"/>
    <cellStyle name="Normal 3 17 23" xfId="1241" xr:uid="{00000000-0005-0000-0000-0000CF040000}"/>
    <cellStyle name="Normal 3 17 3" xfId="1242" xr:uid="{00000000-0005-0000-0000-0000D0040000}"/>
    <cellStyle name="Normal 3 17 4" xfId="1243" xr:uid="{00000000-0005-0000-0000-0000D1040000}"/>
    <cellStyle name="Normal 3 17 5" xfId="1244" xr:uid="{00000000-0005-0000-0000-0000D2040000}"/>
    <cellStyle name="Normal 3 17 6" xfId="1245" xr:uid="{00000000-0005-0000-0000-0000D3040000}"/>
    <cellStyle name="Normal 3 17 7" xfId="1246" xr:uid="{00000000-0005-0000-0000-0000D4040000}"/>
    <cellStyle name="Normal 3 17 8" xfId="1247" xr:uid="{00000000-0005-0000-0000-0000D5040000}"/>
    <cellStyle name="Normal 3 17 9" xfId="1248" xr:uid="{00000000-0005-0000-0000-0000D6040000}"/>
    <cellStyle name="Normal 3 18" xfId="1249" xr:uid="{00000000-0005-0000-0000-0000D7040000}"/>
    <cellStyle name="Normal 3 18 10" xfId="1250" xr:uid="{00000000-0005-0000-0000-0000D8040000}"/>
    <cellStyle name="Normal 3 18 11" xfId="1251" xr:uid="{00000000-0005-0000-0000-0000D9040000}"/>
    <cellStyle name="Normal 3 18 12" xfId="1252" xr:uid="{00000000-0005-0000-0000-0000DA040000}"/>
    <cellStyle name="Normal 3 18 13" xfId="1253" xr:uid="{00000000-0005-0000-0000-0000DB040000}"/>
    <cellStyle name="Normal 3 18 14" xfId="1254" xr:uid="{00000000-0005-0000-0000-0000DC040000}"/>
    <cellStyle name="Normal 3 18 15" xfId="1255" xr:uid="{00000000-0005-0000-0000-0000DD040000}"/>
    <cellStyle name="Normal 3 18 16" xfId="1256" xr:uid="{00000000-0005-0000-0000-0000DE040000}"/>
    <cellStyle name="Normal 3 18 17" xfId="1257" xr:uid="{00000000-0005-0000-0000-0000DF040000}"/>
    <cellStyle name="Normal 3 18 18" xfId="1258" xr:uid="{00000000-0005-0000-0000-0000E0040000}"/>
    <cellStyle name="Normal 3 18 19" xfId="1259" xr:uid="{00000000-0005-0000-0000-0000E1040000}"/>
    <cellStyle name="Normal 3 18 2" xfId="1260" xr:uid="{00000000-0005-0000-0000-0000E2040000}"/>
    <cellStyle name="Normal 3 18 20" xfId="1261" xr:uid="{00000000-0005-0000-0000-0000E3040000}"/>
    <cellStyle name="Normal 3 18 21" xfId="1262" xr:uid="{00000000-0005-0000-0000-0000E4040000}"/>
    <cellStyle name="Normal 3 18 22" xfId="1263" xr:uid="{00000000-0005-0000-0000-0000E5040000}"/>
    <cellStyle name="Normal 3 18 23" xfId="1264" xr:uid="{00000000-0005-0000-0000-0000E6040000}"/>
    <cellStyle name="Normal 3 18 3" xfId="1265" xr:uid="{00000000-0005-0000-0000-0000E7040000}"/>
    <cellStyle name="Normal 3 18 4" xfId="1266" xr:uid="{00000000-0005-0000-0000-0000E8040000}"/>
    <cellStyle name="Normal 3 18 5" xfId="1267" xr:uid="{00000000-0005-0000-0000-0000E9040000}"/>
    <cellStyle name="Normal 3 18 6" xfId="1268" xr:uid="{00000000-0005-0000-0000-0000EA040000}"/>
    <cellStyle name="Normal 3 18 7" xfId="1269" xr:uid="{00000000-0005-0000-0000-0000EB040000}"/>
    <cellStyle name="Normal 3 18 8" xfId="1270" xr:uid="{00000000-0005-0000-0000-0000EC040000}"/>
    <cellStyle name="Normal 3 18 9" xfId="1271" xr:uid="{00000000-0005-0000-0000-0000ED040000}"/>
    <cellStyle name="Normal 3 19" xfId="1272" xr:uid="{00000000-0005-0000-0000-0000EE040000}"/>
    <cellStyle name="Normal 3 19 10" xfId="1273" xr:uid="{00000000-0005-0000-0000-0000EF040000}"/>
    <cellStyle name="Normal 3 19 11" xfId="1274" xr:uid="{00000000-0005-0000-0000-0000F0040000}"/>
    <cellStyle name="Normal 3 19 12" xfId="1275" xr:uid="{00000000-0005-0000-0000-0000F1040000}"/>
    <cellStyle name="Normal 3 19 13" xfId="1276" xr:uid="{00000000-0005-0000-0000-0000F2040000}"/>
    <cellStyle name="Normal 3 19 14" xfId="1277" xr:uid="{00000000-0005-0000-0000-0000F3040000}"/>
    <cellStyle name="Normal 3 19 15" xfId="1278" xr:uid="{00000000-0005-0000-0000-0000F4040000}"/>
    <cellStyle name="Normal 3 19 16" xfId="1279" xr:uid="{00000000-0005-0000-0000-0000F5040000}"/>
    <cellStyle name="Normal 3 19 17" xfId="1280" xr:uid="{00000000-0005-0000-0000-0000F6040000}"/>
    <cellStyle name="Normal 3 19 18" xfId="1281" xr:uid="{00000000-0005-0000-0000-0000F7040000}"/>
    <cellStyle name="Normal 3 19 19" xfId="1282" xr:uid="{00000000-0005-0000-0000-0000F8040000}"/>
    <cellStyle name="Normal 3 19 2" xfId="1283" xr:uid="{00000000-0005-0000-0000-0000F9040000}"/>
    <cellStyle name="Normal 3 19 20" xfId="1284" xr:uid="{00000000-0005-0000-0000-0000FA040000}"/>
    <cellStyle name="Normal 3 19 21" xfId="1285" xr:uid="{00000000-0005-0000-0000-0000FB040000}"/>
    <cellStyle name="Normal 3 19 22" xfId="1286" xr:uid="{00000000-0005-0000-0000-0000FC040000}"/>
    <cellStyle name="Normal 3 19 23" xfId="1287" xr:uid="{00000000-0005-0000-0000-0000FD040000}"/>
    <cellStyle name="Normal 3 19 3" xfId="1288" xr:uid="{00000000-0005-0000-0000-0000FE040000}"/>
    <cellStyle name="Normal 3 19 4" xfId="1289" xr:uid="{00000000-0005-0000-0000-0000FF040000}"/>
    <cellStyle name="Normal 3 19 5" xfId="1290" xr:uid="{00000000-0005-0000-0000-000000050000}"/>
    <cellStyle name="Normal 3 19 6" xfId="1291" xr:uid="{00000000-0005-0000-0000-000001050000}"/>
    <cellStyle name="Normal 3 19 7" xfId="1292" xr:uid="{00000000-0005-0000-0000-000002050000}"/>
    <cellStyle name="Normal 3 19 8" xfId="1293" xr:uid="{00000000-0005-0000-0000-000003050000}"/>
    <cellStyle name="Normal 3 19 9" xfId="1294" xr:uid="{00000000-0005-0000-0000-000004050000}"/>
    <cellStyle name="Normal 3 2" xfId="1295" xr:uid="{00000000-0005-0000-0000-000005050000}"/>
    <cellStyle name="Normal 3 2 10" xfId="1296" xr:uid="{00000000-0005-0000-0000-000006050000}"/>
    <cellStyle name="Normal 3 2 11" xfId="1297" xr:uid="{00000000-0005-0000-0000-000007050000}"/>
    <cellStyle name="Normal 3 2 12" xfId="1298" xr:uid="{00000000-0005-0000-0000-000008050000}"/>
    <cellStyle name="Normal 3 2 13" xfId="1299" xr:uid="{00000000-0005-0000-0000-000009050000}"/>
    <cellStyle name="Normal 3 2 14" xfId="1300" xr:uid="{00000000-0005-0000-0000-00000A050000}"/>
    <cellStyle name="Normal 3 2 15" xfId="1301" xr:uid="{00000000-0005-0000-0000-00000B050000}"/>
    <cellStyle name="Normal 3 2 16" xfId="1302" xr:uid="{00000000-0005-0000-0000-00000C050000}"/>
    <cellStyle name="Normal 3 2 17" xfId="1303" xr:uid="{00000000-0005-0000-0000-00000D050000}"/>
    <cellStyle name="Normal 3 2 18" xfId="1304" xr:uid="{00000000-0005-0000-0000-00000E050000}"/>
    <cellStyle name="Normal 3 2 19" xfId="1305" xr:uid="{00000000-0005-0000-0000-00000F050000}"/>
    <cellStyle name="Normal 3 2 2" xfId="1306" xr:uid="{00000000-0005-0000-0000-000010050000}"/>
    <cellStyle name="Normal 3 2 2 10" xfId="1307" xr:uid="{00000000-0005-0000-0000-000011050000}"/>
    <cellStyle name="Normal 3 2 2 11" xfId="1308" xr:uid="{00000000-0005-0000-0000-000012050000}"/>
    <cellStyle name="Normal 3 2 2 12" xfId="1309" xr:uid="{00000000-0005-0000-0000-000013050000}"/>
    <cellStyle name="Normal 3 2 2 13" xfId="1310" xr:uid="{00000000-0005-0000-0000-000014050000}"/>
    <cellStyle name="Normal 3 2 2 14" xfId="1311" xr:uid="{00000000-0005-0000-0000-000015050000}"/>
    <cellStyle name="Normal 3 2 2 15" xfId="1312" xr:uid="{00000000-0005-0000-0000-000016050000}"/>
    <cellStyle name="Normal 3 2 2 16" xfId="1313" xr:uid="{00000000-0005-0000-0000-000017050000}"/>
    <cellStyle name="Normal 3 2 2 17" xfId="1314" xr:uid="{00000000-0005-0000-0000-000018050000}"/>
    <cellStyle name="Normal 3 2 2 18" xfId="1315" xr:uid="{00000000-0005-0000-0000-000019050000}"/>
    <cellStyle name="Normal 3 2 2 19" xfId="1316" xr:uid="{00000000-0005-0000-0000-00001A050000}"/>
    <cellStyle name="Normal 3 2 2 2" xfId="1317" xr:uid="{00000000-0005-0000-0000-00001B050000}"/>
    <cellStyle name="Normal 3 2 2 20" xfId="1318" xr:uid="{00000000-0005-0000-0000-00001C050000}"/>
    <cellStyle name="Normal 3 2 2 21" xfId="1319" xr:uid="{00000000-0005-0000-0000-00001D050000}"/>
    <cellStyle name="Normal 3 2 2 22" xfId="1320" xr:uid="{00000000-0005-0000-0000-00001E050000}"/>
    <cellStyle name="Normal 3 2 2 23" xfId="1321" xr:uid="{00000000-0005-0000-0000-00001F050000}"/>
    <cellStyle name="Normal 3 2 2 24" xfId="1322" xr:uid="{00000000-0005-0000-0000-000020050000}"/>
    <cellStyle name="Normal 3 2 2 25" xfId="1323" xr:uid="{00000000-0005-0000-0000-000021050000}"/>
    <cellStyle name="Normal 3 2 2 26" xfId="1324" xr:uid="{00000000-0005-0000-0000-000022050000}"/>
    <cellStyle name="Normal 3 2 2 27" xfId="1325" xr:uid="{00000000-0005-0000-0000-000023050000}"/>
    <cellStyle name="Normal 3 2 2 28" xfId="1326" xr:uid="{00000000-0005-0000-0000-000024050000}"/>
    <cellStyle name="Normal 3 2 2 29" xfId="1327" xr:uid="{00000000-0005-0000-0000-000025050000}"/>
    <cellStyle name="Normal 3 2 2 3" xfId="1328" xr:uid="{00000000-0005-0000-0000-000026050000}"/>
    <cellStyle name="Normal 3 2 2 30" xfId="1329" xr:uid="{00000000-0005-0000-0000-000027050000}"/>
    <cellStyle name="Normal 3 2 2 31" xfId="1330" xr:uid="{00000000-0005-0000-0000-000028050000}"/>
    <cellStyle name="Normal 3 2 2 32" xfId="1331" xr:uid="{00000000-0005-0000-0000-000029050000}"/>
    <cellStyle name="Normal 3 2 2 33" xfId="1332" xr:uid="{00000000-0005-0000-0000-00002A050000}"/>
    <cellStyle name="Normal 3 2 2 4" xfId="1333" xr:uid="{00000000-0005-0000-0000-00002B050000}"/>
    <cellStyle name="Normal 3 2 2 5" xfId="1334" xr:uid="{00000000-0005-0000-0000-00002C050000}"/>
    <cellStyle name="Normal 3 2 2 6" xfId="1335" xr:uid="{00000000-0005-0000-0000-00002D050000}"/>
    <cellStyle name="Normal 3 2 2 7" xfId="1336" xr:uid="{00000000-0005-0000-0000-00002E050000}"/>
    <cellStyle name="Normal 3 2 2 8" xfId="1337" xr:uid="{00000000-0005-0000-0000-00002F050000}"/>
    <cellStyle name="Normal 3 2 2 9" xfId="1338" xr:uid="{00000000-0005-0000-0000-000030050000}"/>
    <cellStyle name="Normal 3 2 20" xfId="1339" xr:uid="{00000000-0005-0000-0000-000031050000}"/>
    <cellStyle name="Normal 3 2 21" xfId="1340" xr:uid="{00000000-0005-0000-0000-000032050000}"/>
    <cellStyle name="Normal 3 2 22" xfId="1341" xr:uid="{00000000-0005-0000-0000-000033050000}"/>
    <cellStyle name="Normal 3 2 23" xfId="1342" xr:uid="{00000000-0005-0000-0000-000034050000}"/>
    <cellStyle name="Normal 3 2 24" xfId="1343" xr:uid="{00000000-0005-0000-0000-000035050000}"/>
    <cellStyle name="Normal 3 2 25" xfId="1344" xr:uid="{00000000-0005-0000-0000-000036050000}"/>
    <cellStyle name="Normal 3 2 26" xfId="1345" xr:uid="{00000000-0005-0000-0000-000037050000}"/>
    <cellStyle name="Normal 3 2 27" xfId="1346" xr:uid="{00000000-0005-0000-0000-000038050000}"/>
    <cellStyle name="Normal 3 2 28" xfId="1347" xr:uid="{00000000-0005-0000-0000-000039050000}"/>
    <cellStyle name="Normal 3 2 29" xfId="1348" xr:uid="{00000000-0005-0000-0000-00003A050000}"/>
    <cellStyle name="Normal 3 2 3" xfId="1349" xr:uid="{00000000-0005-0000-0000-00003B050000}"/>
    <cellStyle name="Normal 3 2 30" xfId="1350" xr:uid="{00000000-0005-0000-0000-00003C050000}"/>
    <cellStyle name="Normal 3 2 31" xfId="1351" xr:uid="{00000000-0005-0000-0000-00003D050000}"/>
    <cellStyle name="Normal 3 2 32" xfId="1352" xr:uid="{00000000-0005-0000-0000-00003E050000}"/>
    <cellStyle name="Normal 3 2 33" xfId="1353" xr:uid="{00000000-0005-0000-0000-00003F050000}"/>
    <cellStyle name="Normal 3 2 34" xfId="1354" xr:uid="{00000000-0005-0000-0000-000040050000}"/>
    <cellStyle name="Normal 3 2 35" xfId="1355" xr:uid="{00000000-0005-0000-0000-000041050000}"/>
    <cellStyle name="Normal 3 2 36" xfId="1356" xr:uid="{00000000-0005-0000-0000-000042050000}"/>
    <cellStyle name="Normal 3 2 37" xfId="1357" xr:uid="{00000000-0005-0000-0000-000043050000}"/>
    <cellStyle name="Normal 3 2 38" xfId="1358" xr:uid="{00000000-0005-0000-0000-000044050000}"/>
    <cellStyle name="Normal 3 2 39" xfId="1359" xr:uid="{00000000-0005-0000-0000-000045050000}"/>
    <cellStyle name="Normal 3 2 4" xfId="1360" xr:uid="{00000000-0005-0000-0000-000046050000}"/>
    <cellStyle name="Normal 3 2 40" xfId="1361" xr:uid="{00000000-0005-0000-0000-000047050000}"/>
    <cellStyle name="Normal 3 2 41" xfId="1362" xr:uid="{00000000-0005-0000-0000-000048050000}"/>
    <cellStyle name="Normal 3 2 42" xfId="1363" xr:uid="{00000000-0005-0000-0000-000049050000}"/>
    <cellStyle name="Normal 3 2 43" xfId="1364" xr:uid="{00000000-0005-0000-0000-00004A050000}"/>
    <cellStyle name="Normal 3 2 44" xfId="1365" xr:uid="{00000000-0005-0000-0000-00004B050000}"/>
    <cellStyle name="Normal 3 2 45" xfId="1366" xr:uid="{00000000-0005-0000-0000-00004C050000}"/>
    <cellStyle name="Normal 3 2 46" xfId="1367" xr:uid="{00000000-0005-0000-0000-00004D050000}"/>
    <cellStyle name="Normal 3 2 47" xfId="1368" xr:uid="{00000000-0005-0000-0000-00004E050000}"/>
    <cellStyle name="Normal 3 2 48" xfId="1369" xr:uid="{00000000-0005-0000-0000-00004F050000}"/>
    <cellStyle name="Normal 3 2 49" xfId="1370" xr:uid="{00000000-0005-0000-0000-000050050000}"/>
    <cellStyle name="Normal 3 2 5" xfId="1371" xr:uid="{00000000-0005-0000-0000-000051050000}"/>
    <cellStyle name="Normal 3 2 50" xfId="1372" xr:uid="{00000000-0005-0000-0000-000052050000}"/>
    <cellStyle name="Normal 3 2 51" xfId="1373" xr:uid="{00000000-0005-0000-0000-000053050000}"/>
    <cellStyle name="Normal 3 2 52" xfId="1374" xr:uid="{00000000-0005-0000-0000-000054050000}"/>
    <cellStyle name="Normal 3 2 53" xfId="1375" xr:uid="{00000000-0005-0000-0000-000055050000}"/>
    <cellStyle name="Normal 3 2 54" xfId="1376" xr:uid="{00000000-0005-0000-0000-000056050000}"/>
    <cellStyle name="Normal 3 2 55" xfId="1377" xr:uid="{00000000-0005-0000-0000-000057050000}"/>
    <cellStyle name="Normal 3 2 6" xfId="1378" xr:uid="{00000000-0005-0000-0000-000058050000}"/>
    <cellStyle name="Normal 3 2 7" xfId="1379" xr:uid="{00000000-0005-0000-0000-000059050000}"/>
    <cellStyle name="Normal 3 2 8" xfId="1380" xr:uid="{00000000-0005-0000-0000-00005A050000}"/>
    <cellStyle name="Normal 3 2 9" xfId="1381" xr:uid="{00000000-0005-0000-0000-00005B050000}"/>
    <cellStyle name="Normal 3 20" xfId="1382" xr:uid="{00000000-0005-0000-0000-00005C050000}"/>
    <cellStyle name="Normal 3 20 10" xfId="1383" xr:uid="{00000000-0005-0000-0000-00005D050000}"/>
    <cellStyle name="Normal 3 20 11" xfId="1384" xr:uid="{00000000-0005-0000-0000-00005E050000}"/>
    <cellStyle name="Normal 3 20 12" xfId="1385" xr:uid="{00000000-0005-0000-0000-00005F050000}"/>
    <cellStyle name="Normal 3 20 13" xfId="1386" xr:uid="{00000000-0005-0000-0000-000060050000}"/>
    <cellStyle name="Normal 3 20 14" xfId="1387" xr:uid="{00000000-0005-0000-0000-000061050000}"/>
    <cellStyle name="Normal 3 20 15" xfId="1388" xr:uid="{00000000-0005-0000-0000-000062050000}"/>
    <cellStyle name="Normal 3 20 16" xfId="1389" xr:uid="{00000000-0005-0000-0000-000063050000}"/>
    <cellStyle name="Normal 3 20 17" xfId="1390" xr:uid="{00000000-0005-0000-0000-000064050000}"/>
    <cellStyle name="Normal 3 20 18" xfId="1391" xr:uid="{00000000-0005-0000-0000-000065050000}"/>
    <cellStyle name="Normal 3 20 19" xfId="1392" xr:uid="{00000000-0005-0000-0000-000066050000}"/>
    <cellStyle name="Normal 3 20 2" xfId="1393" xr:uid="{00000000-0005-0000-0000-000067050000}"/>
    <cellStyle name="Normal 3 20 20" xfId="1394" xr:uid="{00000000-0005-0000-0000-000068050000}"/>
    <cellStyle name="Normal 3 20 21" xfId="1395" xr:uid="{00000000-0005-0000-0000-000069050000}"/>
    <cellStyle name="Normal 3 20 22" xfId="1396" xr:uid="{00000000-0005-0000-0000-00006A050000}"/>
    <cellStyle name="Normal 3 20 23" xfId="1397" xr:uid="{00000000-0005-0000-0000-00006B050000}"/>
    <cellStyle name="Normal 3 20 3" xfId="1398" xr:uid="{00000000-0005-0000-0000-00006C050000}"/>
    <cellStyle name="Normal 3 20 4" xfId="1399" xr:uid="{00000000-0005-0000-0000-00006D050000}"/>
    <cellStyle name="Normal 3 20 5" xfId="1400" xr:uid="{00000000-0005-0000-0000-00006E050000}"/>
    <cellStyle name="Normal 3 20 6" xfId="1401" xr:uid="{00000000-0005-0000-0000-00006F050000}"/>
    <cellStyle name="Normal 3 20 7" xfId="1402" xr:uid="{00000000-0005-0000-0000-000070050000}"/>
    <cellStyle name="Normal 3 20 8" xfId="1403" xr:uid="{00000000-0005-0000-0000-000071050000}"/>
    <cellStyle name="Normal 3 20 9" xfId="1404" xr:uid="{00000000-0005-0000-0000-000072050000}"/>
    <cellStyle name="Normal 3 21" xfId="1405" xr:uid="{00000000-0005-0000-0000-000073050000}"/>
    <cellStyle name="Normal 3 21 10" xfId="1406" xr:uid="{00000000-0005-0000-0000-000074050000}"/>
    <cellStyle name="Normal 3 21 11" xfId="1407" xr:uid="{00000000-0005-0000-0000-000075050000}"/>
    <cellStyle name="Normal 3 21 12" xfId="1408" xr:uid="{00000000-0005-0000-0000-000076050000}"/>
    <cellStyle name="Normal 3 21 13" xfId="1409" xr:uid="{00000000-0005-0000-0000-000077050000}"/>
    <cellStyle name="Normal 3 21 14" xfId="1410" xr:uid="{00000000-0005-0000-0000-000078050000}"/>
    <cellStyle name="Normal 3 21 15" xfId="1411" xr:uid="{00000000-0005-0000-0000-000079050000}"/>
    <cellStyle name="Normal 3 21 16" xfId="1412" xr:uid="{00000000-0005-0000-0000-00007A050000}"/>
    <cellStyle name="Normal 3 21 17" xfId="1413" xr:uid="{00000000-0005-0000-0000-00007B050000}"/>
    <cellStyle name="Normal 3 21 18" xfId="1414" xr:uid="{00000000-0005-0000-0000-00007C050000}"/>
    <cellStyle name="Normal 3 21 19" xfId="1415" xr:uid="{00000000-0005-0000-0000-00007D050000}"/>
    <cellStyle name="Normal 3 21 2" xfId="1416" xr:uid="{00000000-0005-0000-0000-00007E050000}"/>
    <cellStyle name="Normal 3 21 20" xfId="1417" xr:uid="{00000000-0005-0000-0000-00007F050000}"/>
    <cellStyle name="Normal 3 21 21" xfId="1418" xr:uid="{00000000-0005-0000-0000-000080050000}"/>
    <cellStyle name="Normal 3 21 22" xfId="1419" xr:uid="{00000000-0005-0000-0000-000081050000}"/>
    <cellStyle name="Normal 3 21 23" xfId="1420" xr:uid="{00000000-0005-0000-0000-000082050000}"/>
    <cellStyle name="Normal 3 21 3" xfId="1421" xr:uid="{00000000-0005-0000-0000-000083050000}"/>
    <cellStyle name="Normal 3 21 4" xfId="1422" xr:uid="{00000000-0005-0000-0000-000084050000}"/>
    <cellStyle name="Normal 3 21 5" xfId="1423" xr:uid="{00000000-0005-0000-0000-000085050000}"/>
    <cellStyle name="Normal 3 21 6" xfId="1424" xr:uid="{00000000-0005-0000-0000-000086050000}"/>
    <cellStyle name="Normal 3 21 7" xfId="1425" xr:uid="{00000000-0005-0000-0000-000087050000}"/>
    <cellStyle name="Normal 3 21 8" xfId="1426" xr:uid="{00000000-0005-0000-0000-000088050000}"/>
    <cellStyle name="Normal 3 21 9" xfId="1427" xr:uid="{00000000-0005-0000-0000-000089050000}"/>
    <cellStyle name="Normal 3 22" xfId="1428" xr:uid="{00000000-0005-0000-0000-00008A050000}"/>
    <cellStyle name="Normal 3 22 10" xfId="1429" xr:uid="{00000000-0005-0000-0000-00008B050000}"/>
    <cellStyle name="Normal 3 22 11" xfId="1430" xr:uid="{00000000-0005-0000-0000-00008C050000}"/>
    <cellStyle name="Normal 3 22 12" xfId="1431" xr:uid="{00000000-0005-0000-0000-00008D050000}"/>
    <cellStyle name="Normal 3 22 13" xfId="1432" xr:uid="{00000000-0005-0000-0000-00008E050000}"/>
    <cellStyle name="Normal 3 22 14" xfId="1433" xr:uid="{00000000-0005-0000-0000-00008F050000}"/>
    <cellStyle name="Normal 3 22 15" xfId="1434" xr:uid="{00000000-0005-0000-0000-000090050000}"/>
    <cellStyle name="Normal 3 22 16" xfId="1435" xr:uid="{00000000-0005-0000-0000-000091050000}"/>
    <cellStyle name="Normal 3 22 17" xfId="1436" xr:uid="{00000000-0005-0000-0000-000092050000}"/>
    <cellStyle name="Normal 3 22 18" xfId="1437" xr:uid="{00000000-0005-0000-0000-000093050000}"/>
    <cellStyle name="Normal 3 22 19" xfId="1438" xr:uid="{00000000-0005-0000-0000-000094050000}"/>
    <cellStyle name="Normal 3 22 2" xfId="1439" xr:uid="{00000000-0005-0000-0000-000095050000}"/>
    <cellStyle name="Normal 3 22 20" xfId="1440" xr:uid="{00000000-0005-0000-0000-000096050000}"/>
    <cellStyle name="Normal 3 22 21" xfId="1441" xr:uid="{00000000-0005-0000-0000-000097050000}"/>
    <cellStyle name="Normal 3 22 22" xfId="1442" xr:uid="{00000000-0005-0000-0000-000098050000}"/>
    <cellStyle name="Normal 3 22 23" xfId="1443" xr:uid="{00000000-0005-0000-0000-000099050000}"/>
    <cellStyle name="Normal 3 22 3" xfId="1444" xr:uid="{00000000-0005-0000-0000-00009A050000}"/>
    <cellStyle name="Normal 3 22 4" xfId="1445" xr:uid="{00000000-0005-0000-0000-00009B050000}"/>
    <cellStyle name="Normal 3 22 5" xfId="1446" xr:uid="{00000000-0005-0000-0000-00009C050000}"/>
    <cellStyle name="Normal 3 22 6" xfId="1447" xr:uid="{00000000-0005-0000-0000-00009D050000}"/>
    <cellStyle name="Normal 3 22 7" xfId="1448" xr:uid="{00000000-0005-0000-0000-00009E050000}"/>
    <cellStyle name="Normal 3 22 8" xfId="1449" xr:uid="{00000000-0005-0000-0000-00009F050000}"/>
    <cellStyle name="Normal 3 22 9" xfId="1450" xr:uid="{00000000-0005-0000-0000-0000A0050000}"/>
    <cellStyle name="Normal 3 23" xfId="1451" xr:uid="{00000000-0005-0000-0000-0000A1050000}"/>
    <cellStyle name="Normal 3 23 10" xfId="1452" xr:uid="{00000000-0005-0000-0000-0000A2050000}"/>
    <cellStyle name="Normal 3 23 11" xfId="1453" xr:uid="{00000000-0005-0000-0000-0000A3050000}"/>
    <cellStyle name="Normal 3 23 12" xfId="1454" xr:uid="{00000000-0005-0000-0000-0000A4050000}"/>
    <cellStyle name="Normal 3 23 13" xfId="1455" xr:uid="{00000000-0005-0000-0000-0000A5050000}"/>
    <cellStyle name="Normal 3 23 14" xfId="1456" xr:uid="{00000000-0005-0000-0000-0000A6050000}"/>
    <cellStyle name="Normal 3 23 15" xfId="1457" xr:uid="{00000000-0005-0000-0000-0000A7050000}"/>
    <cellStyle name="Normal 3 23 16" xfId="1458" xr:uid="{00000000-0005-0000-0000-0000A8050000}"/>
    <cellStyle name="Normal 3 23 17" xfId="1459" xr:uid="{00000000-0005-0000-0000-0000A9050000}"/>
    <cellStyle name="Normal 3 23 18" xfId="1460" xr:uid="{00000000-0005-0000-0000-0000AA050000}"/>
    <cellStyle name="Normal 3 23 19" xfId="1461" xr:uid="{00000000-0005-0000-0000-0000AB050000}"/>
    <cellStyle name="Normal 3 23 2" xfId="1462" xr:uid="{00000000-0005-0000-0000-0000AC050000}"/>
    <cellStyle name="Normal 3 23 20" xfId="1463" xr:uid="{00000000-0005-0000-0000-0000AD050000}"/>
    <cellStyle name="Normal 3 23 21" xfId="1464" xr:uid="{00000000-0005-0000-0000-0000AE050000}"/>
    <cellStyle name="Normal 3 23 22" xfId="1465" xr:uid="{00000000-0005-0000-0000-0000AF050000}"/>
    <cellStyle name="Normal 3 23 23" xfId="1466" xr:uid="{00000000-0005-0000-0000-0000B0050000}"/>
    <cellStyle name="Normal 3 23 3" xfId="1467" xr:uid="{00000000-0005-0000-0000-0000B1050000}"/>
    <cellStyle name="Normal 3 23 4" xfId="1468" xr:uid="{00000000-0005-0000-0000-0000B2050000}"/>
    <cellStyle name="Normal 3 23 5" xfId="1469" xr:uid="{00000000-0005-0000-0000-0000B3050000}"/>
    <cellStyle name="Normal 3 23 6" xfId="1470" xr:uid="{00000000-0005-0000-0000-0000B4050000}"/>
    <cellStyle name="Normal 3 23 7" xfId="1471" xr:uid="{00000000-0005-0000-0000-0000B5050000}"/>
    <cellStyle name="Normal 3 23 8" xfId="1472" xr:uid="{00000000-0005-0000-0000-0000B6050000}"/>
    <cellStyle name="Normal 3 23 9" xfId="1473" xr:uid="{00000000-0005-0000-0000-0000B7050000}"/>
    <cellStyle name="Normal 3 24" xfId="1474" xr:uid="{00000000-0005-0000-0000-0000B8050000}"/>
    <cellStyle name="Normal 3 24 10" xfId="1475" xr:uid="{00000000-0005-0000-0000-0000B9050000}"/>
    <cellStyle name="Normal 3 24 11" xfId="1476" xr:uid="{00000000-0005-0000-0000-0000BA050000}"/>
    <cellStyle name="Normal 3 24 12" xfId="1477" xr:uid="{00000000-0005-0000-0000-0000BB050000}"/>
    <cellStyle name="Normal 3 24 13" xfId="1478" xr:uid="{00000000-0005-0000-0000-0000BC050000}"/>
    <cellStyle name="Normal 3 24 14" xfId="1479" xr:uid="{00000000-0005-0000-0000-0000BD050000}"/>
    <cellStyle name="Normal 3 24 15" xfId="1480" xr:uid="{00000000-0005-0000-0000-0000BE050000}"/>
    <cellStyle name="Normal 3 24 16" xfId="1481" xr:uid="{00000000-0005-0000-0000-0000BF050000}"/>
    <cellStyle name="Normal 3 24 17" xfId="1482" xr:uid="{00000000-0005-0000-0000-0000C0050000}"/>
    <cellStyle name="Normal 3 24 18" xfId="1483" xr:uid="{00000000-0005-0000-0000-0000C1050000}"/>
    <cellStyle name="Normal 3 24 19" xfId="1484" xr:uid="{00000000-0005-0000-0000-0000C2050000}"/>
    <cellStyle name="Normal 3 24 2" xfId="1485" xr:uid="{00000000-0005-0000-0000-0000C3050000}"/>
    <cellStyle name="Normal 3 24 20" xfId="1486" xr:uid="{00000000-0005-0000-0000-0000C4050000}"/>
    <cellStyle name="Normal 3 24 21" xfId="1487" xr:uid="{00000000-0005-0000-0000-0000C5050000}"/>
    <cellStyle name="Normal 3 24 22" xfId="1488" xr:uid="{00000000-0005-0000-0000-0000C6050000}"/>
    <cellStyle name="Normal 3 24 23" xfId="1489" xr:uid="{00000000-0005-0000-0000-0000C7050000}"/>
    <cellStyle name="Normal 3 24 3" xfId="1490" xr:uid="{00000000-0005-0000-0000-0000C8050000}"/>
    <cellStyle name="Normal 3 24 4" xfId="1491" xr:uid="{00000000-0005-0000-0000-0000C9050000}"/>
    <cellStyle name="Normal 3 24 5" xfId="1492" xr:uid="{00000000-0005-0000-0000-0000CA050000}"/>
    <cellStyle name="Normal 3 24 6" xfId="1493" xr:uid="{00000000-0005-0000-0000-0000CB050000}"/>
    <cellStyle name="Normal 3 24 7" xfId="1494" xr:uid="{00000000-0005-0000-0000-0000CC050000}"/>
    <cellStyle name="Normal 3 24 8" xfId="1495" xr:uid="{00000000-0005-0000-0000-0000CD050000}"/>
    <cellStyle name="Normal 3 24 9" xfId="1496" xr:uid="{00000000-0005-0000-0000-0000CE050000}"/>
    <cellStyle name="Normal 3 25" xfId="1497" xr:uid="{00000000-0005-0000-0000-0000CF050000}"/>
    <cellStyle name="Normal 3 25 10" xfId="1498" xr:uid="{00000000-0005-0000-0000-0000D0050000}"/>
    <cellStyle name="Normal 3 25 11" xfId="1499" xr:uid="{00000000-0005-0000-0000-0000D1050000}"/>
    <cellStyle name="Normal 3 25 12" xfId="1500" xr:uid="{00000000-0005-0000-0000-0000D2050000}"/>
    <cellStyle name="Normal 3 25 13" xfId="1501" xr:uid="{00000000-0005-0000-0000-0000D3050000}"/>
    <cellStyle name="Normal 3 25 14" xfId="1502" xr:uid="{00000000-0005-0000-0000-0000D4050000}"/>
    <cellStyle name="Normal 3 25 15" xfId="1503" xr:uid="{00000000-0005-0000-0000-0000D5050000}"/>
    <cellStyle name="Normal 3 25 16" xfId="1504" xr:uid="{00000000-0005-0000-0000-0000D6050000}"/>
    <cellStyle name="Normal 3 25 17" xfId="1505" xr:uid="{00000000-0005-0000-0000-0000D7050000}"/>
    <cellStyle name="Normal 3 25 18" xfId="1506" xr:uid="{00000000-0005-0000-0000-0000D8050000}"/>
    <cellStyle name="Normal 3 25 19" xfId="1507" xr:uid="{00000000-0005-0000-0000-0000D9050000}"/>
    <cellStyle name="Normal 3 25 2" xfId="1508" xr:uid="{00000000-0005-0000-0000-0000DA050000}"/>
    <cellStyle name="Normal 3 25 20" xfId="1509" xr:uid="{00000000-0005-0000-0000-0000DB050000}"/>
    <cellStyle name="Normal 3 25 21" xfId="1510" xr:uid="{00000000-0005-0000-0000-0000DC050000}"/>
    <cellStyle name="Normal 3 25 22" xfId="1511" xr:uid="{00000000-0005-0000-0000-0000DD050000}"/>
    <cellStyle name="Normal 3 25 23" xfId="1512" xr:uid="{00000000-0005-0000-0000-0000DE050000}"/>
    <cellStyle name="Normal 3 25 3" xfId="1513" xr:uid="{00000000-0005-0000-0000-0000DF050000}"/>
    <cellStyle name="Normal 3 25 4" xfId="1514" xr:uid="{00000000-0005-0000-0000-0000E0050000}"/>
    <cellStyle name="Normal 3 25 5" xfId="1515" xr:uid="{00000000-0005-0000-0000-0000E1050000}"/>
    <cellStyle name="Normal 3 25 6" xfId="1516" xr:uid="{00000000-0005-0000-0000-0000E2050000}"/>
    <cellStyle name="Normal 3 25 7" xfId="1517" xr:uid="{00000000-0005-0000-0000-0000E3050000}"/>
    <cellStyle name="Normal 3 25 8" xfId="1518" xr:uid="{00000000-0005-0000-0000-0000E4050000}"/>
    <cellStyle name="Normal 3 25 9" xfId="1519" xr:uid="{00000000-0005-0000-0000-0000E5050000}"/>
    <cellStyle name="Normal 3 26" xfId="1520" xr:uid="{00000000-0005-0000-0000-0000E6050000}"/>
    <cellStyle name="Normal 3 26 10" xfId="1521" xr:uid="{00000000-0005-0000-0000-0000E7050000}"/>
    <cellStyle name="Normal 3 26 11" xfId="1522" xr:uid="{00000000-0005-0000-0000-0000E8050000}"/>
    <cellStyle name="Normal 3 26 12" xfId="1523" xr:uid="{00000000-0005-0000-0000-0000E9050000}"/>
    <cellStyle name="Normal 3 26 13" xfId="1524" xr:uid="{00000000-0005-0000-0000-0000EA050000}"/>
    <cellStyle name="Normal 3 26 14" xfId="1525" xr:uid="{00000000-0005-0000-0000-0000EB050000}"/>
    <cellStyle name="Normal 3 26 15" xfId="1526" xr:uid="{00000000-0005-0000-0000-0000EC050000}"/>
    <cellStyle name="Normal 3 26 16" xfId="1527" xr:uid="{00000000-0005-0000-0000-0000ED050000}"/>
    <cellStyle name="Normal 3 26 17" xfId="1528" xr:uid="{00000000-0005-0000-0000-0000EE050000}"/>
    <cellStyle name="Normal 3 26 18" xfId="1529" xr:uid="{00000000-0005-0000-0000-0000EF050000}"/>
    <cellStyle name="Normal 3 26 19" xfId="1530" xr:uid="{00000000-0005-0000-0000-0000F0050000}"/>
    <cellStyle name="Normal 3 26 2" xfId="1531" xr:uid="{00000000-0005-0000-0000-0000F1050000}"/>
    <cellStyle name="Normal 3 26 20" xfId="1532" xr:uid="{00000000-0005-0000-0000-0000F2050000}"/>
    <cellStyle name="Normal 3 26 21" xfId="1533" xr:uid="{00000000-0005-0000-0000-0000F3050000}"/>
    <cellStyle name="Normal 3 26 22" xfId="1534" xr:uid="{00000000-0005-0000-0000-0000F4050000}"/>
    <cellStyle name="Normal 3 26 23" xfId="1535" xr:uid="{00000000-0005-0000-0000-0000F5050000}"/>
    <cellStyle name="Normal 3 26 3" xfId="1536" xr:uid="{00000000-0005-0000-0000-0000F6050000}"/>
    <cellStyle name="Normal 3 26 4" xfId="1537" xr:uid="{00000000-0005-0000-0000-0000F7050000}"/>
    <cellStyle name="Normal 3 26 5" xfId="1538" xr:uid="{00000000-0005-0000-0000-0000F8050000}"/>
    <cellStyle name="Normal 3 26 6" xfId="1539" xr:uid="{00000000-0005-0000-0000-0000F9050000}"/>
    <cellStyle name="Normal 3 26 7" xfId="1540" xr:uid="{00000000-0005-0000-0000-0000FA050000}"/>
    <cellStyle name="Normal 3 26 8" xfId="1541" xr:uid="{00000000-0005-0000-0000-0000FB050000}"/>
    <cellStyle name="Normal 3 26 9" xfId="1542" xr:uid="{00000000-0005-0000-0000-0000FC050000}"/>
    <cellStyle name="Normal 3 27" xfId="1543" xr:uid="{00000000-0005-0000-0000-0000FD050000}"/>
    <cellStyle name="Normal 3 27 10" xfId="1544" xr:uid="{00000000-0005-0000-0000-0000FE050000}"/>
    <cellStyle name="Normal 3 27 11" xfId="1545" xr:uid="{00000000-0005-0000-0000-0000FF050000}"/>
    <cellStyle name="Normal 3 27 12" xfId="1546" xr:uid="{00000000-0005-0000-0000-000000060000}"/>
    <cellStyle name="Normal 3 27 13" xfId="1547" xr:uid="{00000000-0005-0000-0000-000001060000}"/>
    <cellStyle name="Normal 3 27 14" xfId="1548" xr:uid="{00000000-0005-0000-0000-000002060000}"/>
    <cellStyle name="Normal 3 27 15" xfId="1549" xr:uid="{00000000-0005-0000-0000-000003060000}"/>
    <cellStyle name="Normal 3 27 16" xfId="1550" xr:uid="{00000000-0005-0000-0000-000004060000}"/>
    <cellStyle name="Normal 3 27 17" xfId="1551" xr:uid="{00000000-0005-0000-0000-000005060000}"/>
    <cellStyle name="Normal 3 27 18" xfId="1552" xr:uid="{00000000-0005-0000-0000-000006060000}"/>
    <cellStyle name="Normal 3 27 19" xfId="1553" xr:uid="{00000000-0005-0000-0000-000007060000}"/>
    <cellStyle name="Normal 3 27 2" xfId="1554" xr:uid="{00000000-0005-0000-0000-000008060000}"/>
    <cellStyle name="Normal 3 27 20" xfId="1555" xr:uid="{00000000-0005-0000-0000-000009060000}"/>
    <cellStyle name="Normal 3 27 21" xfId="1556" xr:uid="{00000000-0005-0000-0000-00000A060000}"/>
    <cellStyle name="Normal 3 27 22" xfId="1557" xr:uid="{00000000-0005-0000-0000-00000B060000}"/>
    <cellStyle name="Normal 3 27 23" xfId="1558" xr:uid="{00000000-0005-0000-0000-00000C060000}"/>
    <cellStyle name="Normal 3 27 3" xfId="1559" xr:uid="{00000000-0005-0000-0000-00000D060000}"/>
    <cellStyle name="Normal 3 27 4" xfId="1560" xr:uid="{00000000-0005-0000-0000-00000E060000}"/>
    <cellStyle name="Normal 3 27 5" xfId="1561" xr:uid="{00000000-0005-0000-0000-00000F060000}"/>
    <cellStyle name="Normal 3 27 6" xfId="1562" xr:uid="{00000000-0005-0000-0000-000010060000}"/>
    <cellStyle name="Normal 3 27 7" xfId="1563" xr:uid="{00000000-0005-0000-0000-000011060000}"/>
    <cellStyle name="Normal 3 27 8" xfId="1564" xr:uid="{00000000-0005-0000-0000-000012060000}"/>
    <cellStyle name="Normal 3 27 9" xfId="1565" xr:uid="{00000000-0005-0000-0000-000013060000}"/>
    <cellStyle name="Normal 3 28" xfId="1566" xr:uid="{00000000-0005-0000-0000-000014060000}"/>
    <cellStyle name="Normal 3 28 10" xfId="1567" xr:uid="{00000000-0005-0000-0000-000015060000}"/>
    <cellStyle name="Normal 3 28 11" xfId="1568" xr:uid="{00000000-0005-0000-0000-000016060000}"/>
    <cellStyle name="Normal 3 28 12" xfId="1569" xr:uid="{00000000-0005-0000-0000-000017060000}"/>
    <cellStyle name="Normal 3 28 13" xfId="1570" xr:uid="{00000000-0005-0000-0000-000018060000}"/>
    <cellStyle name="Normal 3 28 14" xfId="1571" xr:uid="{00000000-0005-0000-0000-000019060000}"/>
    <cellStyle name="Normal 3 28 15" xfId="1572" xr:uid="{00000000-0005-0000-0000-00001A060000}"/>
    <cellStyle name="Normal 3 28 16" xfId="1573" xr:uid="{00000000-0005-0000-0000-00001B060000}"/>
    <cellStyle name="Normal 3 28 17" xfId="1574" xr:uid="{00000000-0005-0000-0000-00001C060000}"/>
    <cellStyle name="Normal 3 28 18" xfId="1575" xr:uid="{00000000-0005-0000-0000-00001D060000}"/>
    <cellStyle name="Normal 3 28 19" xfId="1576" xr:uid="{00000000-0005-0000-0000-00001E060000}"/>
    <cellStyle name="Normal 3 28 2" xfId="1577" xr:uid="{00000000-0005-0000-0000-00001F060000}"/>
    <cellStyle name="Normal 3 28 20" xfId="1578" xr:uid="{00000000-0005-0000-0000-000020060000}"/>
    <cellStyle name="Normal 3 28 21" xfId="1579" xr:uid="{00000000-0005-0000-0000-000021060000}"/>
    <cellStyle name="Normal 3 28 22" xfId="1580" xr:uid="{00000000-0005-0000-0000-000022060000}"/>
    <cellStyle name="Normal 3 28 23" xfId="1581" xr:uid="{00000000-0005-0000-0000-000023060000}"/>
    <cellStyle name="Normal 3 28 3" xfId="1582" xr:uid="{00000000-0005-0000-0000-000024060000}"/>
    <cellStyle name="Normal 3 28 4" xfId="1583" xr:uid="{00000000-0005-0000-0000-000025060000}"/>
    <cellStyle name="Normal 3 28 5" xfId="1584" xr:uid="{00000000-0005-0000-0000-000026060000}"/>
    <cellStyle name="Normal 3 28 6" xfId="1585" xr:uid="{00000000-0005-0000-0000-000027060000}"/>
    <cellStyle name="Normal 3 28 7" xfId="1586" xr:uid="{00000000-0005-0000-0000-000028060000}"/>
    <cellStyle name="Normal 3 28 8" xfId="1587" xr:uid="{00000000-0005-0000-0000-000029060000}"/>
    <cellStyle name="Normal 3 28 9" xfId="1588" xr:uid="{00000000-0005-0000-0000-00002A060000}"/>
    <cellStyle name="Normal 3 29" xfId="1589" xr:uid="{00000000-0005-0000-0000-00002B060000}"/>
    <cellStyle name="Normal 3 29 10" xfId="1590" xr:uid="{00000000-0005-0000-0000-00002C060000}"/>
    <cellStyle name="Normal 3 29 11" xfId="1591" xr:uid="{00000000-0005-0000-0000-00002D060000}"/>
    <cellStyle name="Normal 3 29 12" xfId="1592" xr:uid="{00000000-0005-0000-0000-00002E060000}"/>
    <cellStyle name="Normal 3 29 13" xfId="1593" xr:uid="{00000000-0005-0000-0000-00002F060000}"/>
    <cellStyle name="Normal 3 29 14" xfId="1594" xr:uid="{00000000-0005-0000-0000-000030060000}"/>
    <cellStyle name="Normal 3 29 15" xfId="1595" xr:uid="{00000000-0005-0000-0000-000031060000}"/>
    <cellStyle name="Normal 3 29 16" xfId="1596" xr:uid="{00000000-0005-0000-0000-000032060000}"/>
    <cellStyle name="Normal 3 29 17" xfId="1597" xr:uid="{00000000-0005-0000-0000-000033060000}"/>
    <cellStyle name="Normal 3 29 18" xfId="1598" xr:uid="{00000000-0005-0000-0000-000034060000}"/>
    <cellStyle name="Normal 3 29 19" xfId="1599" xr:uid="{00000000-0005-0000-0000-000035060000}"/>
    <cellStyle name="Normal 3 29 2" xfId="1600" xr:uid="{00000000-0005-0000-0000-000036060000}"/>
    <cellStyle name="Normal 3 29 20" xfId="1601" xr:uid="{00000000-0005-0000-0000-000037060000}"/>
    <cellStyle name="Normal 3 29 21" xfId="1602" xr:uid="{00000000-0005-0000-0000-000038060000}"/>
    <cellStyle name="Normal 3 29 22" xfId="1603" xr:uid="{00000000-0005-0000-0000-000039060000}"/>
    <cellStyle name="Normal 3 29 23" xfId="1604" xr:uid="{00000000-0005-0000-0000-00003A060000}"/>
    <cellStyle name="Normal 3 29 3" xfId="1605" xr:uid="{00000000-0005-0000-0000-00003B060000}"/>
    <cellStyle name="Normal 3 29 4" xfId="1606" xr:uid="{00000000-0005-0000-0000-00003C060000}"/>
    <cellStyle name="Normal 3 29 5" xfId="1607" xr:uid="{00000000-0005-0000-0000-00003D060000}"/>
    <cellStyle name="Normal 3 29 6" xfId="1608" xr:uid="{00000000-0005-0000-0000-00003E060000}"/>
    <cellStyle name="Normal 3 29 7" xfId="1609" xr:uid="{00000000-0005-0000-0000-00003F060000}"/>
    <cellStyle name="Normal 3 29 8" xfId="1610" xr:uid="{00000000-0005-0000-0000-000040060000}"/>
    <cellStyle name="Normal 3 29 9" xfId="1611" xr:uid="{00000000-0005-0000-0000-000041060000}"/>
    <cellStyle name="Normal 3 3" xfId="1612" xr:uid="{00000000-0005-0000-0000-000042060000}"/>
    <cellStyle name="Normal 3 3 10" xfId="1613" xr:uid="{00000000-0005-0000-0000-000043060000}"/>
    <cellStyle name="Normal 3 3 11" xfId="1614" xr:uid="{00000000-0005-0000-0000-000044060000}"/>
    <cellStyle name="Normal 3 3 12" xfId="1615" xr:uid="{00000000-0005-0000-0000-000045060000}"/>
    <cellStyle name="Normal 3 3 13" xfId="1616" xr:uid="{00000000-0005-0000-0000-000046060000}"/>
    <cellStyle name="Normal 3 3 14" xfId="1617" xr:uid="{00000000-0005-0000-0000-000047060000}"/>
    <cellStyle name="Normal 3 3 15" xfId="1618" xr:uid="{00000000-0005-0000-0000-000048060000}"/>
    <cellStyle name="Normal 3 3 16" xfId="1619" xr:uid="{00000000-0005-0000-0000-000049060000}"/>
    <cellStyle name="Normal 3 3 17" xfId="1620" xr:uid="{00000000-0005-0000-0000-00004A060000}"/>
    <cellStyle name="Normal 3 3 18" xfId="1621" xr:uid="{00000000-0005-0000-0000-00004B060000}"/>
    <cellStyle name="Normal 3 3 19" xfId="1622" xr:uid="{00000000-0005-0000-0000-00004C060000}"/>
    <cellStyle name="Normal 3 3 2" xfId="1623" xr:uid="{00000000-0005-0000-0000-00004D060000}"/>
    <cellStyle name="Normal 3 3 20" xfId="1624" xr:uid="{00000000-0005-0000-0000-00004E060000}"/>
    <cellStyle name="Normal 3 3 21" xfId="1625" xr:uid="{00000000-0005-0000-0000-00004F060000}"/>
    <cellStyle name="Normal 3 3 22" xfId="1626" xr:uid="{00000000-0005-0000-0000-000050060000}"/>
    <cellStyle name="Normal 3 3 23" xfId="1627" xr:uid="{00000000-0005-0000-0000-000051060000}"/>
    <cellStyle name="Normal 3 3 3" xfId="1628" xr:uid="{00000000-0005-0000-0000-000052060000}"/>
    <cellStyle name="Normal 3 3 4" xfId="1629" xr:uid="{00000000-0005-0000-0000-000053060000}"/>
    <cellStyle name="Normal 3 3 5" xfId="1630" xr:uid="{00000000-0005-0000-0000-000054060000}"/>
    <cellStyle name="Normal 3 3 6" xfId="1631" xr:uid="{00000000-0005-0000-0000-000055060000}"/>
    <cellStyle name="Normal 3 3 7" xfId="1632" xr:uid="{00000000-0005-0000-0000-000056060000}"/>
    <cellStyle name="Normal 3 3 8" xfId="1633" xr:uid="{00000000-0005-0000-0000-000057060000}"/>
    <cellStyle name="Normal 3 3 9" xfId="1634" xr:uid="{00000000-0005-0000-0000-000058060000}"/>
    <cellStyle name="Normal 3 30" xfId="1635" xr:uid="{00000000-0005-0000-0000-000059060000}"/>
    <cellStyle name="Normal 3 30 10" xfId="1636" xr:uid="{00000000-0005-0000-0000-00005A060000}"/>
    <cellStyle name="Normal 3 30 11" xfId="1637" xr:uid="{00000000-0005-0000-0000-00005B060000}"/>
    <cellStyle name="Normal 3 30 12" xfId="1638" xr:uid="{00000000-0005-0000-0000-00005C060000}"/>
    <cellStyle name="Normal 3 30 13" xfId="1639" xr:uid="{00000000-0005-0000-0000-00005D060000}"/>
    <cellStyle name="Normal 3 30 14" xfId="1640" xr:uid="{00000000-0005-0000-0000-00005E060000}"/>
    <cellStyle name="Normal 3 30 15" xfId="1641" xr:uid="{00000000-0005-0000-0000-00005F060000}"/>
    <cellStyle name="Normal 3 30 16" xfId="1642" xr:uid="{00000000-0005-0000-0000-000060060000}"/>
    <cellStyle name="Normal 3 30 17" xfId="1643" xr:uid="{00000000-0005-0000-0000-000061060000}"/>
    <cellStyle name="Normal 3 30 18" xfId="1644" xr:uid="{00000000-0005-0000-0000-000062060000}"/>
    <cellStyle name="Normal 3 30 19" xfId="1645" xr:uid="{00000000-0005-0000-0000-000063060000}"/>
    <cellStyle name="Normal 3 30 2" xfId="1646" xr:uid="{00000000-0005-0000-0000-000064060000}"/>
    <cellStyle name="Normal 3 30 20" xfId="1647" xr:uid="{00000000-0005-0000-0000-000065060000}"/>
    <cellStyle name="Normal 3 30 21" xfId="1648" xr:uid="{00000000-0005-0000-0000-000066060000}"/>
    <cellStyle name="Normal 3 30 22" xfId="1649" xr:uid="{00000000-0005-0000-0000-000067060000}"/>
    <cellStyle name="Normal 3 30 23" xfId="1650" xr:uid="{00000000-0005-0000-0000-000068060000}"/>
    <cellStyle name="Normal 3 30 3" xfId="1651" xr:uid="{00000000-0005-0000-0000-000069060000}"/>
    <cellStyle name="Normal 3 30 4" xfId="1652" xr:uid="{00000000-0005-0000-0000-00006A060000}"/>
    <cellStyle name="Normal 3 30 5" xfId="1653" xr:uid="{00000000-0005-0000-0000-00006B060000}"/>
    <cellStyle name="Normal 3 30 6" xfId="1654" xr:uid="{00000000-0005-0000-0000-00006C060000}"/>
    <cellStyle name="Normal 3 30 7" xfId="1655" xr:uid="{00000000-0005-0000-0000-00006D060000}"/>
    <cellStyle name="Normal 3 30 8" xfId="1656" xr:uid="{00000000-0005-0000-0000-00006E060000}"/>
    <cellStyle name="Normal 3 30 9" xfId="1657" xr:uid="{00000000-0005-0000-0000-00006F060000}"/>
    <cellStyle name="Normal 3 31" xfId="1658" xr:uid="{00000000-0005-0000-0000-000070060000}"/>
    <cellStyle name="Normal 3 31 10" xfId="1659" xr:uid="{00000000-0005-0000-0000-000071060000}"/>
    <cellStyle name="Normal 3 31 11" xfId="1660" xr:uid="{00000000-0005-0000-0000-000072060000}"/>
    <cellStyle name="Normal 3 31 12" xfId="1661" xr:uid="{00000000-0005-0000-0000-000073060000}"/>
    <cellStyle name="Normal 3 31 13" xfId="1662" xr:uid="{00000000-0005-0000-0000-000074060000}"/>
    <cellStyle name="Normal 3 31 14" xfId="1663" xr:uid="{00000000-0005-0000-0000-000075060000}"/>
    <cellStyle name="Normal 3 31 15" xfId="1664" xr:uid="{00000000-0005-0000-0000-000076060000}"/>
    <cellStyle name="Normal 3 31 16" xfId="1665" xr:uid="{00000000-0005-0000-0000-000077060000}"/>
    <cellStyle name="Normal 3 31 17" xfId="1666" xr:uid="{00000000-0005-0000-0000-000078060000}"/>
    <cellStyle name="Normal 3 31 18" xfId="1667" xr:uid="{00000000-0005-0000-0000-000079060000}"/>
    <cellStyle name="Normal 3 31 19" xfId="1668" xr:uid="{00000000-0005-0000-0000-00007A060000}"/>
    <cellStyle name="Normal 3 31 2" xfId="1669" xr:uid="{00000000-0005-0000-0000-00007B060000}"/>
    <cellStyle name="Normal 3 31 20" xfId="1670" xr:uid="{00000000-0005-0000-0000-00007C060000}"/>
    <cellStyle name="Normal 3 31 21" xfId="1671" xr:uid="{00000000-0005-0000-0000-00007D060000}"/>
    <cellStyle name="Normal 3 31 22" xfId="1672" xr:uid="{00000000-0005-0000-0000-00007E060000}"/>
    <cellStyle name="Normal 3 31 23" xfId="1673" xr:uid="{00000000-0005-0000-0000-00007F060000}"/>
    <cellStyle name="Normal 3 31 3" xfId="1674" xr:uid="{00000000-0005-0000-0000-000080060000}"/>
    <cellStyle name="Normal 3 31 4" xfId="1675" xr:uid="{00000000-0005-0000-0000-000081060000}"/>
    <cellStyle name="Normal 3 31 5" xfId="1676" xr:uid="{00000000-0005-0000-0000-000082060000}"/>
    <cellStyle name="Normal 3 31 6" xfId="1677" xr:uid="{00000000-0005-0000-0000-000083060000}"/>
    <cellStyle name="Normal 3 31 7" xfId="1678" xr:uid="{00000000-0005-0000-0000-000084060000}"/>
    <cellStyle name="Normal 3 31 8" xfId="1679" xr:uid="{00000000-0005-0000-0000-000085060000}"/>
    <cellStyle name="Normal 3 31 9" xfId="1680" xr:uid="{00000000-0005-0000-0000-000086060000}"/>
    <cellStyle name="Normal 3 32" xfId="1681" xr:uid="{00000000-0005-0000-0000-000087060000}"/>
    <cellStyle name="Normal 3 32 10" xfId="1682" xr:uid="{00000000-0005-0000-0000-000088060000}"/>
    <cellStyle name="Normal 3 32 11" xfId="1683" xr:uid="{00000000-0005-0000-0000-000089060000}"/>
    <cellStyle name="Normal 3 32 12" xfId="1684" xr:uid="{00000000-0005-0000-0000-00008A060000}"/>
    <cellStyle name="Normal 3 32 13" xfId="1685" xr:uid="{00000000-0005-0000-0000-00008B060000}"/>
    <cellStyle name="Normal 3 32 14" xfId="1686" xr:uid="{00000000-0005-0000-0000-00008C060000}"/>
    <cellStyle name="Normal 3 32 15" xfId="1687" xr:uid="{00000000-0005-0000-0000-00008D060000}"/>
    <cellStyle name="Normal 3 32 16" xfId="1688" xr:uid="{00000000-0005-0000-0000-00008E060000}"/>
    <cellStyle name="Normal 3 32 17" xfId="1689" xr:uid="{00000000-0005-0000-0000-00008F060000}"/>
    <cellStyle name="Normal 3 32 18" xfId="1690" xr:uid="{00000000-0005-0000-0000-000090060000}"/>
    <cellStyle name="Normal 3 32 19" xfId="1691" xr:uid="{00000000-0005-0000-0000-000091060000}"/>
    <cellStyle name="Normal 3 32 2" xfId="1692" xr:uid="{00000000-0005-0000-0000-000092060000}"/>
    <cellStyle name="Normal 3 32 20" xfId="1693" xr:uid="{00000000-0005-0000-0000-000093060000}"/>
    <cellStyle name="Normal 3 32 21" xfId="1694" xr:uid="{00000000-0005-0000-0000-000094060000}"/>
    <cellStyle name="Normal 3 32 22" xfId="1695" xr:uid="{00000000-0005-0000-0000-000095060000}"/>
    <cellStyle name="Normal 3 32 23" xfId="1696" xr:uid="{00000000-0005-0000-0000-000096060000}"/>
    <cellStyle name="Normal 3 32 3" xfId="1697" xr:uid="{00000000-0005-0000-0000-000097060000}"/>
    <cellStyle name="Normal 3 32 4" xfId="1698" xr:uid="{00000000-0005-0000-0000-000098060000}"/>
    <cellStyle name="Normal 3 32 5" xfId="1699" xr:uid="{00000000-0005-0000-0000-000099060000}"/>
    <cellStyle name="Normal 3 32 6" xfId="1700" xr:uid="{00000000-0005-0000-0000-00009A060000}"/>
    <cellStyle name="Normal 3 32 7" xfId="1701" xr:uid="{00000000-0005-0000-0000-00009B060000}"/>
    <cellStyle name="Normal 3 32 8" xfId="1702" xr:uid="{00000000-0005-0000-0000-00009C060000}"/>
    <cellStyle name="Normal 3 32 9" xfId="1703" xr:uid="{00000000-0005-0000-0000-00009D060000}"/>
    <cellStyle name="Normal 3 33" xfId="1704" xr:uid="{00000000-0005-0000-0000-00009E060000}"/>
    <cellStyle name="Normal 3 33 10" xfId="1705" xr:uid="{00000000-0005-0000-0000-00009F060000}"/>
    <cellStyle name="Normal 3 33 11" xfId="1706" xr:uid="{00000000-0005-0000-0000-0000A0060000}"/>
    <cellStyle name="Normal 3 33 12" xfId="1707" xr:uid="{00000000-0005-0000-0000-0000A1060000}"/>
    <cellStyle name="Normal 3 33 13" xfId="1708" xr:uid="{00000000-0005-0000-0000-0000A2060000}"/>
    <cellStyle name="Normal 3 33 14" xfId="1709" xr:uid="{00000000-0005-0000-0000-0000A3060000}"/>
    <cellStyle name="Normal 3 33 15" xfId="1710" xr:uid="{00000000-0005-0000-0000-0000A4060000}"/>
    <cellStyle name="Normal 3 33 16" xfId="1711" xr:uid="{00000000-0005-0000-0000-0000A5060000}"/>
    <cellStyle name="Normal 3 33 17" xfId="1712" xr:uid="{00000000-0005-0000-0000-0000A6060000}"/>
    <cellStyle name="Normal 3 33 18" xfId="1713" xr:uid="{00000000-0005-0000-0000-0000A7060000}"/>
    <cellStyle name="Normal 3 33 19" xfId="1714" xr:uid="{00000000-0005-0000-0000-0000A8060000}"/>
    <cellStyle name="Normal 3 33 2" xfId="1715" xr:uid="{00000000-0005-0000-0000-0000A9060000}"/>
    <cellStyle name="Normal 3 33 20" xfId="1716" xr:uid="{00000000-0005-0000-0000-0000AA060000}"/>
    <cellStyle name="Normal 3 33 21" xfId="1717" xr:uid="{00000000-0005-0000-0000-0000AB060000}"/>
    <cellStyle name="Normal 3 33 22" xfId="1718" xr:uid="{00000000-0005-0000-0000-0000AC060000}"/>
    <cellStyle name="Normal 3 33 23" xfId="1719" xr:uid="{00000000-0005-0000-0000-0000AD060000}"/>
    <cellStyle name="Normal 3 33 3" xfId="1720" xr:uid="{00000000-0005-0000-0000-0000AE060000}"/>
    <cellStyle name="Normal 3 33 4" xfId="1721" xr:uid="{00000000-0005-0000-0000-0000AF060000}"/>
    <cellStyle name="Normal 3 33 5" xfId="1722" xr:uid="{00000000-0005-0000-0000-0000B0060000}"/>
    <cellStyle name="Normal 3 33 6" xfId="1723" xr:uid="{00000000-0005-0000-0000-0000B1060000}"/>
    <cellStyle name="Normal 3 33 7" xfId="1724" xr:uid="{00000000-0005-0000-0000-0000B2060000}"/>
    <cellStyle name="Normal 3 33 8" xfId="1725" xr:uid="{00000000-0005-0000-0000-0000B3060000}"/>
    <cellStyle name="Normal 3 33 9" xfId="1726" xr:uid="{00000000-0005-0000-0000-0000B4060000}"/>
    <cellStyle name="Normal 3 34" xfId="1727" xr:uid="{00000000-0005-0000-0000-0000B5060000}"/>
    <cellStyle name="Normal 3 35" xfId="1728" xr:uid="{00000000-0005-0000-0000-0000B6060000}"/>
    <cellStyle name="Normal 3 36" xfId="1729" xr:uid="{00000000-0005-0000-0000-0000B7060000}"/>
    <cellStyle name="Normal 3 37" xfId="1730" xr:uid="{00000000-0005-0000-0000-0000B8060000}"/>
    <cellStyle name="Normal 3 38" xfId="1731" xr:uid="{00000000-0005-0000-0000-0000B9060000}"/>
    <cellStyle name="Normal 3 39" xfId="1732" xr:uid="{00000000-0005-0000-0000-0000BA060000}"/>
    <cellStyle name="Normal 3 4" xfId="1733" xr:uid="{00000000-0005-0000-0000-0000BB060000}"/>
    <cellStyle name="Normal 3 4 10" xfId="1734" xr:uid="{00000000-0005-0000-0000-0000BC060000}"/>
    <cellStyle name="Normal 3 4 11" xfId="1735" xr:uid="{00000000-0005-0000-0000-0000BD060000}"/>
    <cellStyle name="Normal 3 4 12" xfId="1736" xr:uid="{00000000-0005-0000-0000-0000BE060000}"/>
    <cellStyle name="Normal 3 4 13" xfId="1737" xr:uid="{00000000-0005-0000-0000-0000BF060000}"/>
    <cellStyle name="Normal 3 4 14" xfId="1738" xr:uid="{00000000-0005-0000-0000-0000C0060000}"/>
    <cellStyle name="Normal 3 4 15" xfId="1739" xr:uid="{00000000-0005-0000-0000-0000C1060000}"/>
    <cellStyle name="Normal 3 4 16" xfId="1740" xr:uid="{00000000-0005-0000-0000-0000C2060000}"/>
    <cellStyle name="Normal 3 4 17" xfId="1741" xr:uid="{00000000-0005-0000-0000-0000C3060000}"/>
    <cellStyle name="Normal 3 4 18" xfId="1742" xr:uid="{00000000-0005-0000-0000-0000C4060000}"/>
    <cellStyle name="Normal 3 4 19" xfId="1743" xr:uid="{00000000-0005-0000-0000-0000C5060000}"/>
    <cellStyle name="Normal 3 4 2" xfId="1744" xr:uid="{00000000-0005-0000-0000-0000C6060000}"/>
    <cellStyle name="Normal 3 4 20" xfId="1745" xr:uid="{00000000-0005-0000-0000-0000C7060000}"/>
    <cellStyle name="Normal 3 4 21" xfId="1746" xr:uid="{00000000-0005-0000-0000-0000C8060000}"/>
    <cellStyle name="Normal 3 4 22" xfId="1747" xr:uid="{00000000-0005-0000-0000-0000C9060000}"/>
    <cellStyle name="Normal 3 4 23" xfId="1748" xr:uid="{00000000-0005-0000-0000-0000CA060000}"/>
    <cellStyle name="Normal 3 4 3" xfId="1749" xr:uid="{00000000-0005-0000-0000-0000CB060000}"/>
    <cellStyle name="Normal 3 4 4" xfId="1750" xr:uid="{00000000-0005-0000-0000-0000CC060000}"/>
    <cellStyle name="Normal 3 4 5" xfId="1751" xr:uid="{00000000-0005-0000-0000-0000CD060000}"/>
    <cellStyle name="Normal 3 4 6" xfId="1752" xr:uid="{00000000-0005-0000-0000-0000CE060000}"/>
    <cellStyle name="Normal 3 4 7" xfId="1753" xr:uid="{00000000-0005-0000-0000-0000CF060000}"/>
    <cellStyle name="Normal 3 4 8" xfId="1754" xr:uid="{00000000-0005-0000-0000-0000D0060000}"/>
    <cellStyle name="Normal 3 4 9" xfId="1755" xr:uid="{00000000-0005-0000-0000-0000D1060000}"/>
    <cellStyle name="Normal 3 40" xfId="1756" xr:uid="{00000000-0005-0000-0000-0000D2060000}"/>
    <cellStyle name="Normal 3 41" xfId="1757" xr:uid="{00000000-0005-0000-0000-0000D3060000}"/>
    <cellStyle name="Normal 3 42" xfId="1758" xr:uid="{00000000-0005-0000-0000-0000D4060000}"/>
    <cellStyle name="Normal 3 43" xfId="1759" xr:uid="{00000000-0005-0000-0000-0000D5060000}"/>
    <cellStyle name="Normal 3 44" xfId="1760" xr:uid="{00000000-0005-0000-0000-0000D6060000}"/>
    <cellStyle name="Normal 3 45" xfId="1761" xr:uid="{00000000-0005-0000-0000-0000D7060000}"/>
    <cellStyle name="Normal 3 46" xfId="1762" xr:uid="{00000000-0005-0000-0000-0000D8060000}"/>
    <cellStyle name="Normal 3 47" xfId="1763" xr:uid="{00000000-0005-0000-0000-0000D9060000}"/>
    <cellStyle name="Normal 3 48" xfId="1764" xr:uid="{00000000-0005-0000-0000-0000DA060000}"/>
    <cellStyle name="Normal 3 49" xfId="1765" xr:uid="{00000000-0005-0000-0000-0000DB060000}"/>
    <cellStyle name="Normal 3 5" xfId="1766" xr:uid="{00000000-0005-0000-0000-0000DC060000}"/>
    <cellStyle name="Normal 3 5 10" xfId="1767" xr:uid="{00000000-0005-0000-0000-0000DD060000}"/>
    <cellStyle name="Normal 3 5 11" xfId="1768" xr:uid="{00000000-0005-0000-0000-0000DE060000}"/>
    <cellStyle name="Normal 3 5 12" xfId="1769" xr:uid="{00000000-0005-0000-0000-0000DF060000}"/>
    <cellStyle name="Normal 3 5 13" xfId="1770" xr:uid="{00000000-0005-0000-0000-0000E0060000}"/>
    <cellStyle name="Normal 3 5 14" xfId="1771" xr:uid="{00000000-0005-0000-0000-0000E1060000}"/>
    <cellStyle name="Normal 3 5 15" xfId="1772" xr:uid="{00000000-0005-0000-0000-0000E2060000}"/>
    <cellStyle name="Normal 3 5 16" xfId="1773" xr:uid="{00000000-0005-0000-0000-0000E3060000}"/>
    <cellStyle name="Normal 3 5 17" xfId="1774" xr:uid="{00000000-0005-0000-0000-0000E4060000}"/>
    <cellStyle name="Normal 3 5 18" xfId="1775" xr:uid="{00000000-0005-0000-0000-0000E5060000}"/>
    <cellStyle name="Normal 3 5 19" xfId="1776" xr:uid="{00000000-0005-0000-0000-0000E6060000}"/>
    <cellStyle name="Normal 3 5 2" xfId="1777" xr:uid="{00000000-0005-0000-0000-0000E7060000}"/>
    <cellStyle name="Normal 3 5 20" xfId="1778" xr:uid="{00000000-0005-0000-0000-0000E8060000}"/>
    <cellStyle name="Normal 3 5 21" xfId="1779" xr:uid="{00000000-0005-0000-0000-0000E9060000}"/>
    <cellStyle name="Normal 3 5 22" xfId="1780" xr:uid="{00000000-0005-0000-0000-0000EA060000}"/>
    <cellStyle name="Normal 3 5 23" xfId="1781" xr:uid="{00000000-0005-0000-0000-0000EB060000}"/>
    <cellStyle name="Normal 3 5 3" xfId="1782" xr:uid="{00000000-0005-0000-0000-0000EC060000}"/>
    <cellStyle name="Normal 3 5 4" xfId="1783" xr:uid="{00000000-0005-0000-0000-0000ED060000}"/>
    <cellStyle name="Normal 3 5 5" xfId="1784" xr:uid="{00000000-0005-0000-0000-0000EE060000}"/>
    <cellStyle name="Normal 3 5 6" xfId="1785" xr:uid="{00000000-0005-0000-0000-0000EF060000}"/>
    <cellStyle name="Normal 3 5 7" xfId="1786" xr:uid="{00000000-0005-0000-0000-0000F0060000}"/>
    <cellStyle name="Normal 3 5 8" xfId="1787" xr:uid="{00000000-0005-0000-0000-0000F1060000}"/>
    <cellStyle name="Normal 3 5 9" xfId="1788" xr:uid="{00000000-0005-0000-0000-0000F2060000}"/>
    <cellStyle name="Normal 3 50" xfId="1789" xr:uid="{00000000-0005-0000-0000-0000F3060000}"/>
    <cellStyle name="Normal 3 51" xfId="1790" xr:uid="{00000000-0005-0000-0000-0000F4060000}"/>
    <cellStyle name="Normal 3 52" xfId="1791" xr:uid="{00000000-0005-0000-0000-0000F5060000}"/>
    <cellStyle name="Normal 3 53" xfId="1792" xr:uid="{00000000-0005-0000-0000-0000F6060000}"/>
    <cellStyle name="Normal 3 54" xfId="1793" xr:uid="{00000000-0005-0000-0000-0000F7060000}"/>
    <cellStyle name="Normal 3 55" xfId="1794" xr:uid="{00000000-0005-0000-0000-0000F8060000}"/>
    <cellStyle name="Normal 3 56" xfId="1795" xr:uid="{00000000-0005-0000-0000-0000F9060000}"/>
    <cellStyle name="Normal 3 57" xfId="1796" xr:uid="{00000000-0005-0000-0000-0000FA060000}"/>
    <cellStyle name="Normal 3 58" xfId="1797" xr:uid="{00000000-0005-0000-0000-0000FB060000}"/>
    <cellStyle name="Normal 3 59" xfId="1798" xr:uid="{00000000-0005-0000-0000-0000FC060000}"/>
    <cellStyle name="Normal 3 6" xfId="1799" xr:uid="{00000000-0005-0000-0000-0000FD060000}"/>
    <cellStyle name="Normal 3 6 10" xfId="1800" xr:uid="{00000000-0005-0000-0000-0000FE060000}"/>
    <cellStyle name="Normal 3 6 11" xfId="1801" xr:uid="{00000000-0005-0000-0000-0000FF060000}"/>
    <cellStyle name="Normal 3 6 12" xfId="1802" xr:uid="{00000000-0005-0000-0000-000000070000}"/>
    <cellStyle name="Normal 3 6 13" xfId="1803" xr:uid="{00000000-0005-0000-0000-000001070000}"/>
    <cellStyle name="Normal 3 6 14" xfId="1804" xr:uid="{00000000-0005-0000-0000-000002070000}"/>
    <cellStyle name="Normal 3 6 15" xfId="1805" xr:uid="{00000000-0005-0000-0000-000003070000}"/>
    <cellStyle name="Normal 3 6 16" xfId="1806" xr:uid="{00000000-0005-0000-0000-000004070000}"/>
    <cellStyle name="Normal 3 6 17" xfId="1807" xr:uid="{00000000-0005-0000-0000-000005070000}"/>
    <cellStyle name="Normal 3 6 18" xfId="1808" xr:uid="{00000000-0005-0000-0000-000006070000}"/>
    <cellStyle name="Normal 3 6 19" xfId="1809" xr:uid="{00000000-0005-0000-0000-000007070000}"/>
    <cellStyle name="Normal 3 6 2" xfId="1810" xr:uid="{00000000-0005-0000-0000-000008070000}"/>
    <cellStyle name="Normal 3 6 20" xfId="1811" xr:uid="{00000000-0005-0000-0000-000009070000}"/>
    <cellStyle name="Normal 3 6 21" xfId="1812" xr:uid="{00000000-0005-0000-0000-00000A070000}"/>
    <cellStyle name="Normal 3 6 22" xfId="1813" xr:uid="{00000000-0005-0000-0000-00000B070000}"/>
    <cellStyle name="Normal 3 6 23" xfId="1814" xr:uid="{00000000-0005-0000-0000-00000C070000}"/>
    <cellStyle name="Normal 3 6 3" xfId="1815" xr:uid="{00000000-0005-0000-0000-00000D070000}"/>
    <cellStyle name="Normal 3 6 4" xfId="1816" xr:uid="{00000000-0005-0000-0000-00000E070000}"/>
    <cellStyle name="Normal 3 6 5" xfId="1817" xr:uid="{00000000-0005-0000-0000-00000F070000}"/>
    <cellStyle name="Normal 3 6 6" xfId="1818" xr:uid="{00000000-0005-0000-0000-000010070000}"/>
    <cellStyle name="Normal 3 6 7" xfId="1819" xr:uid="{00000000-0005-0000-0000-000011070000}"/>
    <cellStyle name="Normal 3 6 8" xfId="1820" xr:uid="{00000000-0005-0000-0000-000012070000}"/>
    <cellStyle name="Normal 3 6 9" xfId="1821" xr:uid="{00000000-0005-0000-0000-000013070000}"/>
    <cellStyle name="Normal 3 60" xfId="1822" xr:uid="{00000000-0005-0000-0000-000014070000}"/>
    <cellStyle name="Normal 3 61" xfId="1823" xr:uid="{00000000-0005-0000-0000-000015070000}"/>
    <cellStyle name="Normal 3 62" xfId="1824" xr:uid="{00000000-0005-0000-0000-000016070000}"/>
    <cellStyle name="Normal 3 63" xfId="1825" xr:uid="{00000000-0005-0000-0000-000017070000}"/>
    <cellStyle name="Normal 3 64" xfId="1826" xr:uid="{00000000-0005-0000-0000-000018070000}"/>
    <cellStyle name="Normal 3 65" xfId="1827" xr:uid="{00000000-0005-0000-0000-000019070000}"/>
    <cellStyle name="Normal 3 66" xfId="1064" xr:uid="{00000000-0005-0000-0000-00001A070000}"/>
    <cellStyle name="Normal 3 7" xfId="1828" xr:uid="{00000000-0005-0000-0000-00001B070000}"/>
    <cellStyle name="Normal 3 7 10" xfId="1829" xr:uid="{00000000-0005-0000-0000-00001C070000}"/>
    <cellStyle name="Normal 3 7 11" xfId="1830" xr:uid="{00000000-0005-0000-0000-00001D070000}"/>
    <cellStyle name="Normal 3 7 12" xfId="1831" xr:uid="{00000000-0005-0000-0000-00001E070000}"/>
    <cellStyle name="Normal 3 7 13" xfId="1832" xr:uid="{00000000-0005-0000-0000-00001F070000}"/>
    <cellStyle name="Normal 3 7 14" xfId="1833" xr:uid="{00000000-0005-0000-0000-000020070000}"/>
    <cellStyle name="Normal 3 7 15" xfId="1834" xr:uid="{00000000-0005-0000-0000-000021070000}"/>
    <cellStyle name="Normal 3 7 16" xfId="1835" xr:uid="{00000000-0005-0000-0000-000022070000}"/>
    <cellStyle name="Normal 3 7 17" xfId="1836" xr:uid="{00000000-0005-0000-0000-000023070000}"/>
    <cellStyle name="Normal 3 7 18" xfId="1837" xr:uid="{00000000-0005-0000-0000-000024070000}"/>
    <cellStyle name="Normal 3 7 19" xfId="1838" xr:uid="{00000000-0005-0000-0000-000025070000}"/>
    <cellStyle name="Normal 3 7 2" xfId="1839" xr:uid="{00000000-0005-0000-0000-000026070000}"/>
    <cellStyle name="Normal 3 7 20" xfId="1840" xr:uid="{00000000-0005-0000-0000-000027070000}"/>
    <cellStyle name="Normal 3 7 21" xfId="1841" xr:uid="{00000000-0005-0000-0000-000028070000}"/>
    <cellStyle name="Normal 3 7 22" xfId="1842" xr:uid="{00000000-0005-0000-0000-000029070000}"/>
    <cellStyle name="Normal 3 7 23" xfId="1843" xr:uid="{00000000-0005-0000-0000-00002A070000}"/>
    <cellStyle name="Normal 3 7 3" xfId="1844" xr:uid="{00000000-0005-0000-0000-00002B070000}"/>
    <cellStyle name="Normal 3 7 4" xfId="1845" xr:uid="{00000000-0005-0000-0000-00002C070000}"/>
    <cellStyle name="Normal 3 7 5" xfId="1846" xr:uid="{00000000-0005-0000-0000-00002D070000}"/>
    <cellStyle name="Normal 3 7 6" xfId="1847" xr:uid="{00000000-0005-0000-0000-00002E070000}"/>
    <cellStyle name="Normal 3 7 7" xfId="1848" xr:uid="{00000000-0005-0000-0000-00002F070000}"/>
    <cellStyle name="Normal 3 7 8" xfId="1849" xr:uid="{00000000-0005-0000-0000-000030070000}"/>
    <cellStyle name="Normal 3 7 9" xfId="1850" xr:uid="{00000000-0005-0000-0000-000031070000}"/>
    <cellStyle name="Normal 3 8" xfId="1851" xr:uid="{00000000-0005-0000-0000-000032070000}"/>
    <cellStyle name="Normal 3 8 10" xfId="1852" xr:uid="{00000000-0005-0000-0000-000033070000}"/>
    <cellStyle name="Normal 3 8 11" xfId="1853" xr:uid="{00000000-0005-0000-0000-000034070000}"/>
    <cellStyle name="Normal 3 8 12" xfId="1854" xr:uid="{00000000-0005-0000-0000-000035070000}"/>
    <cellStyle name="Normal 3 8 13" xfId="1855" xr:uid="{00000000-0005-0000-0000-000036070000}"/>
    <cellStyle name="Normal 3 8 14" xfId="1856" xr:uid="{00000000-0005-0000-0000-000037070000}"/>
    <cellStyle name="Normal 3 8 15" xfId="1857" xr:uid="{00000000-0005-0000-0000-000038070000}"/>
    <cellStyle name="Normal 3 8 16" xfId="1858" xr:uid="{00000000-0005-0000-0000-000039070000}"/>
    <cellStyle name="Normal 3 8 17" xfId="1859" xr:uid="{00000000-0005-0000-0000-00003A070000}"/>
    <cellStyle name="Normal 3 8 18" xfId="1860" xr:uid="{00000000-0005-0000-0000-00003B070000}"/>
    <cellStyle name="Normal 3 8 19" xfId="1861" xr:uid="{00000000-0005-0000-0000-00003C070000}"/>
    <cellStyle name="Normal 3 8 2" xfId="1862" xr:uid="{00000000-0005-0000-0000-00003D070000}"/>
    <cellStyle name="Normal 3 8 20" xfId="1863" xr:uid="{00000000-0005-0000-0000-00003E070000}"/>
    <cellStyle name="Normal 3 8 21" xfId="1864" xr:uid="{00000000-0005-0000-0000-00003F070000}"/>
    <cellStyle name="Normal 3 8 22" xfId="1865" xr:uid="{00000000-0005-0000-0000-000040070000}"/>
    <cellStyle name="Normal 3 8 23" xfId="1866" xr:uid="{00000000-0005-0000-0000-000041070000}"/>
    <cellStyle name="Normal 3 8 3" xfId="1867" xr:uid="{00000000-0005-0000-0000-000042070000}"/>
    <cellStyle name="Normal 3 8 4" xfId="1868" xr:uid="{00000000-0005-0000-0000-000043070000}"/>
    <cellStyle name="Normal 3 8 5" xfId="1869" xr:uid="{00000000-0005-0000-0000-000044070000}"/>
    <cellStyle name="Normal 3 8 6" xfId="1870" xr:uid="{00000000-0005-0000-0000-000045070000}"/>
    <cellStyle name="Normal 3 8 7" xfId="1871" xr:uid="{00000000-0005-0000-0000-000046070000}"/>
    <cellStyle name="Normal 3 8 8" xfId="1872" xr:uid="{00000000-0005-0000-0000-000047070000}"/>
    <cellStyle name="Normal 3 8 9" xfId="1873" xr:uid="{00000000-0005-0000-0000-000048070000}"/>
    <cellStyle name="Normal 3 9" xfId="1874" xr:uid="{00000000-0005-0000-0000-000049070000}"/>
    <cellStyle name="Normal 3 9 10" xfId="1875" xr:uid="{00000000-0005-0000-0000-00004A070000}"/>
    <cellStyle name="Normal 3 9 11" xfId="1876" xr:uid="{00000000-0005-0000-0000-00004B070000}"/>
    <cellStyle name="Normal 3 9 12" xfId="1877" xr:uid="{00000000-0005-0000-0000-00004C070000}"/>
    <cellStyle name="Normal 3 9 13" xfId="1878" xr:uid="{00000000-0005-0000-0000-00004D070000}"/>
    <cellStyle name="Normal 3 9 14" xfId="1879" xr:uid="{00000000-0005-0000-0000-00004E070000}"/>
    <cellStyle name="Normal 3 9 15" xfId="1880" xr:uid="{00000000-0005-0000-0000-00004F070000}"/>
    <cellStyle name="Normal 3 9 16" xfId="1881" xr:uid="{00000000-0005-0000-0000-000050070000}"/>
    <cellStyle name="Normal 3 9 17" xfId="1882" xr:uid="{00000000-0005-0000-0000-000051070000}"/>
    <cellStyle name="Normal 3 9 18" xfId="1883" xr:uid="{00000000-0005-0000-0000-000052070000}"/>
    <cellStyle name="Normal 3 9 19" xfId="1884" xr:uid="{00000000-0005-0000-0000-000053070000}"/>
    <cellStyle name="Normal 3 9 2" xfId="1885" xr:uid="{00000000-0005-0000-0000-000054070000}"/>
    <cellStyle name="Normal 3 9 20" xfId="1886" xr:uid="{00000000-0005-0000-0000-000055070000}"/>
    <cellStyle name="Normal 3 9 21" xfId="1887" xr:uid="{00000000-0005-0000-0000-000056070000}"/>
    <cellStyle name="Normal 3 9 22" xfId="1888" xr:uid="{00000000-0005-0000-0000-000057070000}"/>
    <cellStyle name="Normal 3 9 23" xfId="1889" xr:uid="{00000000-0005-0000-0000-000058070000}"/>
    <cellStyle name="Normal 3 9 3" xfId="1890" xr:uid="{00000000-0005-0000-0000-000059070000}"/>
    <cellStyle name="Normal 3 9 4" xfId="1891" xr:uid="{00000000-0005-0000-0000-00005A070000}"/>
    <cellStyle name="Normal 3 9 5" xfId="1892" xr:uid="{00000000-0005-0000-0000-00005B070000}"/>
    <cellStyle name="Normal 3 9 6" xfId="1893" xr:uid="{00000000-0005-0000-0000-00005C070000}"/>
    <cellStyle name="Normal 3 9 7" xfId="1894" xr:uid="{00000000-0005-0000-0000-00005D070000}"/>
    <cellStyle name="Normal 3 9 8" xfId="1895" xr:uid="{00000000-0005-0000-0000-00005E070000}"/>
    <cellStyle name="Normal 3 9 9" xfId="1896" xr:uid="{00000000-0005-0000-0000-00005F070000}"/>
    <cellStyle name="Normal 4" xfId="52" xr:uid="{00000000-0005-0000-0000-000060070000}"/>
    <cellStyle name="Normal 4 2" xfId="1898" xr:uid="{00000000-0005-0000-0000-000061070000}"/>
    <cellStyle name="Normal 4 3" xfId="1897" xr:uid="{00000000-0005-0000-0000-000062070000}"/>
    <cellStyle name="Normal 5" xfId="43" xr:uid="{00000000-0005-0000-0000-000063070000}"/>
    <cellStyle name="Normal 5 10" xfId="1899" xr:uid="{00000000-0005-0000-0000-000064070000}"/>
    <cellStyle name="Normal 5 11" xfId="1900" xr:uid="{00000000-0005-0000-0000-000065070000}"/>
    <cellStyle name="Normal 5 12" xfId="1901" xr:uid="{00000000-0005-0000-0000-000066070000}"/>
    <cellStyle name="Normal 5 13" xfId="1902" xr:uid="{00000000-0005-0000-0000-000067070000}"/>
    <cellStyle name="Normal 5 14" xfId="1903" xr:uid="{00000000-0005-0000-0000-000068070000}"/>
    <cellStyle name="Normal 5 15" xfId="1904" xr:uid="{00000000-0005-0000-0000-000069070000}"/>
    <cellStyle name="Normal 5 16" xfId="1905" xr:uid="{00000000-0005-0000-0000-00006A070000}"/>
    <cellStyle name="Normal 5 17" xfId="1906" xr:uid="{00000000-0005-0000-0000-00006B070000}"/>
    <cellStyle name="Normal 5 18" xfId="1907" xr:uid="{00000000-0005-0000-0000-00006C070000}"/>
    <cellStyle name="Normal 5 19" xfId="1908" xr:uid="{00000000-0005-0000-0000-00006D070000}"/>
    <cellStyle name="Normal 5 2" xfId="1909" xr:uid="{00000000-0005-0000-0000-00006E070000}"/>
    <cellStyle name="Normal 5 2 10" xfId="1910" xr:uid="{00000000-0005-0000-0000-00006F070000}"/>
    <cellStyle name="Normal 5 2 11" xfId="1911" xr:uid="{00000000-0005-0000-0000-000070070000}"/>
    <cellStyle name="Normal 5 2 12" xfId="1912" xr:uid="{00000000-0005-0000-0000-000071070000}"/>
    <cellStyle name="Normal 5 2 13" xfId="1913" xr:uid="{00000000-0005-0000-0000-000072070000}"/>
    <cellStyle name="Normal 5 2 14" xfId="1914" xr:uid="{00000000-0005-0000-0000-000073070000}"/>
    <cellStyle name="Normal 5 2 15" xfId="1915" xr:uid="{00000000-0005-0000-0000-000074070000}"/>
    <cellStyle name="Normal 5 2 16" xfId="1916" xr:uid="{00000000-0005-0000-0000-000075070000}"/>
    <cellStyle name="Normal 5 2 17" xfId="1917" xr:uid="{00000000-0005-0000-0000-000076070000}"/>
    <cellStyle name="Normal 5 2 18" xfId="1918" xr:uid="{00000000-0005-0000-0000-000077070000}"/>
    <cellStyle name="Normal 5 2 19" xfId="1919" xr:uid="{00000000-0005-0000-0000-000078070000}"/>
    <cellStyle name="Normal 5 2 2" xfId="1920" xr:uid="{00000000-0005-0000-0000-000079070000}"/>
    <cellStyle name="Normal 5 2 20" xfId="1921" xr:uid="{00000000-0005-0000-0000-00007A070000}"/>
    <cellStyle name="Normal 5 2 21" xfId="1922" xr:uid="{00000000-0005-0000-0000-00007B070000}"/>
    <cellStyle name="Normal 5 2 22" xfId="1923" xr:uid="{00000000-0005-0000-0000-00007C070000}"/>
    <cellStyle name="Normal 5 2 23" xfId="1924" xr:uid="{00000000-0005-0000-0000-00007D070000}"/>
    <cellStyle name="Normal 5 2 3" xfId="1925" xr:uid="{00000000-0005-0000-0000-00007E070000}"/>
    <cellStyle name="Normal 5 2 4" xfId="1926" xr:uid="{00000000-0005-0000-0000-00007F070000}"/>
    <cellStyle name="Normal 5 2 5" xfId="1927" xr:uid="{00000000-0005-0000-0000-000080070000}"/>
    <cellStyle name="Normal 5 2 6" xfId="1928" xr:uid="{00000000-0005-0000-0000-000081070000}"/>
    <cellStyle name="Normal 5 2 7" xfId="1929" xr:uid="{00000000-0005-0000-0000-000082070000}"/>
    <cellStyle name="Normal 5 2 8" xfId="1930" xr:uid="{00000000-0005-0000-0000-000083070000}"/>
    <cellStyle name="Normal 5 2 9" xfId="1931" xr:uid="{00000000-0005-0000-0000-000084070000}"/>
    <cellStyle name="Normal 5 20" xfId="1932" xr:uid="{00000000-0005-0000-0000-000085070000}"/>
    <cellStyle name="Normal 5 21" xfId="1933" xr:uid="{00000000-0005-0000-0000-000086070000}"/>
    <cellStyle name="Normal 5 22" xfId="1934" xr:uid="{00000000-0005-0000-0000-000087070000}"/>
    <cellStyle name="Normal 5 23" xfId="1935" xr:uid="{00000000-0005-0000-0000-000088070000}"/>
    <cellStyle name="Normal 5 24" xfId="1936" xr:uid="{00000000-0005-0000-0000-000089070000}"/>
    <cellStyle name="Normal 5 3" xfId="1937" xr:uid="{00000000-0005-0000-0000-00008A070000}"/>
    <cellStyle name="Normal 5 4" xfId="1938" xr:uid="{00000000-0005-0000-0000-00008B070000}"/>
    <cellStyle name="Normal 5 5" xfId="1939" xr:uid="{00000000-0005-0000-0000-00008C070000}"/>
    <cellStyle name="Normal 5 6" xfId="1940" xr:uid="{00000000-0005-0000-0000-00008D070000}"/>
    <cellStyle name="Normal 5 7" xfId="1941" xr:uid="{00000000-0005-0000-0000-00008E070000}"/>
    <cellStyle name="Normal 5 8" xfId="1942" xr:uid="{00000000-0005-0000-0000-00008F070000}"/>
    <cellStyle name="Normal 5 9" xfId="1943" xr:uid="{00000000-0005-0000-0000-000090070000}"/>
    <cellStyle name="Normal 6" xfId="1944" xr:uid="{00000000-0005-0000-0000-000091070000}"/>
    <cellStyle name="Normal 7" xfId="1945" xr:uid="{00000000-0005-0000-0000-000092070000}"/>
    <cellStyle name="Normal 7 10" xfId="1946" xr:uid="{00000000-0005-0000-0000-000093070000}"/>
    <cellStyle name="Normal 7 11" xfId="1947" xr:uid="{00000000-0005-0000-0000-000094070000}"/>
    <cellStyle name="Normal 7 12" xfId="1948" xr:uid="{00000000-0005-0000-0000-000095070000}"/>
    <cellStyle name="Normal 7 13" xfId="1949" xr:uid="{00000000-0005-0000-0000-000096070000}"/>
    <cellStyle name="Normal 7 14" xfId="1950" xr:uid="{00000000-0005-0000-0000-000097070000}"/>
    <cellStyle name="Normal 7 15" xfId="1951" xr:uid="{00000000-0005-0000-0000-000098070000}"/>
    <cellStyle name="Normal 7 16" xfId="1952" xr:uid="{00000000-0005-0000-0000-000099070000}"/>
    <cellStyle name="Normal 7 17" xfId="1953" xr:uid="{00000000-0005-0000-0000-00009A070000}"/>
    <cellStyle name="Normal 7 18" xfId="1954" xr:uid="{00000000-0005-0000-0000-00009B070000}"/>
    <cellStyle name="Normal 7 19" xfId="1955" xr:uid="{00000000-0005-0000-0000-00009C070000}"/>
    <cellStyle name="Normal 7 2" xfId="1956" xr:uid="{00000000-0005-0000-0000-00009D070000}"/>
    <cellStyle name="Normal 7 2 10" xfId="1957" xr:uid="{00000000-0005-0000-0000-00009E070000}"/>
    <cellStyle name="Normal 7 2 11" xfId="1958" xr:uid="{00000000-0005-0000-0000-00009F070000}"/>
    <cellStyle name="Normal 7 2 12" xfId="1959" xr:uid="{00000000-0005-0000-0000-0000A0070000}"/>
    <cellStyle name="Normal 7 2 13" xfId="1960" xr:uid="{00000000-0005-0000-0000-0000A1070000}"/>
    <cellStyle name="Normal 7 2 14" xfId="1961" xr:uid="{00000000-0005-0000-0000-0000A2070000}"/>
    <cellStyle name="Normal 7 2 15" xfId="1962" xr:uid="{00000000-0005-0000-0000-0000A3070000}"/>
    <cellStyle name="Normal 7 2 16" xfId="1963" xr:uid="{00000000-0005-0000-0000-0000A4070000}"/>
    <cellStyle name="Normal 7 2 17" xfId="1964" xr:uid="{00000000-0005-0000-0000-0000A5070000}"/>
    <cellStyle name="Normal 7 2 18" xfId="1965" xr:uid="{00000000-0005-0000-0000-0000A6070000}"/>
    <cellStyle name="Normal 7 2 19" xfId="1966" xr:uid="{00000000-0005-0000-0000-0000A7070000}"/>
    <cellStyle name="Normal 7 2 2" xfId="1967" xr:uid="{00000000-0005-0000-0000-0000A8070000}"/>
    <cellStyle name="Normal 7 2 20" xfId="1968" xr:uid="{00000000-0005-0000-0000-0000A9070000}"/>
    <cellStyle name="Normal 7 2 21" xfId="1969" xr:uid="{00000000-0005-0000-0000-0000AA070000}"/>
    <cellStyle name="Normal 7 2 22" xfId="1970" xr:uid="{00000000-0005-0000-0000-0000AB070000}"/>
    <cellStyle name="Normal 7 2 23" xfId="1971" xr:uid="{00000000-0005-0000-0000-0000AC070000}"/>
    <cellStyle name="Normal 7 2 3" xfId="1972" xr:uid="{00000000-0005-0000-0000-0000AD070000}"/>
    <cellStyle name="Normal 7 2 4" xfId="1973" xr:uid="{00000000-0005-0000-0000-0000AE070000}"/>
    <cellStyle name="Normal 7 2 5" xfId="1974" xr:uid="{00000000-0005-0000-0000-0000AF070000}"/>
    <cellStyle name="Normal 7 2 6" xfId="1975" xr:uid="{00000000-0005-0000-0000-0000B0070000}"/>
    <cellStyle name="Normal 7 2 7" xfId="1976" xr:uid="{00000000-0005-0000-0000-0000B1070000}"/>
    <cellStyle name="Normal 7 2 8" xfId="1977" xr:uid="{00000000-0005-0000-0000-0000B2070000}"/>
    <cellStyle name="Normal 7 2 9" xfId="1978" xr:uid="{00000000-0005-0000-0000-0000B3070000}"/>
    <cellStyle name="Normal 7 20" xfId="1979" xr:uid="{00000000-0005-0000-0000-0000B4070000}"/>
    <cellStyle name="Normal 7 21" xfId="1980" xr:uid="{00000000-0005-0000-0000-0000B5070000}"/>
    <cellStyle name="Normal 7 22" xfId="1981" xr:uid="{00000000-0005-0000-0000-0000B6070000}"/>
    <cellStyle name="Normal 7 23" xfId="1982" xr:uid="{00000000-0005-0000-0000-0000B7070000}"/>
    <cellStyle name="Normal 7 24" xfId="1983" xr:uid="{00000000-0005-0000-0000-0000B8070000}"/>
    <cellStyle name="Normal 7 3" xfId="1984" xr:uid="{00000000-0005-0000-0000-0000B9070000}"/>
    <cellStyle name="Normal 7 4" xfId="1985" xr:uid="{00000000-0005-0000-0000-0000BA070000}"/>
    <cellStyle name="Normal 7 5" xfId="1986" xr:uid="{00000000-0005-0000-0000-0000BB070000}"/>
    <cellStyle name="Normal 7 6" xfId="1987" xr:uid="{00000000-0005-0000-0000-0000BC070000}"/>
    <cellStyle name="Normal 7 7" xfId="1988" xr:uid="{00000000-0005-0000-0000-0000BD070000}"/>
    <cellStyle name="Normal 7 8" xfId="1989" xr:uid="{00000000-0005-0000-0000-0000BE070000}"/>
    <cellStyle name="Normal 7 9" xfId="1990" xr:uid="{00000000-0005-0000-0000-0000BF070000}"/>
    <cellStyle name="Normal 8" xfId="1991" xr:uid="{00000000-0005-0000-0000-0000C0070000}"/>
    <cellStyle name="Note" xfId="16" builtinId="10" customBuiltin="1"/>
    <cellStyle name="Note 2" xfId="1992" xr:uid="{00000000-0005-0000-0000-0000C2070000}"/>
    <cellStyle name="Output" xfId="11" builtinId="21" customBuiltin="1"/>
    <cellStyle name="Output 2" xfId="1993" xr:uid="{00000000-0005-0000-0000-0000C4070000}"/>
    <cellStyle name="Percent 2" xfId="54" xr:uid="{00000000-0005-0000-0000-0000C5070000}"/>
    <cellStyle name="Percent 3" xfId="53" xr:uid="{00000000-0005-0000-0000-0000C6070000}"/>
    <cellStyle name="Percent 4" xfId="1994" xr:uid="{00000000-0005-0000-0000-0000C7070000}"/>
    <cellStyle name="Title" xfId="2" builtinId="15" customBuiltin="1"/>
    <cellStyle name="Title 2" xfId="1995" xr:uid="{00000000-0005-0000-0000-0000C9070000}"/>
    <cellStyle name="Total" xfId="18" builtinId="25" customBuiltin="1"/>
    <cellStyle name="Total 2" xfId="1996" xr:uid="{00000000-0005-0000-0000-0000CB070000}"/>
    <cellStyle name="Warning Text" xfId="15" builtinId="11" customBuiltin="1"/>
    <cellStyle name="Warning Text 2" xfId="1997" xr:uid="{00000000-0005-0000-0000-0000CD070000}"/>
  </cellStyles>
  <dxfs count="0"/>
  <tableStyles count="0" defaultTableStyle="TableStyleMedium2" defaultPivotStyle="PivotStyleLight16"/>
  <colors>
    <mruColors>
      <color rgb="FF00539F"/>
      <color rgb="FF005399"/>
      <color rgb="FF000099"/>
      <color rgb="FF0033CC"/>
      <color rgb="FF1414B4"/>
      <color rgb="FF4242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8" Type="http://schemas.openxmlformats.org/officeDocument/2006/relationships/image" Target="../media/image10.tmp"/><Relationship Id="rId13" Type="http://schemas.openxmlformats.org/officeDocument/2006/relationships/image" Target="../media/image15.tmp"/><Relationship Id="rId18" Type="http://schemas.openxmlformats.org/officeDocument/2006/relationships/image" Target="../media/image20.tmp"/><Relationship Id="rId3" Type="http://schemas.openxmlformats.org/officeDocument/2006/relationships/image" Target="../media/image5.tmp"/><Relationship Id="rId21" Type="http://schemas.openxmlformats.org/officeDocument/2006/relationships/image" Target="../media/image23.tmp"/><Relationship Id="rId7" Type="http://schemas.openxmlformats.org/officeDocument/2006/relationships/image" Target="../media/image9.tmp"/><Relationship Id="rId12" Type="http://schemas.openxmlformats.org/officeDocument/2006/relationships/image" Target="../media/image14.tmp"/><Relationship Id="rId17" Type="http://schemas.openxmlformats.org/officeDocument/2006/relationships/image" Target="../media/image19.tmp"/><Relationship Id="rId2" Type="http://schemas.openxmlformats.org/officeDocument/2006/relationships/image" Target="../media/image4.tmp"/><Relationship Id="rId16" Type="http://schemas.openxmlformats.org/officeDocument/2006/relationships/image" Target="../media/image18.tmp"/><Relationship Id="rId20" Type="http://schemas.openxmlformats.org/officeDocument/2006/relationships/image" Target="../media/image22.tmp"/><Relationship Id="rId1" Type="http://schemas.openxmlformats.org/officeDocument/2006/relationships/image" Target="../media/image3.png"/><Relationship Id="rId6" Type="http://schemas.openxmlformats.org/officeDocument/2006/relationships/image" Target="../media/image8.tmp"/><Relationship Id="rId11" Type="http://schemas.openxmlformats.org/officeDocument/2006/relationships/image" Target="../media/image13.tmp"/><Relationship Id="rId5" Type="http://schemas.openxmlformats.org/officeDocument/2006/relationships/image" Target="../media/image7.tmp"/><Relationship Id="rId15" Type="http://schemas.openxmlformats.org/officeDocument/2006/relationships/image" Target="../media/image17.tmp"/><Relationship Id="rId23" Type="http://schemas.openxmlformats.org/officeDocument/2006/relationships/image" Target="../media/image25.tmp"/><Relationship Id="rId10" Type="http://schemas.openxmlformats.org/officeDocument/2006/relationships/image" Target="../media/image12.tmp"/><Relationship Id="rId19" Type="http://schemas.openxmlformats.org/officeDocument/2006/relationships/image" Target="../media/image21.tmp"/><Relationship Id="rId4" Type="http://schemas.openxmlformats.org/officeDocument/2006/relationships/image" Target="../media/image6.tmp"/><Relationship Id="rId9" Type="http://schemas.openxmlformats.org/officeDocument/2006/relationships/image" Target="../media/image11.tmp"/><Relationship Id="rId14" Type="http://schemas.openxmlformats.org/officeDocument/2006/relationships/image" Target="../media/image16.tmp"/><Relationship Id="rId22" Type="http://schemas.openxmlformats.org/officeDocument/2006/relationships/image" Target="../media/image24.tmp"/></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123825</xdr:rowOff>
    </xdr:from>
    <xdr:to>
      <xdr:col>1</xdr:col>
      <xdr:colOff>1236726</xdr:colOff>
      <xdr:row>0</xdr:row>
      <xdr:rowOff>776883</xdr:rowOff>
    </xdr:to>
    <xdr:pic>
      <xdr:nvPicPr>
        <xdr:cNvPr id="3" name="Picture 2">
          <a:extLst>
            <a:ext uri="{FF2B5EF4-FFF2-40B4-BE49-F238E27FC236}">
              <a16:creationId xmlns:a16="http://schemas.microsoft.com/office/drawing/2014/main" id="{76259B7C-A8BC-403E-BC55-F5F22BA886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123825"/>
          <a:ext cx="1179576" cy="653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174811</xdr:colOff>
      <xdr:row>8</xdr:row>
      <xdr:rowOff>74528</xdr:rowOff>
    </xdr:from>
    <xdr:to>
      <xdr:col>17</xdr:col>
      <xdr:colOff>372035</xdr:colOff>
      <xdr:row>12</xdr:row>
      <xdr:rowOff>118399</xdr:rowOff>
    </xdr:to>
    <xdr:pic>
      <xdr:nvPicPr>
        <xdr:cNvPr id="6" name="Picture 5">
          <a:extLst>
            <a:ext uri="{FF2B5EF4-FFF2-40B4-BE49-F238E27FC236}">
              <a16:creationId xmlns:a16="http://schemas.microsoft.com/office/drawing/2014/main" id="{D0FF86D3-C145-43B0-B38C-93CFBBAB4797}"/>
            </a:ext>
          </a:extLst>
        </xdr:cNvPr>
        <xdr:cNvPicPr>
          <a:picLocks noChangeAspect="1"/>
        </xdr:cNvPicPr>
      </xdr:nvPicPr>
      <xdr:blipFill>
        <a:blip xmlns:r="http://schemas.openxmlformats.org/officeDocument/2006/relationships" r:embed="rId1"/>
        <a:stretch>
          <a:fillRect/>
        </a:stretch>
      </xdr:blipFill>
      <xdr:spPr>
        <a:xfrm>
          <a:off x="5598458" y="1721793"/>
          <a:ext cx="4354606" cy="761047"/>
        </a:xfrm>
        <a:prstGeom prst="rect">
          <a:avLst/>
        </a:prstGeom>
      </xdr:spPr>
    </xdr:pic>
    <xdr:clientData/>
  </xdr:twoCellAnchor>
  <xdr:twoCellAnchor editAs="oneCell">
    <xdr:from>
      <xdr:col>0</xdr:col>
      <xdr:colOff>0</xdr:colOff>
      <xdr:row>11</xdr:row>
      <xdr:rowOff>168088</xdr:rowOff>
    </xdr:from>
    <xdr:to>
      <xdr:col>8</xdr:col>
      <xdr:colOff>468804</xdr:colOff>
      <xdr:row>17</xdr:row>
      <xdr:rowOff>67235</xdr:rowOff>
    </xdr:to>
    <xdr:pic>
      <xdr:nvPicPr>
        <xdr:cNvPr id="19" name="Picture 18">
          <a:extLst>
            <a:ext uri="{FF2B5EF4-FFF2-40B4-BE49-F238E27FC236}">
              <a16:creationId xmlns:a16="http://schemas.microsoft.com/office/drawing/2014/main" id="{0DF32F8C-15F5-4571-9C6C-2D69CD166EE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353235"/>
          <a:ext cx="5220098" cy="974912"/>
        </a:xfrm>
        <a:prstGeom prst="rect">
          <a:avLst/>
        </a:prstGeom>
      </xdr:spPr>
    </xdr:pic>
    <xdr:clientData/>
  </xdr:twoCellAnchor>
  <xdr:twoCellAnchor editAs="oneCell">
    <xdr:from>
      <xdr:col>0</xdr:col>
      <xdr:colOff>11206</xdr:colOff>
      <xdr:row>17</xdr:row>
      <xdr:rowOff>44823</xdr:rowOff>
    </xdr:from>
    <xdr:to>
      <xdr:col>8</xdr:col>
      <xdr:colOff>496762</xdr:colOff>
      <xdr:row>53</xdr:row>
      <xdr:rowOff>168088</xdr:rowOff>
    </xdr:to>
    <xdr:pic>
      <xdr:nvPicPr>
        <xdr:cNvPr id="21" name="Picture 20">
          <a:extLst>
            <a:ext uri="{FF2B5EF4-FFF2-40B4-BE49-F238E27FC236}">
              <a16:creationId xmlns:a16="http://schemas.microsoft.com/office/drawing/2014/main" id="{43D165CE-72D9-4F13-98F7-FD12FFD15B1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06" y="3305735"/>
          <a:ext cx="5236850" cy="6577853"/>
        </a:xfrm>
        <a:prstGeom prst="rect">
          <a:avLst/>
        </a:prstGeom>
      </xdr:spPr>
    </xdr:pic>
    <xdr:clientData/>
  </xdr:twoCellAnchor>
  <xdr:twoCellAnchor editAs="oneCell">
    <xdr:from>
      <xdr:col>10</xdr:col>
      <xdr:colOff>134470</xdr:colOff>
      <xdr:row>13</xdr:row>
      <xdr:rowOff>56030</xdr:rowOff>
    </xdr:from>
    <xdr:to>
      <xdr:col>16</xdr:col>
      <xdr:colOff>280146</xdr:colOff>
      <xdr:row>36</xdr:row>
      <xdr:rowOff>59921</xdr:rowOff>
    </xdr:to>
    <xdr:pic>
      <xdr:nvPicPr>
        <xdr:cNvPr id="23" name="Picture 22">
          <a:extLst>
            <a:ext uri="{FF2B5EF4-FFF2-40B4-BE49-F238E27FC236}">
              <a16:creationId xmlns:a16="http://schemas.microsoft.com/office/drawing/2014/main" id="{D25C52ED-7833-4AA3-91BA-59A1647FC18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558117" y="2599765"/>
          <a:ext cx="3709147" cy="4127656"/>
        </a:xfrm>
        <a:prstGeom prst="rect">
          <a:avLst/>
        </a:prstGeom>
      </xdr:spPr>
    </xdr:pic>
    <xdr:clientData/>
  </xdr:twoCellAnchor>
  <xdr:twoCellAnchor editAs="oneCell">
    <xdr:from>
      <xdr:col>10</xdr:col>
      <xdr:colOff>145676</xdr:colOff>
      <xdr:row>36</xdr:row>
      <xdr:rowOff>93706</xdr:rowOff>
    </xdr:from>
    <xdr:to>
      <xdr:col>16</xdr:col>
      <xdr:colOff>481852</xdr:colOff>
      <xdr:row>56</xdr:row>
      <xdr:rowOff>141195</xdr:rowOff>
    </xdr:to>
    <xdr:pic>
      <xdr:nvPicPr>
        <xdr:cNvPr id="25" name="Picture 24">
          <a:extLst>
            <a:ext uri="{FF2B5EF4-FFF2-40B4-BE49-F238E27FC236}">
              <a16:creationId xmlns:a16="http://schemas.microsoft.com/office/drawing/2014/main" id="{647FCE96-27F4-4B26-898F-93FB5610E93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569323" y="6761206"/>
          <a:ext cx="3899647" cy="3633371"/>
        </a:xfrm>
        <a:prstGeom prst="rect">
          <a:avLst/>
        </a:prstGeom>
      </xdr:spPr>
    </xdr:pic>
    <xdr:clientData/>
  </xdr:twoCellAnchor>
  <xdr:twoCellAnchor editAs="oneCell">
    <xdr:from>
      <xdr:col>0</xdr:col>
      <xdr:colOff>67235</xdr:colOff>
      <xdr:row>64</xdr:row>
      <xdr:rowOff>100853</xdr:rowOff>
    </xdr:from>
    <xdr:to>
      <xdr:col>6</xdr:col>
      <xdr:colOff>96477</xdr:colOff>
      <xdr:row>69</xdr:row>
      <xdr:rowOff>0</xdr:rowOff>
    </xdr:to>
    <xdr:pic>
      <xdr:nvPicPr>
        <xdr:cNvPr id="27" name="Picture 26">
          <a:extLst>
            <a:ext uri="{FF2B5EF4-FFF2-40B4-BE49-F238E27FC236}">
              <a16:creationId xmlns:a16="http://schemas.microsoft.com/office/drawing/2014/main" id="{7A77B403-88D4-4BFD-B7AB-0969E7A41EB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7235" y="11710147"/>
          <a:ext cx="3592713" cy="795618"/>
        </a:xfrm>
        <a:prstGeom prst="rect">
          <a:avLst/>
        </a:prstGeom>
      </xdr:spPr>
    </xdr:pic>
    <xdr:clientData/>
  </xdr:twoCellAnchor>
  <xdr:twoCellAnchor editAs="oneCell">
    <xdr:from>
      <xdr:col>0</xdr:col>
      <xdr:colOff>11205</xdr:colOff>
      <xdr:row>69</xdr:row>
      <xdr:rowOff>33618</xdr:rowOff>
    </xdr:from>
    <xdr:to>
      <xdr:col>7</xdr:col>
      <xdr:colOff>216882</xdr:colOff>
      <xdr:row>93</xdr:row>
      <xdr:rowOff>30266</xdr:rowOff>
    </xdr:to>
    <xdr:pic>
      <xdr:nvPicPr>
        <xdr:cNvPr id="29" name="Picture 28">
          <a:extLst>
            <a:ext uri="{FF2B5EF4-FFF2-40B4-BE49-F238E27FC236}">
              <a16:creationId xmlns:a16="http://schemas.microsoft.com/office/drawing/2014/main" id="{62647AEA-F271-4691-BF70-C4B2733792BB}"/>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205" y="12539383"/>
          <a:ext cx="4363059" cy="4086795"/>
        </a:xfrm>
        <a:prstGeom prst="rect">
          <a:avLst/>
        </a:prstGeom>
      </xdr:spPr>
    </xdr:pic>
    <xdr:clientData/>
  </xdr:twoCellAnchor>
  <xdr:twoCellAnchor editAs="oneCell">
    <xdr:from>
      <xdr:col>0</xdr:col>
      <xdr:colOff>44824</xdr:colOff>
      <xdr:row>93</xdr:row>
      <xdr:rowOff>33618</xdr:rowOff>
    </xdr:from>
    <xdr:to>
      <xdr:col>7</xdr:col>
      <xdr:colOff>336238</xdr:colOff>
      <xdr:row>122</xdr:row>
      <xdr:rowOff>64044</xdr:rowOff>
    </xdr:to>
    <xdr:pic>
      <xdr:nvPicPr>
        <xdr:cNvPr id="31" name="Picture 30">
          <a:extLst>
            <a:ext uri="{FF2B5EF4-FFF2-40B4-BE49-F238E27FC236}">
              <a16:creationId xmlns:a16="http://schemas.microsoft.com/office/drawing/2014/main" id="{7AFDA402-AB11-4112-A04B-C3F15C372FC4}"/>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4824" y="16629530"/>
          <a:ext cx="4448796" cy="5229955"/>
        </a:xfrm>
        <a:prstGeom prst="rect">
          <a:avLst/>
        </a:prstGeom>
      </xdr:spPr>
    </xdr:pic>
    <xdr:clientData/>
  </xdr:twoCellAnchor>
  <xdr:twoCellAnchor editAs="oneCell">
    <xdr:from>
      <xdr:col>0</xdr:col>
      <xdr:colOff>67236</xdr:colOff>
      <xdr:row>122</xdr:row>
      <xdr:rowOff>89647</xdr:rowOff>
    </xdr:from>
    <xdr:to>
      <xdr:col>7</xdr:col>
      <xdr:colOff>253860</xdr:colOff>
      <xdr:row>142</xdr:row>
      <xdr:rowOff>28506</xdr:rowOff>
    </xdr:to>
    <xdr:pic>
      <xdr:nvPicPr>
        <xdr:cNvPr id="33" name="Picture 32">
          <a:extLst>
            <a:ext uri="{FF2B5EF4-FFF2-40B4-BE49-F238E27FC236}">
              <a16:creationId xmlns:a16="http://schemas.microsoft.com/office/drawing/2014/main" id="{7B3083F3-EE49-4701-B582-5088486A0388}"/>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67236" y="21885088"/>
          <a:ext cx="4344006" cy="3524742"/>
        </a:xfrm>
        <a:prstGeom prst="rect">
          <a:avLst/>
        </a:prstGeom>
      </xdr:spPr>
    </xdr:pic>
    <xdr:clientData/>
  </xdr:twoCellAnchor>
  <xdr:twoCellAnchor editAs="oneCell">
    <xdr:from>
      <xdr:col>10</xdr:col>
      <xdr:colOff>134469</xdr:colOff>
      <xdr:row>65</xdr:row>
      <xdr:rowOff>11205</xdr:rowOff>
    </xdr:from>
    <xdr:to>
      <xdr:col>15</xdr:col>
      <xdr:colOff>277381</xdr:colOff>
      <xdr:row>69</xdr:row>
      <xdr:rowOff>123263</xdr:rowOff>
    </xdr:to>
    <xdr:pic>
      <xdr:nvPicPr>
        <xdr:cNvPr id="35" name="Picture 34">
          <a:extLst>
            <a:ext uri="{FF2B5EF4-FFF2-40B4-BE49-F238E27FC236}">
              <a16:creationId xmlns:a16="http://schemas.microsoft.com/office/drawing/2014/main" id="{5052352B-EF16-4F9C-80DE-8FDC999928A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5558116" y="11799793"/>
          <a:ext cx="3112471" cy="829235"/>
        </a:xfrm>
        <a:prstGeom prst="rect">
          <a:avLst/>
        </a:prstGeom>
      </xdr:spPr>
    </xdr:pic>
    <xdr:clientData/>
  </xdr:twoCellAnchor>
  <xdr:twoCellAnchor editAs="oneCell">
    <xdr:from>
      <xdr:col>10</xdr:col>
      <xdr:colOff>78442</xdr:colOff>
      <xdr:row>69</xdr:row>
      <xdr:rowOff>156882</xdr:rowOff>
    </xdr:from>
    <xdr:to>
      <xdr:col>17</xdr:col>
      <xdr:colOff>274593</xdr:colOff>
      <xdr:row>99</xdr:row>
      <xdr:rowOff>116136</xdr:rowOff>
    </xdr:to>
    <xdr:pic>
      <xdr:nvPicPr>
        <xdr:cNvPr id="37" name="Picture 36">
          <a:extLst>
            <a:ext uri="{FF2B5EF4-FFF2-40B4-BE49-F238E27FC236}">
              <a16:creationId xmlns:a16="http://schemas.microsoft.com/office/drawing/2014/main" id="{C13330EE-8A5D-42CE-9A6C-E62F3C86391D}"/>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5502089" y="12662647"/>
          <a:ext cx="4353533" cy="5125165"/>
        </a:xfrm>
        <a:prstGeom prst="rect">
          <a:avLst/>
        </a:prstGeom>
      </xdr:spPr>
    </xdr:pic>
    <xdr:clientData/>
  </xdr:twoCellAnchor>
  <xdr:twoCellAnchor editAs="oneCell">
    <xdr:from>
      <xdr:col>10</xdr:col>
      <xdr:colOff>100853</xdr:colOff>
      <xdr:row>99</xdr:row>
      <xdr:rowOff>168090</xdr:rowOff>
    </xdr:from>
    <xdr:to>
      <xdr:col>16</xdr:col>
      <xdr:colOff>319335</xdr:colOff>
      <xdr:row>107</xdr:row>
      <xdr:rowOff>162686</xdr:rowOff>
    </xdr:to>
    <xdr:pic>
      <xdr:nvPicPr>
        <xdr:cNvPr id="39" name="Picture 38">
          <a:extLst>
            <a:ext uri="{FF2B5EF4-FFF2-40B4-BE49-F238E27FC236}">
              <a16:creationId xmlns:a16="http://schemas.microsoft.com/office/drawing/2014/main" id="{670AD904-08C5-4E34-A7AA-AA4B114CD6C5}"/>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5524500" y="17839766"/>
          <a:ext cx="3781953" cy="1428949"/>
        </a:xfrm>
        <a:prstGeom prst="rect">
          <a:avLst/>
        </a:prstGeom>
      </xdr:spPr>
    </xdr:pic>
    <xdr:clientData/>
  </xdr:twoCellAnchor>
  <xdr:twoCellAnchor editAs="oneCell">
    <xdr:from>
      <xdr:col>20</xdr:col>
      <xdr:colOff>67235</xdr:colOff>
      <xdr:row>9</xdr:row>
      <xdr:rowOff>168088</xdr:rowOff>
    </xdr:from>
    <xdr:to>
      <xdr:col>20</xdr:col>
      <xdr:colOff>3683273</xdr:colOff>
      <xdr:row>13</xdr:row>
      <xdr:rowOff>22412</xdr:rowOff>
    </xdr:to>
    <xdr:pic>
      <xdr:nvPicPr>
        <xdr:cNvPr id="41" name="Picture 40">
          <a:extLst>
            <a:ext uri="{FF2B5EF4-FFF2-40B4-BE49-F238E27FC236}">
              <a16:creationId xmlns:a16="http://schemas.microsoft.com/office/drawing/2014/main" id="{FE5AA9B7-27D5-4EF2-BFCF-CA084EC6A4F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0914529" y="1994647"/>
          <a:ext cx="3616038" cy="571500"/>
        </a:xfrm>
        <a:prstGeom prst="rect">
          <a:avLst/>
        </a:prstGeom>
      </xdr:spPr>
    </xdr:pic>
    <xdr:clientData/>
  </xdr:twoCellAnchor>
  <xdr:twoCellAnchor editAs="oneCell">
    <xdr:from>
      <xdr:col>20</xdr:col>
      <xdr:colOff>56029</xdr:colOff>
      <xdr:row>13</xdr:row>
      <xdr:rowOff>123265</xdr:rowOff>
    </xdr:from>
    <xdr:to>
      <xdr:col>20</xdr:col>
      <xdr:colOff>4342877</xdr:colOff>
      <xdr:row>40</xdr:row>
      <xdr:rowOff>178857</xdr:rowOff>
    </xdr:to>
    <xdr:pic>
      <xdr:nvPicPr>
        <xdr:cNvPr id="43" name="Picture 42">
          <a:extLst>
            <a:ext uri="{FF2B5EF4-FFF2-40B4-BE49-F238E27FC236}">
              <a16:creationId xmlns:a16="http://schemas.microsoft.com/office/drawing/2014/main" id="{54B5BA40-9939-465E-8B31-D55E174A1FC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0903323" y="2667000"/>
          <a:ext cx="4286848" cy="4896533"/>
        </a:xfrm>
        <a:prstGeom prst="rect">
          <a:avLst/>
        </a:prstGeom>
      </xdr:spPr>
    </xdr:pic>
    <xdr:clientData/>
  </xdr:twoCellAnchor>
  <xdr:twoCellAnchor editAs="oneCell">
    <xdr:from>
      <xdr:col>19</xdr:col>
      <xdr:colOff>78440</xdr:colOff>
      <xdr:row>65</xdr:row>
      <xdr:rowOff>0</xdr:rowOff>
    </xdr:from>
    <xdr:to>
      <xdr:col>20</xdr:col>
      <xdr:colOff>3841088</xdr:colOff>
      <xdr:row>69</xdr:row>
      <xdr:rowOff>22411</xdr:rowOff>
    </xdr:to>
    <xdr:pic>
      <xdr:nvPicPr>
        <xdr:cNvPr id="45" name="Picture 44">
          <a:extLst>
            <a:ext uri="{FF2B5EF4-FFF2-40B4-BE49-F238E27FC236}">
              <a16:creationId xmlns:a16="http://schemas.microsoft.com/office/drawing/2014/main" id="{F7D9587C-6F11-4B9B-A53C-99EC24425DE9}"/>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0847293" y="11788588"/>
          <a:ext cx="3841089" cy="739588"/>
        </a:xfrm>
        <a:prstGeom prst="rect">
          <a:avLst/>
        </a:prstGeom>
      </xdr:spPr>
    </xdr:pic>
    <xdr:clientData/>
  </xdr:twoCellAnchor>
  <xdr:twoCellAnchor editAs="oneCell">
    <xdr:from>
      <xdr:col>20</xdr:col>
      <xdr:colOff>0</xdr:colOff>
      <xdr:row>70</xdr:row>
      <xdr:rowOff>0</xdr:rowOff>
    </xdr:from>
    <xdr:to>
      <xdr:col>20</xdr:col>
      <xdr:colOff>4324954</xdr:colOff>
      <xdr:row>102</xdr:row>
      <xdr:rowOff>124613</xdr:rowOff>
    </xdr:to>
    <xdr:pic>
      <xdr:nvPicPr>
        <xdr:cNvPr id="47" name="Picture 46">
          <a:extLst>
            <a:ext uri="{FF2B5EF4-FFF2-40B4-BE49-F238E27FC236}">
              <a16:creationId xmlns:a16="http://schemas.microsoft.com/office/drawing/2014/main" id="{29E7D6C0-555A-4B2C-8E4E-E61FAA395DC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0847294" y="12685059"/>
          <a:ext cx="4324954" cy="5649113"/>
        </a:xfrm>
        <a:prstGeom prst="rect">
          <a:avLst/>
        </a:prstGeom>
      </xdr:spPr>
    </xdr:pic>
    <xdr:clientData/>
  </xdr:twoCellAnchor>
  <xdr:twoCellAnchor editAs="oneCell">
    <xdr:from>
      <xdr:col>20</xdr:col>
      <xdr:colOff>0</xdr:colOff>
      <xdr:row>103</xdr:row>
      <xdr:rowOff>0</xdr:rowOff>
    </xdr:from>
    <xdr:to>
      <xdr:col>20</xdr:col>
      <xdr:colOff>3791479</xdr:colOff>
      <xdr:row>111</xdr:row>
      <xdr:rowOff>4123</xdr:rowOff>
    </xdr:to>
    <xdr:pic>
      <xdr:nvPicPr>
        <xdr:cNvPr id="49" name="Picture 48">
          <a:extLst>
            <a:ext uri="{FF2B5EF4-FFF2-40B4-BE49-F238E27FC236}">
              <a16:creationId xmlns:a16="http://schemas.microsoft.com/office/drawing/2014/main" id="{42D26192-1382-478E-9BFF-6C219E2102BC}"/>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0847294" y="18388853"/>
          <a:ext cx="3791479" cy="1438476"/>
        </a:xfrm>
        <a:prstGeom prst="rect">
          <a:avLst/>
        </a:prstGeom>
      </xdr:spPr>
    </xdr:pic>
    <xdr:clientData/>
  </xdr:twoCellAnchor>
  <xdr:twoCellAnchor editAs="oneCell">
    <xdr:from>
      <xdr:col>0</xdr:col>
      <xdr:colOff>0</xdr:colOff>
      <xdr:row>149</xdr:row>
      <xdr:rowOff>0</xdr:rowOff>
    </xdr:from>
    <xdr:to>
      <xdr:col>6</xdr:col>
      <xdr:colOff>129381</xdr:colOff>
      <xdr:row>152</xdr:row>
      <xdr:rowOff>22412</xdr:rowOff>
    </xdr:to>
    <xdr:pic>
      <xdr:nvPicPr>
        <xdr:cNvPr id="51" name="Picture 50">
          <a:extLst>
            <a:ext uri="{FF2B5EF4-FFF2-40B4-BE49-F238E27FC236}">
              <a16:creationId xmlns:a16="http://schemas.microsoft.com/office/drawing/2014/main" id="{1DEAC165-4591-46CA-A0C9-5B86CF13E924}"/>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0" y="26658794"/>
          <a:ext cx="3692852" cy="560294"/>
        </a:xfrm>
        <a:prstGeom prst="rect">
          <a:avLst/>
        </a:prstGeom>
      </xdr:spPr>
    </xdr:pic>
    <xdr:clientData/>
  </xdr:twoCellAnchor>
  <xdr:twoCellAnchor editAs="oneCell">
    <xdr:from>
      <xdr:col>0</xdr:col>
      <xdr:colOff>0</xdr:colOff>
      <xdr:row>153</xdr:row>
      <xdr:rowOff>0</xdr:rowOff>
    </xdr:from>
    <xdr:to>
      <xdr:col>7</xdr:col>
      <xdr:colOff>224730</xdr:colOff>
      <xdr:row>181</xdr:row>
      <xdr:rowOff>171615</xdr:rowOff>
    </xdr:to>
    <xdr:pic>
      <xdr:nvPicPr>
        <xdr:cNvPr id="53" name="Picture 52">
          <a:extLst>
            <a:ext uri="{FF2B5EF4-FFF2-40B4-BE49-F238E27FC236}">
              <a16:creationId xmlns:a16="http://schemas.microsoft.com/office/drawing/2014/main" id="{4A4AC429-CE66-47A8-8ED8-196CA87AE8D5}"/>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0" y="27375971"/>
          <a:ext cx="4382112" cy="5191850"/>
        </a:xfrm>
        <a:prstGeom prst="rect">
          <a:avLst/>
        </a:prstGeom>
      </xdr:spPr>
    </xdr:pic>
    <xdr:clientData/>
  </xdr:twoCellAnchor>
  <xdr:twoCellAnchor editAs="oneCell">
    <xdr:from>
      <xdr:col>0</xdr:col>
      <xdr:colOff>0</xdr:colOff>
      <xdr:row>182</xdr:row>
      <xdr:rowOff>0</xdr:rowOff>
    </xdr:from>
    <xdr:to>
      <xdr:col>6</xdr:col>
      <xdr:colOff>237534</xdr:colOff>
      <xdr:row>190</xdr:row>
      <xdr:rowOff>4123</xdr:rowOff>
    </xdr:to>
    <xdr:pic>
      <xdr:nvPicPr>
        <xdr:cNvPr id="55" name="Picture 54">
          <a:extLst>
            <a:ext uri="{FF2B5EF4-FFF2-40B4-BE49-F238E27FC236}">
              <a16:creationId xmlns:a16="http://schemas.microsoft.com/office/drawing/2014/main" id="{A8BDCB9D-6F5E-49F2-98AF-A099CE2984EB}"/>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0" y="32575500"/>
          <a:ext cx="3801005" cy="1438476"/>
        </a:xfrm>
        <a:prstGeom prst="rect">
          <a:avLst/>
        </a:prstGeom>
      </xdr:spPr>
    </xdr:pic>
    <xdr:clientData/>
  </xdr:twoCellAnchor>
  <xdr:twoCellAnchor editAs="oneCell">
    <xdr:from>
      <xdr:col>10</xdr:col>
      <xdr:colOff>0</xdr:colOff>
      <xdr:row>148</xdr:row>
      <xdr:rowOff>179293</xdr:rowOff>
    </xdr:from>
    <xdr:to>
      <xdr:col>16</xdr:col>
      <xdr:colOff>87061</xdr:colOff>
      <xdr:row>155</xdr:row>
      <xdr:rowOff>156881</xdr:rowOff>
    </xdr:to>
    <xdr:pic>
      <xdr:nvPicPr>
        <xdr:cNvPr id="57" name="Picture 56">
          <a:extLst>
            <a:ext uri="{FF2B5EF4-FFF2-40B4-BE49-F238E27FC236}">
              <a16:creationId xmlns:a16="http://schemas.microsoft.com/office/drawing/2014/main" id="{130106D7-CC54-40CD-ACFA-C617294DB271}"/>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5423647" y="26658793"/>
          <a:ext cx="3650532" cy="1232647"/>
        </a:xfrm>
        <a:prstGeom prst="rect">
          <a:avLst/>
        </a:prstGeom>
      </xdr:spPr>
    </xdr:pic>
    <xdr:clientData/>
  </xdr:twoCellAnchor>
  <xdr:twoCellAnchor editAs="oneCell">
    <xdr:from>
      <xdr:col>10</xdr:col>
      <xdr:colOff>0</xdr:colOff>
      <xdr:row>157</xdr:row>
      <xdr:rowOff>0</xdr:rowOff>
    </xdr:from>
    <xdr:to>
      <xdr:col>17</xdr:col>
      <xdr:colOff>234256</xdr:colOff>
      <xdr:row>180</xdr:row>
      <xdr:rowOff>172610</xdr:rowOff>
    </xdr:to>
    <xdr:pic>
      <xdr:nvPicPr>
        <xdr:cNvPr id="59" name="Picture 58">
          <a:extLst>
            <a:ext uri="{FF2B5EF4-FFF2-40B4-BE49-F238E27FC236}">
              <a16:creationId xmlns:a16="http://schemas.microsoft.com/office/drawing/2014/main" id="{0E149EC4-56C6-477E-9394-DD1343F36B20}"/>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5423647" y="28093147"/>
          <a:ext cx="4391638" cy="4296375"/>
        </a:xfrm>
        <a:prstGeom prst="rect">
          <a:avLst/>
        </a:prstGeom>
      </xdr:spPr>
    </xdr:pic>
    <xdr:clientData/>
  </xdr:twoCellAnchor>
  <xdr:twoCellAnchor editAs="oneCell">
    <xdr:from>
      <xdr:col>10</xdr:col>
      <xdr:colOff>0</xdr:colOff>
      <xdr:row>182</xdr:row>
      <xdr:rowOff>0</xdr:rowOff>
    </xdr:from>
    <xdr:to>
      <xdr:col>17</xdr:col>
      <xdr:colOff>186624</xdr:colOff>
      <xdr:row>193</xdr:row>
      <xdr:rowOff>18768</xdr:rowOff>
    </xdr:to>
    <xdr:pic>
      <xdr:nvPicPr>
        <xdr:cNvPr id="61" name="Picture 60">
          <a:extLst>
            <a:ext uri="{FF2B5EF4-FFF2-40B4-BE49-F238E27FC236}">
              <a16:creationId xmlns:a16="http://schemas.microsoft.com/office/drawing/2014/main" id="{EA126794-B5D0-4C41-AF27-2BAC3CE4058F}"/>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5423647" y="32575500"/>
          <a:ext cx="4344006" cy="1991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worker\AppData\Local\Microsoft\Windows\Temporary%20Internet%20Files\Content.Outlook\QCS24V4U\SpecialtyEquipmentCalcula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riyam.parikh\Desktop\PPL%20Startup\Custom%20Lite%20-%20Prescriptive%20Calculators\DHW%20Batch%20Calculator%20V1.1%200505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ura.worker\AppData\Local\Microsoft\Windows\Temporary%20Internet%20Files\Content.Outlook\QCS24V4U\Appliances%20Batch%20Calculator%20V1%2016042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drew.nagy\Documents\Andrew\HVAC%20Calculator%20V1.1%20071316%20NOT%20locked%20ye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ryan.novosedliak\AppData\Local\Microsoft\Windows\Temporary%20Internet%20Files\Content.Outlook\9XZA5X8S\PA%20TRM%20Calculator%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lex.nissley\Documents\Calculators\PPL%20Calculators\Compressed%20Air%20Estimator%20v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Summary"/>
      <sheetName val="Specialty Equipment Calculator"/>
      <sheetName val="Lookup Tables"/>
      <sheetName val="Changelog"/>
      <sheetName val="Compatibility Report"/>
      <sheetName val="Sheet1"/>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thodology"/>
      <sheetName val="Site Inspection"/>
      <sheetName val="Heat Pump WH"/>
      <sheetName val="Pre-Rinse Spray Valves"/>
      <sheetName val="Fuel Switching"/>
      <sheetName val="Lookups"/>
      <sheetName val="Dropdowns"/>
      <sheetName val="Sheet2"/>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thodology"/>
      <sheetName val="Site Inspection"/>
      <sheetName val="Energy Star Clothes Washer"/>
      <sheetName val="Food Service Equipment"/>
      <sheetName val="Vending Machine Controls"/>
      <sheetName val="Energy Star Beverage Machine"/>
      <sheetName val="Office Equip"/>
      <sheetName val="Lookups"/>
      <sheetName val="Version Log"/>
      <sheetName val="Appliances Batch Calculator V1 "/>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thodology"/>
      <sheetName val="Minimum Efficiency Requirements"/>
      <sheetName val="Summary"/>
      <sheetName val="HVAC Systems"/>
      <sheetName val="Chillers"/>
      <sheetName val="WSHP &amp; Geothermal HP"/>
      <sheetName val="Ductless Mini Splits"/>
      <sheetName val="Fuel Switching"/>
      <sheetName val="Refrigerant Charge Correction"/>
      <sheetName val="Room Air Conditioners"/>
      <sheetName val="Guest Room Occ Sensor"/>
      <sheetName val="Economizers"/>
      <sheetName val="Insulation"/>
      <sheetName val="Dropdowns"/>
      <sheetName val="Efficiency Tables"/>
      <sheetName val="Lookups"/>
      <sheetName val="Version Log"/>
      <sheetName val="PA TRM Adjustments"/>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thodology"/>
      <sheetName val="Measure Group 1"/>
      <sheetName val="Measure Group 2"/>
      <sheetName val="Dropdowns"/>
      <sheetName val="Efficiency Tables"/>
      <sheetName val="Lookups"/>
      <sheetName val="Version Log"/>
    </sheetNames>
    <sheetDataSet>
      <sheetData sheetId="0"/>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ethodology "/>
      <sheetName val="Summary"/>
      <sheetName val="Cycling Dryer"/>
      <sheetName val="Air Nozzle"/>
      <sheetName val="Condensate Drains"/>
      <sheetName val="Air Tanks"/>
      <sheetName val="VFD Compressors (&lt;=75HP)"/>
      <sheetName val="Lookup Tables"/>
      <sheetName val="Version Log"/>
      <sheetName val="Compressed Air Estimator v1.4"/>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ncourse">
  <a:themeElements>
    <a:clrScheme name="CLEAResult">
      <a:dk1>
        <a:sysClr val="windowText" lastClr="000000"/>
      </a:dk1>
      <a:lt1>
        <a:sysClr val="window" lastClr="FFFFFF"/>
      </a:lt1>
      <a:dk2>
        <a:srgbClr val="404040"/>
      </a:dk2>
      <a:lt2>
        <a:srgbClr val="EFE9E5"/>
      </a:lt2>
      <a:accent1>
        <a:srgbClr val="F50000"/>
      </a:accent1>
      <a:accent2>
        <a:srgbClr val="054B56"/>
      </a:accent2>
      <a:accent3>
        <a:srgbClr val="007299"/>
      </a:accent3>
      <a:accent4>
        <a:srgbClr val="92B7BC"/>
      </a:accent4>
      <a:accent5>
        <a:srgbClr val="F4CE00"/>
      </a:accent5>
      <a:accent6>
        <a:srgbClr val="EFE9E5"/>
      </a:accent6>
      <a:hlink>
        <a:srgbClr val="44B9E8"/>
      </a:hlink>
      <a:folHlink>
        <a:srgbClr val="44B9E8"/>
      </a:folHlink>
    </a:clrScheme>
    <a:fontScheme name="CLEAResult">
      <a:majorFont>
        <a:latin typeface="Arial"/>
        <a:ea typeface=""/>
        <a:cs typeface=""/>
      </a:majorFont>
      <a:minorFont>
        <a:latin typeface="Arial"/>
        <a:ea typeface=""/>
        <a:cs typeface=""/>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sheetPr>
  <dimension ref="B1:D49"/>
  <sheetViews>
    <sheetView tabSelected="1" zoomScaleNormal="100" workbookViewId="0"/>
  </sheetViews>
  <sheetFormatPr defaultColWidth="8.75" defaultRowHeight="14.25"/>
  <cols>
    <col min="1" max="1" width="3.25" style="98" customWidth="1"/>
    <col min="2" max="2" width="50.75" style="98" customWidth="1"/>
    <col min="3" max="3" width="35.75" style="98" customWidth="1"/>
    <col min="4" max="4" width="47.875" style="98" customWidth="1"/>
    <col min="5" max="5" width="8.75" style="98"/>
    <col min="6" max="6" width="8.75" style="98" customWidth="1"/>
    <col min="7" max="10" width="8.75" style="98"/>
    <col min="11" max="11" width="17.25" style="98" customWidth="1"/>
    <col min="12" max="16384" width="8.75" style="98"/>
  </cols>
  <sheetData>
    <row r="1" spans="2:4" s="95" customFormat="1" ht="76.5" customHeight="1"/>
    <row r="2" spans="2:4" ht="34.5">
      <c r="B2" s="96" t="s">
        <v>0</v>
      </c>
      <c r="C2" s="97"/>
      <c r="D2" s="97"/>
    </row>
    <row r="3" spans="2:4" ht="6" customHeight="1"/>
    <row r="4" spans="2:4" ht="89.25" customHeight="1">
      <c r="B4" s="158" t="s">
        <v>1</v>
      </c>
      <c r="C4" s="158"/>
      <c r="D4" s="158"/>
    </row>
    <row r="5" spans="2:4">
      <c r="B5" s="152"/>
      <c r="C5" s="152"/>
      <c r="D5" s="152"/>
    </row>
    <row r="6" spans="2:4" ht="24.75" customHeight="1">
      <c r="B6" s="160" t="s">
        <v>2</v>
      </c>
      <c r="C6" s="161"/>
      <c r="D6" s="99"/>
    </row>
    <row r="7" spans="2:4" ht="22.15" customHeight="1">
      <c r="B7" s="162" t="s">
        <v>3</v>
      </c>
      <c r="C7" s="162"/>
      <c r="D7" s="100"/>
    </row>
    <row r="8" spans="2:4" ht="22.15" customHeight="1">
      <c r="B8" s="163" t="s">
        <v>4</v>
      </c>
      <c r="C8" s="163"/>
      <c r="D8" s="100"/>
    </row>
    <row r="9" spans="2:4" ht="15">
      <c r="B9" s="101"/>
      <c r="C9" s="101"/>
      <c r="D9" s="101"/>
    </row>
    <row r="10" spans="2:4" ht="26.45" customHeight="1">
      <c r="B10" s="164" t="s">
        <v>5</v>
      </c>
      <c r="C10" s="165"/>
      <c r="D10" s="101"/>
    </row>
    <row r="11" spans="2:4" ht="22.15" customHeight="1">
      <c r="B11" s="5" t="s">
        <v>6</v>
      </c>
      <c r="C11" s="4"/>
      <c r="D11" s="149"/>
    </row>
    <row r="12" spans="2:4" ht="22.15" customHeight="1">
      <c r="B12" s="159" t="s">
        <v>7</v>
      </c>
      <c r="C12" s="159"/>
      <c r="D12" s="159"/>
    </row>
    <row r="13" spans="2:4" ht="10.9" customHeight="1"/>
    <row r="14" spans="2:4" ht="22.15" customHeight="1">
      <c r="B14" s="5" t="s">
        <v>8</v>
      </c>
      <c r="C14" s="4"/>
      <c r="D14" s="149"/>
    </row>
    <row r="15" spans="2:4" ht="22.15" customHeight="1">
      <c r="B15" s="159" t="s">
        <v>9</v>
      </c>
      <c r="C15" s="159"/>
      <c r="D15" s="159"/>
    </row>
    <row r="16" spans="2:4" ht="10.9" customHeight="1">
      <c r="B16" s="149"/>
      <c r="C16" s="149"/>
      <c r="D16" s="149"/>
    </row>
    <row r="17" spans="2:4" ht="22.15" customHeight="1">
      <c r="B17" s="5" t="s">
        <v>10</v>
      </c>
      <c r="C17" s="4"/>
      <c r="D17" s="149"/>
    </row>
    <row r="18" spans="2:4" ht="22.15" customHeight="1">
      <c r="B18" s="159" t="s">
        <v>11</v>
      </c>
      <c r="C18" s="159"/>
      <c r="D18" s="159"/>
    </row>
    <row r="19" spans="2:4" ht="10.9" customHeight="1">
      <c r="B19" s="149"/>
      <c r="C19" s="149"/>
      <c r="D19" s="149"/>
    </row>
    <row r="20" spans="2:4" ht="22.15" customHeight="1">
      <c r="B20" s="5" t="s">
        <v>12</v>
      </c>
      <c r="C20" s="4"/>
      <c r="D20" s="149"/>
    </row>
    <row r="21" spans="2:4" ht="22.15" customHeight="1">
      <c r="B21" s="159" t="s">
        <v>13</v>
      </c>
      <c r="C21" s="159"/>
      <c r="D21" s="159"/>
    </row>
    <row r="22" spans="2:4" ht="15">
      <c r="B22" s="101"/>
      <c r="C22" s="101"/>
      <c r="D22" s="101"/>
    </row>
    <row r="23" spans="2:4" ht="27.6" customHeight="1">
      <c r="B23" s="164" t="s">
        <v>14</v>
      </c>
      <c r="C23" s="165"/>
      <c r="D23" s="101"/>
    </row>
    <row r="24" spans="2:4" ht="19.5" customHeight="1">
      <c r="B24" s="153" t="s">
        <v>15</v>
      </c>
      <c r="C24" s="167" t="s">
        <v>16</v>
      </c>
      <c r="D24" s="168"/>
    </row>
    <row r="25" spans="2:4" ht="18" customHeight="1">
      <c r="B25" s="153" t="s">
        <v>17</v>
      </c>
      <c r="C25" s="166" t="s">
        <v>18</v>
      </c>
      <c r="D25" s="166"/>
    </row>
    <row r="26" spans="2:4" ht="18" customHeight="1">
      <c r="B26" s="153" t="s">
        <v>19</v>
      </c>
      <c r="C26" s="150" t="s">
        <v>20</v>
      </c>
      <c r="D26" s="151"/>
    </row>
    <row r="27" spans="2:4" ht="19.5" customHeight="1">
      <c r="B27" s="153" t="s">
        <v>21</v>
      </c>
      <c r="C27" s="167" t="s">
        <v>22</v>
      </c>
      <c r="D27" s="168"/>
    </row>
    <row r="28" spans="2:4" ht="18.75" customHeight="1">
      <c r="B28" s="153" t="s">
        <v>23</v>
      </c>
      <c r="C28" s="166" t="s">
        <v>24</v>
      </c>
      <c r="D28" s="166"/>
    </row>
    <row r="29" spans="2:4" ht="21.75" customHeight="1">
      <c r="B29" s="153" t="s">
        <v>25</v>
      </c>
      <c r="C29" s="166" t="s">
        <v>26</v>
      </c>
      <c r="D29" s="166"/>
    </row>
    <row r="30" spans="2:4" ht="21" customHeight="1">
      <c r="B30" s="153" t="s">
        <v>27</v>
      </c>
      <c r="C30" s="102" t="s">
        <v>28</v>
      </c>
      <c r="D30" s="151"/>
    </row>
    <row r="31" spans="2:4" ht="22.15" customHeight="1">
      <c r="B31" s="153" t="s">
        <v>29</v>
      </c>
      <c r="C31" s="167" t="s">
        <v>22</v>
      </c>
      <c r="D31" s="168"/>
    </row>
    <row r="32" spans="2:4" ht="22.15" customHeight="1">
      <c r="B32" s="153" t="s">
        <v>30</v>
      </c>
      <c r="C32" s="150" t="s">
        <v>31</v>
      </c>
      <c r="D32" s="151"/>
    </row>
    <row r="33" spans="2:4" ht="22.15" customHeight="1">
      <c r="B33" s="153" t="s">
        <v>32</v>
      </c>
      <c r="C33" s="102" t="s">
        <v>33</v>
      </c>
      <c r="D33" s="151"/>
    </row>
    <row r="34" spans="2:4" ht="21.75" customHeight="1">
      <c r="B34" s="153" t="s">
        <v>34</v>
      </c>
      <c r="C34" s="150" t="s">
        <v>35</v>
      </c>
      <c r="D34" s="151"/>
    </row>
    <row r="35" spans="2:4" ht="21.75" customHeight="1">
      <c r="B35" s="153" t="s">
        <v>36</v>
      </c>
      <c r="C35" s="150" t="s">
        <v>37</v>
      </c>
      <c r="D35" s="151"/>
    </row>
    <row r="36" spans="2:4" ht="19.5" customHeight="1">
      <c r="B36" s="153" t="s">
        <v>38</v>
      </c>
      <c r="C36" s="150" t="s">
        <v>39</v>
      </c>
      <c r="D36" s="151"/>
    </row>
    <row r="37" spans="2:4" ht="19.5" customHeight="1">
      <c r="B37" s="153" t="s">
        <v>40</v>
      </c>
      <c r="C37" s="150" t="s">
        <v>41</v>
      </c>
      <c r="D37" s="151"/>
    </row>
    <row r="38" spans="2:4" ht="20.25" customHeight="1">
      <c r="B38" s="153" t="s">
        <v>42</v>
      </c>
      <c r="C38" s="166" t="s">
        <v>41</v>
      </c>
      <c r="D38" s="166"/>
    </row>
    <row r="39" spans="2:4" ht="20.25" customHeight="1">
      <c r="B39" s="153" t="s">
        <v>43</v>
      </c>
      <c r="C39" s="150" t="s">
        <v>41</v>
      </c>
      <c r="D39" s="151"/>
    </row>
    <row r="40" spans="2:4" ht="20.25" customHeight="1">
      <c r="B40" s="153" t="s">
        <v>44</v>
      </c>
      <c r="C40" s="166" t="s">
        <v>45</v>
      </c>
      <c r="D40" s="166"/>
    </row>
    <row r="41" spans="2:4" ht="19.5" customHeight="1">
      <c r="B41" s="153" t="s">
        <v>46</v>
      </c>
      <c r="C41" s="102" t="s">
        <v>47</v>
      </c>
      <c r="D41" s="151"/>
    </row>
    <row r="42" spans="2:4" ht="19.5" customHeight="1">
      <c r="B42" s="153" t="s">
        <v>48</v>
      </c>
      <c r="C42" s="102" t="s">
        <v>49</v>
      </c>
      <c r="D42" s="151"/>
    </row>
    <row r="43" spans="2:4" ht="19.5" customHeight="1">
      <c r="B43" s="153" t="s">
        <v>50</v>
      </c>
      <c r="C43" s="102" t="s">
        <v>51</v>
      </c>
      <c r="D43" s="151"/>
    </row>
    <row r="44" spans="2:4" ht="21" customHeight="1">
      <c r="B44" s="101"/>
      <c r="C44" s="101"/>
      <c r="D44" s="101"/>
    </row>
    <row r="45" spans="2:4" ht="24.75" customHeight="1">
      <c r="B45" s="164" t="s">
        <v>52</v>
      </c>
      <c r="C45" s="165"/>
      <c r="D45" s="101"/>
    </row>
    <row r="46" spans="2:4" ht="24" customHeight="1">
      <c r="B46" s="103" t="s">
        <v>53</v>
      </c>
      <c r="C46" s="166" t="s">
        <v>54</v>
      </c>
      <c r="D46" s="166" t="s">
        <v>55</v>
      </c>
    </row>
    <row r="47" spans="2:4" ht="24" customHeight="1">
      <c r="B47" s="103" t="s">
        <v>55</v>
      </c>
      <c r="C47" s="166" t="s">
        <v>56</v>
      </c>
      <c r="D47" s="166" t="s">
        <v>57</v>
      </c>
    </row>
    <row r="48" spans="2:4" ht="20.25" customHeight="1">
      <c r="B48" s="103" t="s">
        <v>58</v>
      </c>
      <c r="C48" s="166" t="s">
        <v>59</v>
      </c>
      <c r="D48" s="166" t="s">
        <v>55</v>
      </c>
    </row>
    <row r="49" s="98" customFormat="1" ht="18.75" customHeight="1"/>
  </sheetData>
  <sheetProtection algorithmName="SHA-512" hashValue="HYEuhCI4QFM1y8SK5Z5Ad7IbanTa0wZ6oM3pgLrAHVICRFjC/DxR0oSBUeFWzLlIx+oBCyZKmKEioFxsn56tng==" saltValue="uAAxhK4uay+ubunKY3/Miw==" spinCount="100000" sheet="1" objects="1" scenarios="1"/>
  <mergeCells count="22">
    <mergeCell ref="B45:C45"/>
    <mergeCell ref="C46:D46"/>
    <mergeCell ref="C47:D47"/>
    <mergeCell ref="C48:D48"/>
    <mergeCell ref="B12:D12"/>
    <mergeCell ref="C24:D24"/>
    <mergeCell ref="B23:C23"/>
    <mergeCell ref="C29:D29"/>
    <mergeCell ref="C25:D25"/>
    <mergeCell ref="C27:D27"/>
    <mergeCell ref="C28:D28"/>
    <mergeCell ref="C31:D31"/>
    <mergeCell ref="C38:D38"/>
    <mergeCell ref="C40:D40"/>
    <mergeCell ref="B4:D4"/>
    <mergeCell ref="B21:D21"/>
    <mergeCell ref="B15:D15"/>
    <mergeCell ref="B18:D18"/>
    <mergeCell ref="B6:C6"/>
    <mergeCell ref="B7:C7"/>
    <mergeCell ref="B8:C8"/>
    <mergeCell ref="B10:C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FE0A1-B559-4F78-BF1C-392374E56BF3}">
  <sheetPr>
    <tabColor theme="8" tint="0.59999389629810485"/>
  </sheetPr>
  <dimension ref="A1:L18"/>
  <sheetViews>
    <sheetView workbookViewId="0">
      <selection activeCell="C5" sqref="C5:D5"/>
    </sheetView>
  </sheetViews>
  <sheetFormatPr defaultColWidth="8.75" defaultRowHeight="14.25"/>
  <cols>
    <col min="1" max="1" width="3.625" style="134" customWidth="1"/>
    <col min="2" max="2" width="38.125" style="98" customWidth="1"/>
    <col min="3" max="3" width="18.125" style="98" customWidth="1"/>
    <col min="4" max="4" width="9.25" style="98" customWidth="1"/>
    <col min="5" max="5" width="8.75" style="134"/>
    <col min="6" max="6" width="9.625" style="98" customWidth="1"/>
    <col min="7" max="16384" width="8.75" style="98"/>
  </cols>
  <sheetData>
    <row r="1" spans="1:12" s="134" customFormat="1" ht="9.75" customHeight="1"/>
    <row r="2" spans="1:12" ht="34.5" customHeight="1">
      <c r="A2" s="98"/>
      <c r="B2" s="198" t="s">
        <v>74</v>
      </c>
      <c r="C2" s="199"/>
      <c r="D2" s="199"/>
      <c r="G2" s="189" t="s">
        <v>126</v>
      </c>
      <c r="H2" s="201"/>
      <c r="I2" s="201"/>
      <c r="J2" s="201"/>
      <c r="K2" s="201"/>
      <c r="L2" s="201"/>
    </row>
    <row r="3" spans="1:12" ht="28.9" customHeight="1">
      <c r="A3" s="98"/>
      <c r="B3" s="200" t="s">
        <v>96</v>
      </c>
      <c r="C3" s="200"/>
      <c r="D3" s="200"/>
      <c r="G3" s="201"/>
      <c r="H3" s="201"/>
      <c r="I3" s="201"/>
      <c r="J3" s="201"/>
      <c r="K3" s="201"/>
      <c r="L3" s="201"/>
    </row>
    <row r="4" spans="1:12" ht="9" customHeight="1" thickBot="1">
      <c r="A4" s="98"/>
      <c r="B4" s="135"/>
      <c r="C4" s="135"/>
      <c r="D4" s="134"/>
      <c r="G4" s="201"/>
      <c r="H4" s="201"/>
      <c r="I4" s="201"/>
      <c r="J4" s="201"/>
      <c r="K4" s="201"/>
      <c r="L4" s="201"/>
    </row>
    <row r="5" spans="1:12" s="109" customFormat="1" ht="22.15" customHeight="1">
      <c r="B5" s="139" t="s">
        <v>127</v>
      </c>
      <c r="C5" s="219"/>
      <c r="D5" s="220"/>
      <c r="E5" s="137"/>
      <c r="G5" s="201"/>
      <c r="H5" s="201"/>
      <c r="I5" s="201"/>
      <c r="J5" s="201"/>
      <c r="K5" s="201"/>
      <c r="L5" s="201"/>
    </row>
    <row r="6" spans="1:12" s="109" customFormat="1" ht="22.15" customHeight="1">
      <c r="B6" s="136" t="s">
        <v>102</v>
      </c>
      <c r="C6" s="196"/>
      <c r="D6" s="197"/>
      <c r="E6" s="137"/>
      <c r="G6" s="201"/>
      <c r="H6" s="201"/>
      <c r="I6" s="201"/>
      <c r="J6" s="201"/>
      <c r="K6" s="201"/>
      <c r="L6" s="201"/>
    </row>
    <row r="7" spans="1:12" s="109" customFormat="1" ht="22.15" customHeight="1">
      <c r="B7" s="136" t="s">
        <v>128</v>
      </c>
      <c r="C7" s="217"/>
      <c r="D7" s="218"/>
      <c r="E7" s="137"/>
      <c r="G7" s="201"/>
      <c r="H7" s="201"/>
      <c r="I7" s="201"/>
      <c r="J7" s="201"/>
      <c r="K7" s="201"/>
      <c r="L7" s="201"/>
    </row>
    <row r="8" spans="1:12" s="109" customFormat="1" ht="22.15" customHeight="1">
      <c r="B8" s="136" t="s">
        <v>97</v>
      </c>
      <c r="C8" s="215"/>
      <c r="D8" s="216"/>
      <c r="E8" s="137"/>
      <c r="G8" s="201"/>
      <c r="H8" s="201"/>
      <c r="I8" s="201"/>
      <c r="J8" s="201"/>
      <c r="K8" s="201"/>
      <c r="L8" s="201"/>
    </row>
    <row r="9" spans="1:12" s="109" customFormat="1" ht="22.15" customHeight="1">
      <c r="B9" s="136" t="s">
        <v>98</v>
      </c>
      <c r="C9" s="215"/>
      <c r="D9" s="216"/>
      <c r="E9" s="137"/>
      <c r="G9" s="201"/>
      <c r="H9" s="201"/>
      <c r="I9" s="201"/>
      <c r="J9" s="201"/>
      <c r="K9" s="201"/>
      <c r="L9" s="201"/>
    </row>
    <row r="10" spans="1:12" s="109" customFormat="1" ht="29.25" customHeight="1" thickBot="1">
      <c r="B10" s="140" t="s">
        <v>105</v>
      </c>
      <c r="C10" s="207"/>
      <c r="D10" s="208"/>
      <c r="E10" s="137"/>
      <c r="G10" s="201"/>
      <c r="H10" s="201"/>
      <c r="I10" s="201"/>
      <c r="J10" s="201"/>
      <c r="K10" s="201"/>
      <c r="L10" s="201"/>
    </row>
    <row r="11" spans="1:12" s="109" customFormat="1" ht="36" customHeight="1" thickBot="1">
      <c r="B11" s="138"/>
      <c r="C11" s="138"/>
      <c r="D11" s="138"/>
      <c r="E11" s="137"/>
      <c r="G11" s="201"/>
      <c r="H11" s="201"/>
      <c r="I11" s="201"/>
      <c r="J11" s="201"/>
      <c r="K11" s="201"/>
      <c r="L11" s="201"/>
    </row>
    <row r="12" spans="1:12" s="109" customFormat="1" ht="22.15" customHeight="1">
      <c r="B12" s="139" t="s">
        <v>106</v>
      </c>
      <c r="C12" s="209">
        <f>Calculations!K108</f>
        <v>0</v>
      </c>
      <c r="D12" s="210"/>
      <c r="E12" s="137"/>
      <c r="G12" s="201"/>
      <c r="H12" s="201"/>
      <c r="I12" s="201"/>
      <c r="J12" s="201"/>
      <c r="K12" s="201"/>
      <c r="L12" s="201"/>
    </row>
    <row r="13" spans="1:12" s="109" customFormat="1" ht="22.15" customHeight="1">
      <c r="B13" s="136" t="s">
        <v>107</v>
      </c>
      <c r="C13" s="187" t="str">
        <f>Calculations!L108</f>
        <v/>
      </c>
      <c r="D13" s="188"/>
      <c r="E13" s="137"/>
      <c r="G13" s="201"/>
      <c r="H13" s="201"/>
      <c r="I13" s="201"/>
      <c r="J13" s="201"/>
      <c r="K13" s="201"/>
      <c r="L13" s="201"/>
    </row>
    <row r="14" spans="1:12" s="109" customFormat="1" ht="21" customHeight="1" thickBot="1">
      <c r="B14" s="140" t="s">
        <v>58</v>
      </c>
      <c r="C14" s="203" t="str">
        <f>Calculations!N108</f>
        <v/>
      </c>
      <c r="D14" s="204"/>
      <c r="E14" s="137"/>
    </row>
    <row r="15" spans="1:12" s="109" customFormat="1" ht="22.15" customHeight="1">
      <c r="B15" s="134"/>
      <c r="C15" s="134"/>
      <c r="D15" s="134"/>
      <c r="E15" s="137"/>
    </row>
    <row r="16" spans="1:12" s="109" customFormat="1" ht="22.15" customHeight="1">
      <c r="B16" s="145"/>
      <c r="C16" s="98"/>
      <c r="D16" s="98"/>
      <c r="E16" s="137"/>
    </row>
    <row r="17" spans="2:5" s="109" customFormat="1" ht="22.15" customHeight="1">
      <c r="B17" s="98"/>
      <c r="C17" s="98"/>
      <c r="D17" s="98"/>
      <c r="E17" s="137"/>
    </row>
    <row r="18" spans="2:5" s="134" customFormat="1" ht="9" customHeight="1">
      <c r="B18" s="98"/>
      <c r="C18" s="98"/>
      <c r="D18" s="98"/>
    </row>
  </sheetData>
  <sheetProtection algorithmName="SHA-512" hashValue="C7OMJiyX1wdVe8aj5l3btCIl3d/ChyeCjcM9pVpULCH3qCSrQuAQTb0iBzHAROHD6MEi284ClrJ7dxdC7+RqOQ==" saltValue="9KDnDVX84CkO0c8sQlWlLQ==" spinCount="100000" sheet="1" objects="1" scenarios="1"/>
  <mergeCells count="12">
    <mergeCell ref="C12:D12"/>
    <mergeCell ref="C13:D13"/>
    <mergeCell ref="C14:D14"/>
    <mergeCell ref="G2:L13"/>
    <mergeCell ref="C6:D6"/>
    <mergeCell ref="C7:D7"/>
    <mergeCell ref="C5:D5"/>
    <mergeCell ref="C8:D8"/>
    <mergeCell ref="C9:D9"/>
    <mergeCell ref="C10:D10"/>
    <mergeCell ref="B2:D2"/>
    <mergeCell ref="B3:D3"/>
  </mergeCells>
  <dataValidations count="3">
    <dataValidation type="decimal" allowBlank="1" showInputMessage="1" showErrorMessage="1" sqref="C12:C14 C10" xr:uid="{7AA18BF6-885F-4E51-85A2-5E1E46AEC1CD}">
      <formula1>0</formula1>
      <formula2>999999999999999000</formula2>
    </dataValidation>
    <dataValidation operator="greaterThanOrEqual" allowBlank="1" showInputMessage="1" showErrorMessage="1" sqref="D7 C7 C8:D8 C9:D9" xr:uid="{DCF72FAB-7C80-4F38-9499-A691C76C7EB3}"/>
    <dataValidation type="whole" operator="greaterThan" allowBlank="1" showInputMessage="1" showErrorMessage="1" sqref="C5:D5" xr:uid="{3C41F119-2EDC-40E8-A74D-84E0B947538F}">
      <formula1>0</formula1>
    </dataValidation>
  </dataValidations>
  <pageMargins left="0.7" right="0.7" top="0.75" bottom="0.75" header="0.3" footer="0.3"/>
  <ignoredErrors>
    <ignoredError sqref="C12:C1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E7417E9-7AC6-4902-BE50-977584987A8B}">
          <x14:formula1>
            <xm:f>Calculations!$B$76:$B$79</xm:f>
          </x14:formula1>
          <xm:sqref>C6:D6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87DC0-9C4B-4BEF-8F5A-ADB2EA1C8F54}">
  <sheetPr>
    <tabColor theme="8" tint="0.59999389629810485"/>
  </sheetPr>
  <dimension ref="A1:S18"/>
  <sheetViews>
    <sheetView workbookViewId="0">
      <selection activeCell="C5" sqref="C5:D5"/>
    </sheetView>
  </sheetViews>
  <sheetFormatPr defaultColWidth="8.75" defaultRowHeight="14.25"/>
  <cols>
    <col min="1" max="1" width="3.625" style="134" customWidth="1"/>
    <col min="2" max="2" width="38.125" style="98" customWidth="1"/>
    <col min="3" max="3" width="18.125" style="98" customWidth="1"/>
    <col min="4" max="4" width="9.25" style="98" customWidth="1"/>
    <col min="5" max="5" width="8.75" style="134"/>
    <col min="6" max="6" width="9.625" style="98" customWidth="1"/>
    <col min="7" max="16384" width="8.75" style="98"/>
  </cols>
  <sheetData>
    <row r="1" spans="1:19" s="134" customFormat="1" ht="9.75" customHeight="1"/>
    <row r="2" spans="1:19" ht="34.5" customHeight="1">
      <c r="A2" s="98"/>
      <c r="B2" s="198" t="s">
        <v>75</v>
      </c>
      <c r="C2" s="199"/>
      <c r="D2" s="199"/>
      <c r="G2" s="189" t="s">
        <v>129</v>
      </c>
      <c r="H2" s="201"/>
      <c r="I2" s="201"/>
      <c r="J2" s="201"/>
      <c r="K2" s="201"/>
      <c r="L2" s="201"/>
      <c r="N2" s="189" t="s">
        <v>130</v>
      </c>
      <c r="O2" s="201"/>
      <c r="P2" s="201"/>
      <c r="Q2" s="201"/>
      <c r="R2" s="201"/>
      <c r="S2" s="201"/>
    </row>
    <row r="3" spans="1:19" ht="28.9" customHeight="1">
      <c r="A3" s="98"/>
      <c r="B3" s="200" t="s">
        <v>96</v>
      </c>
      <c r="C3" s="200"/>
      <c r="D3" s="200"/>
      <c r="G3" s="201"/>
      <c r="H3" s="201"/>
      <c r="I3" s="201"/>
      <c r="J3" s="201"/>
      <c r="K3" s="201"/>
      <c r="L3" s="201"/>
      <c r="N3" s="201"/>
      <c r="O3" s="201"/>
      <c r="P3" s="201"/>
      <c r="Q3" s="201"/>
      <c r="R3" s="201"/>
      <c r="S3" s="201"/>
    </row>
    <row r="4" spans="1:19" ht="9" customHeight="1" thickBot="1">
      <c r="A4" s="98"/>
      <c r="B4" s="135"/>
      <c r="C4" s="135"/>
      <c r="D4" s="134"/>
      <c r="G4" s="201"/>
      <c r="H4" s="201"/>
      <c r="I4" s="201"/>
      <c r="J4" s="201"/>
      <c r="K4" s="201"/>
      <c r="L4" s="201"/>
      <c r="N4" s="201"/>
      <c r="O4" s="201"/>
      <c r="P4" s="201"/>
      <c r="Q4" s="201"/>
      <c r="R4" s="201"/>
      <c r="S4" s="201"/>
    </row>
    <row r="5" spans="1:19" s="109" customFormat="1" ht="22.15" customHeight="1">
      <c r="B5" s="139" t="s">
        <v>127</v>
      </c>
      <c r="C5" s="219"/>
      <c r="D5" s="220"/>
      <c r="E5" s="137"/>
      <c r="G5" s="201"/>
      <c r="H5" s="201"/>
      <c r="I5" s="201"/>
      <c r="J5" s="201"/>
      <c r="K5" s="201"/>
      <c r="L5" s="201"/>
      <c r="N5" s="201"/>
      <c r="O5" s="201"/>
      <c r="P5" s="201"/>
      <c r="Q5" s="201"/>
      <c r="R5" s="201"/>
      <c r="S5" s="201"/>
    </row>
    <row r="6" spans="1:19" s="109" customFormat="1" ht="22.15" customHeight="1">
      <c r="B6" s="136" t="s">
        <v>102</v>
      </c>
      <c r="C6" s="196"/>
      <c r="D6" s="197"/>
      <c r="E6" s="137"/>
      <c r="G6" s="201"/>
      <c r="H6" s="201"/>
      <c r="I6" s="201"/>
      <c r="J6" s="201"/>
      <c r="K6" s="201"/>
      <c r="L6" s="201"/>
      <c r="N6" s="201"/>
      <c r="O6" s="201"/>
      <c r="P6" s="201"/>
      <c r="Q6" s="201"/>
      <c r="R6" s="201"/>
      <c r="S6" s="201"/>
    </row>
    <row r="7" spans="1:19" s="109" customFormat="1" ht="22.15" customHeight="1">
      <c r="B7" s="136" t="s">
        <v>128</v>
      </c>
      <c r="C7" s="217"/>
      <c r="D7" s="218"/>
      <c r="E7" s="137"/>
      <c r="G7" s="201"/>
      <c r="H7" s="201"/>
      <c r="I7" s="201"/>
      <c r="J7" s="201"/>
      <c r="K7" s="201"/>
      <c r="L7" s="201"/>
      <c r="N7" s="201"/>
      <c r="O7" s="201"/>
      <c r="P7" s="201"/>
      <c r="Q7" s="201"/>
      <c r="R7" s="201"/>
      <c r="S7" s="201"/>
    </row>
    <row r="8" spans="1:19" s="109" customFormat="1" ht="22.15" customHeight="1">
      <c r="B8" s="136" t="s">
        <v>97</v>
      </c>
      <c r="C8" s="215"/>
      <c r="D8" s="216"/>
      <c r="E8" s="137"/>
      <c r="G8" s="201"/>
      <c r="H8" s="201"/>
      <c r="I8" s="201"/>
      <c r="J8" s="201"/>
      <c r="K8" s="201"/>
      <c r="L8" s="201"/>
      <c r="N8" s="201"/>
      <c r="O8" s="201"/>
      <c r="P8" s="201"/>
      <c r="Q8" s="201"/>
      <c r="R8" s="201"/>
      <c r="S8" s="201"/>
    </row>
    <row r="9" spans="1:19" s="109" customFormat="1" ht="22.15" customHeight="1">
      <c r="B9" s="136" t="s">
        <v>98</v>
      </c>
      <c r="C9" s="215"/>
      <c r="D9" s="216"/>
      <c r="E9" s="137"/>
      <c r="G9" s="201"/>
      <c r="H9" s="201"/>
      <c r="I9" s="201"/>
      <c r="J9" s="201"/>
      <c r="K9" s="201"/>
      <c r="L9" s="201"/>
      <c r="N9" s="201"/>
      <c r="O9" s="201"/>
      <c r="P9" s="201"/>
      <c r="Q9" s="201"/>
      <c r="R9" s="201"/>
      <c r="S9" s="201"/>
    </row>
    <row r="10" spans="1:19" s="109" customFormat="1" ht="29.25" customHeight="1" thickBot="1">
      <c r="B10" s="140" t="s">
        <v>105</v>
      </c>
      <c r="C10" s="207"/>
      <c r="D10" s="208"/>
      <c r="E10" s="137"/>
      <c r="G10" s="201"/>
      <c r="H10" s="201"/>
      <c r="I10" s="201"/>
      <c r="J10" s="201"/>
      <c r="K10" s="201"/>
      <c r="L10" s="201"/>
      <c r="N10" s="201"/>
      <c r="O10" s="201"/>
      <c r="P10" s="201"/>
      <c r="Q10" s="201"/>
      <c r="R10" s="201"/>
      <c r="S10" s="201"/>
    </row>
    <row r="11" spans="1:19" s="109" customFormat="1" ht="36" customHeight="1" thickBot="1">
      <c r="B11" s="138"/>
      <c r="C11" s="138"/>
      <c r="D11" s="138"/>
      <c r="E11" s="137"/>
      <c r="G11" s="201"/>
      <c r="H11" s="201"/>
      <c r="I11" s="201"/>
      <c r="J11" s="201"/>
      <c r="K11" s="201"/>
      <c r="L11" s="201"/>
      <c r="N11" s="201"/>
      <c r="O11" s="201"/>
      <c r="P11" s="201"/>
      <c r="Q11" s="201"/>
      <c r="R11" s="201"/>
      <c r="S11" s="201"/>
    </row>
    <row r="12" spans="1:19" s="109" customFormat="1" ht="22.15" customHeight="1">
      <c r="B12" s="139" t="s">
        <v>106</v>
      </c>
      <c r="C12" s="209">
        <f>Calculations!K111</f>
        <v>0</v>
      </c>
      <c r="D12" s="210"/>
      <c r="E12" s="137"/>
      <c r="G12" s="201"/>
      <c r="H12" s="201"/>
      <c r="I12" s="201"/>
      <c r="J12" s="201"/>
      <c r="K12" s="201"/>
      <c r="L12" s="201"/>
      <c r="N12" s="201"/>
      <c r="O12" s="201"/>
      <c r="P12" s="201"/>
      <c r="Q12" s="201"/>
      <c r="R12" s="201"/>
      <c r="S12" s="201"/>
    </row>
    <row r="13" spans="1:19" s="109" customFormat="1" ht="22.15" customHeight="1">
      <c r="B13" s="136" t="s">
        <v>107</v>
      </c>
      <c r="C13" s="187" t="str">
        <f>Calculations!L111</f>
        <v/>
      </c>
      <c r="D13" s="188"/>
      <c r="E13" s="137"/>
      <c r="G13" s="201"/>
      <c r="H13" s="201"/>
      <c r="I13" s="201"/>
      <c r="J13" s="201"/>
      <c r="K13" s="201"/>
      <c r="L13" s="201"/>
      <c r="N13" s="201"/>
      <c r="O13" s="201"/>
      <c r="P13" s="201"/>
      <c r="Q13" s="201"/>
      <c r="R13" s="201"/>
      <c r="S13" s="201"/>
    </row>
    <row r="14" spans="1:19" s="109" customFormat="1" ht="21" customHeight="1" thickBot="1">
      <c r="B14" s="140" t="s">
        <v>58</v>
      </c>
      <c r="C14" s="183" t="str">
        <f>Calculations!N111</f>
        <v/>
      </c>
      <c r="D14" s="184"/>
      <c r="E14" s="137"/>
    </row>
    <row r="15" spans="1:19" s="109" customFormat="1" ht="22.15" customHeight="1">
      <c r="B15" s="134"/>
      <c r="C15" s="134"/>
      <c r="D15" s="134"/>
      <c r="E15" s="137"/>
    </row>
    <row r="16" spans="1:19" s="109" customFormat="1" ht="22.15" customHeight="1">
      <c r="B16" s="145"/>
      <c r="C16" s="98"/>
      <c r="D16" s="98"/>
      <c r="E16" s="137"/>
    </row>
    <row r="17" spans="2:5" s="109" customFormat="1" ht="22.15" customHeight="1">
      <c r="B17" s="98"/>
      <c r="C17" s="98"/>
      <c r="D17" s="98"/>
      <c r="E17" s="137"/>
    </row>
    <row r="18" spans="2:5" s="134" customFormat="1" ht="9" customHeight="1">
      <c r="B18" s="98"/>
      <c r="C18" s="98"/>
      <c r="D18" s="98"/>
    </row>
  </sheetData>
  <sheetProtection algorithmName="SHA-512" hashValue="p6Ku83HW+gux5dJRRRPcVACvLYl/o+rDClxCpFSGhykV5aHhp4wdUs2B39pxEL1gJhyZYlxqBNmd4otBgljgBA==" saltValue="5L/qhdFuupjOXAdn6e9AyA==" spinCount="100000" sheet="1" objects="1" scenarios="1"/>
  <mergeCells count="13">
    <mergeCell ref="C12:D12"/>
    <mergeCell ref="C13:D13"/>
    <mergeCell ref="C14:D14"/>
    <mergeCell ref="G2:L13"/>
    <mergeCell ref="N2:S13"/>
    <mergeCell ref="C5:D5"/>
    <mergeCell ref="C6:D6"/>
    <mergeCell ref="C7:D7"/>
    <mergeCell ref="C8:D8"/>
    <mergeCell ref="C9:D9"/>
    <mergeCell ref="C10:D10"/>
    <mergeCell ref="B2:D2"/>
    <mergeCell ref="B3:D3"/>
  </mergeCells>
  <dataValidations count="3">
    <dataValidation type="whole" operator="greaterThan" allowBlank="1" showInputMessage="1" showErrorMessage="1" sqref="C5:D5" xr:uid="{AFD31D97-29DE-4654-B01B-613D90E5EB83}">
      <formula1>0</formula1>
    </dataValidation>
    <dataValidation operator="greaterThanOrEqual" allowBlank="1" showInputMessage="1" showErrorMessage="1" sqref="C7:C9 D7" xr:uid="{16BB0742-62E1-4D2B-B21C-48AFCD9F3844}"/>
    <dataValidation type="decimal" allowBlank="1" showInputMessage="1" showErrorMessage="1" sqref="C12:C14 C10" xr:uid="{E3841757-311E-4B38-BC9F-BF2A5DA7CE0F}">
      <formula1>0</formula1>
      <formula2>999999999999999000</formula2>
    </dataValidation>
  </dataValidations>
  <pageMargins left="0.7" right="0.7" top="0.75" bottom="0.75" header="0.3" footer="0.3"/>
  <ignoredErrors>
    <ignoredError sqref="C12:C1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09241DF-6F2F-4807-997A-DA589F064CAD}">
          <x14:formula1>
            <xm:f>Calculations!$B$76:$B$79</xm:f>
          </x14:formula1>
          <xm:sqref>C6:D6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tint="-0.14999847407452621"/>
  </sheetPr>
  <dimension ref="B1:AG111"/>
  <sheetViews>
    <sheetView topLeftCell="A81" zoomScale="80" zoomScaleNormal="80" workbookViewId="0">
      <selection activeCell="L87" sqref="L87"/>
    </sheetView>
  </sheetViews>
  <sheetFormatPr defaultColWidth="8.75" defaultRowHeight="14.25"/>
  <cols>
    <col min="1" max="1" width="3.625" style="7" customWidth="1"/>
    <col min="2" max="2" width="54.875" style="2" customWidth="1"/>
    <col min="3" max="3" width="31" style="2" customWidth="1"/>
    <col min="4" max="4" width="16.25" style="2" customWidth="1"/>
    <col min="5" max="5" width="27.5" style="2" customWidth="1"/>
    <col min="6" max="6" width="36.125" style="2" customWidth="1"/>
    <col min="7" max="7" width="20" style="2" customWidth="1"/>
    <col min="8" max="8" width="23.5" style="2" customWidth="1"/>
    <col min="9" max="9" width="14.25" style="2" customWidth="1"/>
    <col min="10" max="12" width="14.125" style="2" customWidth="1"/>
    <col min="13" max="13" width="16.125" style="2" customWidth="1"/>
    <col min="14" max="14" width="33.625" style="2" customWidth="1"/>
    <col min="15" max="15" width="20.375" style="2" customWidth="1"/>
    <col min="16" max="16" width="16.75" style="2" customWidth="1"/>
    <col min="17" max="17" width="8.625" style="2" customWidth="1"/>
    <col min="18" max="18" width="12.25" style="2" customWidth="1"/>
    <col min="19" max="19" width="11" style="2" customWidth="1"/>
    <col min="20" max="21" width="8.75" style="2"/>
    <col min="22" max="22" width="11.25" style="2" customWidth="1"/>
    <col min="23" max="23" width="10.75" style="2" customWidth="1"/>
    <col min="24" max="24" width="12.25" style="2" customWidth="1"/>
    <col min="25" max="25" width="13.375" style="2" customWidth="1"/>
    <col min="26" max="26" width="13.875" style="7" customWidth="1"/>
    <col min="27" max="16384" width="8.75" style="7"/>
  </cols>
  <sheetData>
    <row r="1" spans="2:26" ht="18.600000000000001" customHeight="1"/>
    <row r="2" spans="2:26" ht="18">
      <c r="B2" s="8" t="s">
        <v>131</v>
      </c>
      <c r="C2" s="6"/>
      <c r="D2" s="8"/>
      <c r="Y2" s="7"/>
    </row>
    <row r="3" spans="2:26">
      <c r="B3" s="64" t="s">
        <v>132</v>
      </c>
      <c r="C3" s="64">
        <f>'Cycling Dryer'!C10</f>
        <v>0</v>
      </c>
      <c r="D3" s="14" t="s">
        <v>133</v>
      </c>
      <c r="Y3" s="7"/>
      <c r="Z3" s="2"/>
    </row>
    <row r="4" spans="2:26">
      <c r="B4" s="64" t="s">
        <v>134</v>
      </c>
      <c r="C4" s="64">
        <f>'Cycling Dryer'!C7</f>
        <v>0</v>
      </c>
      <c r="D4" s="14" t="s">
        <v>133</v>
      </c>
      <c r="E4" s="7"/>
      <c r="Y4" s="7"/>
      <c r="Z4" s="2"/>
    </row>
    <row r="5" spans="2:26">
      <c r="B5" s="64" t="s">
        <v>135</v>
      </c>
      <c r="C5" s="64">
        <f>'Cycling Dryer'!C11</f>
        <v>0</v>
      </c>
      <c r="D5" s="14" t="s">
        <v>136</v>
      </c>
      <c r="Y5" s="7"/>
      <c r="Z5" s="2"/>
    </row>
    <row r="6" spans="2:26" ht="15.75">
      <c r="B6" s="52" t="s">
        <v>137</v>
      </c>
      <c r="C6" s="53">
        <f>'Air Nozzle'!C8</f>
        <v>0</v>
      </c>
      <c r="D6" s="14" t="s">
        <v>138</v>
      </c>
      <c r="Y6" s="7"/>
    </row>
    <row r="7" spans="2:26">
      <c r="B7" s="64" t="s">
        <v>139</v>
      </c>
      <c r="C7" s="64">
        <f>'Air Nozzle'!C7:F7</f>
        <v>0</v>
      </c>
      <c r="D7" s="14"/>
    </row>
    <row r="8" spans="2:26" ht="15.75">
      <c r="B8" s="52" t="s">
        <v>140</v>
      </c>
      <c r="C8" s="64">
        <f>'Air Nozzle'!C9</f>
        <v>0</v>
      </c>
      <c r="D8" s="14" t="s">
        <v>133</v>
      </c>
      <c r="Y8" s="7"/>
    </row>
    <row r="9" spans="2:26" ht="15.75">
      <c r="B9" s="52" t="s">
        <v>141</v>
      </c>
      <c r="C9" s="64">
        <f>'Air Nozzle'!C12</f>
        <v>0</v>
      </c>
      <c r="D9" s="14" t="s">
        <v>136</v>
      </c>
    </row>
    <row r="10" spans="2:26" ht="18" customHeight="1">
      <c r="B10" s="52" t="s">
        <v>142</v>
      </c>
      <c r="C10" s="55">
        <f>'Condensate Drains'!C7:F7</f>
        <v>0.25</v>
      </c>
      <c r="D10" s="14" t="s">
        <v>138</v>
      </c>
    </row>
    <row r="11" spans="2:26" ht="15.75">
      <c r="B11" s="52" t="s">
        <v>143</v>
      </c>
      <c r="C11" s="53">
        <f>'Condensate Drains'!C9</f>
        <v>100</v>
      </c>
      <c r="D11" s="14" t="s">
        <v>144</v>
      </c>
    </row>
    <row r="12" spans="2:26" ht="15.75">
      <c r="B12" s="52" t="s">
        <v>145</v>
      </c>
      <c r="C12" s="55">
        <f>'Condensate Drains'!C8:F8</f>
        <v>0</v>
      </c>
      <c r="D12" s="14"/>
      <c r="Y12" s="7"/>
      <c r="Z12" s="2"/>
    </row>
    <row r="13" spans="2:26" ht="15.75">
      <c r="B13" s="52" t="s">
        <v>146</v>
      </c>
      <c r="C13" s="64">
        <f>'Condensate Drains'!C10</f>
        <v>0</v>
      </c>
      <c r="D13" s="14" t="s">
        <v>133</v>
      </c>
      <c r="Y13" s="7"/>
    </row>
    <row r="14" spans="2:26" ht="15" customHeight="1">
      <c r="B14" s="52" t="s">
        <v>147</v>
      </c>
      <c r="C14" s="64">
        <f>'Condensate Drains'!C13</f>
        <v>0</v>
      </c>
      <c r="D14" s="14" t="s">
        <v>136</v>
      </c>
      <c r="Y14" s="7"/>
    </row>
    <row r="15" spans="2:26" ht="15" customHeight="1">
      <c r="B15" s="52" t="s">
        <v>148</v>
      </c>
      <c r="C15" s="53">
        <f>'Air Tanks'!C6</f>
        <v>0</v>
      </c>
      <c r="D15" s="14" t="s">
        <v>149</v>
      </c>
      <c r="Y15" s="7"/>
    </row>
    <row r="16" spans="2:26" ht="15" customHeight="1">
      <c r="B16" s="52" t="s">
        <v>150</v>
      </c>
      <c r="C16" s="64">
        <f>'Air Tanks'!C7</f>
        <v>0</v>
      </c>
      <c r="D16" s="14" t="s">
        <v>133</v>
      </c>
      <c r="Y16" s="7"/>
    </row>
    <row r="17" spans="2:25" ht="15" customHeight="1">
      <c r="B17" s="52" t="s">
        <v>151</v>
      </c>
      <c r="C17" s="64">
        <f>'Air Tanks'!C10</f>
        <v>0</v>
      </c>
      <c r="D17" s="14" t="s">
        <v>136</v>
      </c>
      <c r="Y17" s="7"/>
    </row>
    <row r="18" spans="2:25" ht="15" customHeight="1">
      <c r="B18" s="52" t="s">
        <v>152</v>
      </c>
      <c r="C18" s="64">
        <f>'VFD Compressor (&lt;=40HP)'!C5:D5</f>
        <v>0</v>
      </c>
      <c r="D18" s="14"/>
      <c r="Y18" s="7"/>
    </row>
    <row r="19" spans="2:25" ht="15" customHeight="1">
      <c r="B19" s="52" t="s">
        <v>153</v>
      </c>
      <c r="C19" s="64">
        <f>'VFD Compressor (&lt;=40HP)'!C9</f>
        <v>0</v>
      </c>
      <c r="D19" s="14" t="s">
        <v>136</v>
      </c>
      <c r="Y19" s="7"/>
    </row>
    <row r="20" spans="2:25" ht="15" customHeight="1">
      <c r="B20" s="52" t="s">
        <v>154</v>
      </c>
      <c r="C20" s="55">
        <f>'VFD Compressor (&lt;=40HP)'!C6:D6</f>
        <v>0</v>
      </c>
      <c r="D20" s="14" t="s">
        <v>149</v>
      </c>
      <c r="Y20" s="7"/>
    </row>
    <row r="21" spans="2:25" ht="15" customHeight="1">
      <c r="B21" s="52" t="s">
        <v>155</v>
      </c>
      <c r="C21" s="55">
        <f>'Compressor Controller'!C6</f>
        <v>0</v>
      </c>
      <c r="D21" s="14" t="s">
        <v>149</v>
      </c>
      <c r="Y21" s="7"/>
    </row>
    <row r="22" spans="2:25" ht="15" customHeight="1">
      <c r="B22" s="52" t="s">
        <v>156</v>
      </c>
      <c r="C22" s="55">
        <f>'Compressor Controller'!C5</f>
        <v>0</v>
      </c>
      <c r="D22" s="14"/>
      <c r="Y22" s="7"/>
    </row>
    <row r="23" spans="2:25" ht="15" customHeight="1">
      <c r="B23" s="52" t="s">
        <v>157</v>
      </c>
      <c r="C23" s="55">
        <f>'Compressor Controller'!C9</f>
        <v>0</v>
      </c>
      <c r="D23" s="14"/>
      <c r="Y23" s="7"/>
    </row>
    <row r="24" spans="2:25" ht="15" customHeight="1">
      <c r="B24" s="52" t="s">
        <v>158</v>
      </c>
      <c r="C24" s="55">
        <f>'Low Pressure Drop Filters'!C7</f>
        <v>0</v>
      </c>
      <c r="D24" s="14"/>
      <c r="Y24" s="7"/>
    </row>
    <row r="25" spans="2:25" ht="15" customHeight="1">
      <c r="B25" s="52" t="s">
        <v>159</v>
      </c>
      <c r="C25" s="55">
        <f>'Low Pressure Drop Filters'!C6</f>
        <v>0</v>
      </c>
      <c r="D25" s="14"/>
      <c r="Y25" s="7"/>
    </row>
    <row r="26" spans="2:25" ht="15" customHeight="1">
      <c r="B26" s="52" t="s">
        <v>160</v>
      </c>
      <c r="C26" s="55">
        <f>'Low Pressure Drop Filters'!C10</f>
        <v>0</v>
      </c>
      <c r="D26" s="14"/>
      <c r="Y26" s="7"/>
    </row>
    <row r="27" spans="2:25" ht="15" customHeight="1">
      <c r="B27" s="52" t="s">
        <v>161</v>
      </c>
      <c r="C27" s="55">
        <f>'Low Pressure Drop Filters'!C5</f>
        <v>0</v>
      </c>
      <c r="D27" s="14"/>
      <c r="Y27" s="7"/>
    </row>
    <row r="28" spans="2:25" ht="15" customHeight="1">
      <c r="B28" s="52" t="s">
        <v>162</v>
      </c>
      <c r="C28" s="55">
        <f>'Mist Eliminators'!C5</f>
        <v>0</v>
      </c>
      <c r="D28" s="14"/>
      <c r="Y28" s="7"/>
    </row>
    <row r="29" spans="2:25" ht="15" customHeight="1">
      <c r="B29" s="52" t="s">
        <v>163</v>
      </c>
      <c r="C29" s="55">
        <f>'Mist Eliminators'!C7</f>
        <v>0</v>
      </c>
      <c r="D29" s="14"/>
      <c r="Y29" s="7"/>
    </row>
    <row r="30" spans="2:25" ht="15" customHeight="1">
      <c r="B30" s="52" t="s">
        <v>164</v>
      </c>
      <c r="C30" s="55">
        <f>'Mist Eliminators'!C6</f>
        <v>0</v>
      </c>
      <c r="D30" s="14"/>
      <c r="Y30" s="7"/>
    </row>
    <row r="31" spans="2:25" ht="15" customHeight="1">
      <c r="B31" s="52" t="s">
        <v>165</v>
      </c>
      <c r="C31" s="55">
        <f>'Mist Eliminators'!C10</f>
        <v>0</v>
      </c>
      <c r="D31" s="14"/>
      <c r="Y31" s="7"/>
    </row>
    <row r="32" spans="2:25" ht="15" customHeight="1">
      <c r="B32" s="64"/>
      <c r="C32" s="64"/>
      <c r="D32" s="14"/>
      <c r="Y32" s="7"/>
    </row>
    <row r="33" spans="2:33" ht="15" customHeight="1">
      <c r="B33" s="3"/>
      <c r="C33" s="6"/>
      <c r="D33" s="3"/>
      <c r="Y33" s="7"/>
    </row>
    <row r="34" spans="2:33">
      <c r="Y34" s="7"/>
    </row>
    <row r="35" spans="2:33" ht="18">
      <c r="B35" s="8" t="s">
        <v>166</v>
      </c>
      <c r="Y35" s="7"/>
    </row>
    <row r="36" spans="2:33" ht="16.5" customHeight="1">
      <c r="B36" s="64" t="s">
        <v>167</v>
      </c>
      <c r="C36" s="64">
        <v>4</v>
      </c>
      <c r="D36" s="14" t="s">
        <v>168</v>
      </c>
      <c r="Y36" s="7"/>
    </row>
    <row r="37" spans="2:33" s="9" customFormat="1" ht="27" customHeight="1">
      <c r="B37" s="64" t="s">
        <v>169</v>
      </c>
      <c r="C37" s="64">
        <v>8.6999999999999994E-3</v>
      </c>
      <c r="D37" s="14" t="s">
        <v>170</v>
      </c>
      <c r="E37" s="2"/>
      <c r="F37" s="2"/>
      <c r="G37" s="2"/>
      <c r="H37" s="2"/>
      <c r="I37" s="2"/>
      <c r="J37" s="2"/>
      <c r="K37" s="2"/>
      <c r="L37" s="2"/>
      <c r="M37" s="2"/>
      <c r="N37" s="2"/>
      <c r="O37" s="2"/>
      <c r="P37" s="2"/>
      <c r="Q37" s="2"/>
      <c r="R37" s="2"/>
      <c r="S37" s="2"/>
      <c r="T37" s="2"/>
      <c r="U37" s="2"/>
      <c r="V37" s="2"/>
      <c r="W37" s="2"/>
      <c r="X37" s="2"/>
      <c r="Y37" s="7"/>
      <c r="Z37" s="7"/>
      <c r="AA37" s="7"/>
      <c r="AB37" s="7"/>
      <c r="AC37" s="7"/>
      <c r="AD37" s="7"/>
      <c r="AE37" s="7"/>
      <c r="AF37" s="7"/>
      <c r="AG37" s="7"/>
    </row>
    <row r="38" spans="2:33">
      <c r="B38" s="64" t="s">
        <v>171</v>
      </c>
      <c r="C38" s="64">
        <v>0.92500000000000004</v>
      </c>
      <c r="D38" s="14" t="s">
        <v>172</v>
      </c>
      <c r="Y38" s="7"/>
    </row>
    <row r="39" spans="2:33">
      <c r="B39" s="64" t="s">
        <v>173</v>
      </c>
      <c r="C39" s="64">
        <v>0.65</v>
      </c>
      <c r="D39" s="14" t="s">
        <v>174</v>
      </c>
      <c r="Y39" s="7"/>
    </row>
    <row r="40" spans="2:33">
      <c r="B40" s="64" t="s">
        <v>175</v>
      </c>
      <c r="C40" s="56">
        <v>0.05</v>
      </c>
      <c r="D40" s="14" t="s">
        <v>174</v>
      </c>
      <c r="Y40" s="7"/>
    </row>
    <row r="41" spans="2:33">
      <c r="B41" s="64" t="s">
        <v>176</v>
      </c>
      <c r="C41" s="64">
        <v>146</v>
      </c>
      <c r="D41" s="14" t="s">
        <v>172</v>
      </c>
      <c r="Y41" s="7"/>
    </row>
    <row r="42" spans="2:33">
      <c r="B42" s="64" t="s">
        <v>177</v>
      </c>
      <c r="C42" s="56">
        <v>0.75</v>
      </c>
      <c r="D42" s="14" t="s">
        <v>174</v>
      </c>
      <c r="Y42" s="7"/>
    </row>
    <row r="43" spans="2:33" ht="14.25" customHeight="1">
      <c r="B43" s="64" t="s">
        <v>178</v>
      </c>
      <c r="C43" s="64">
        <v>0.92</v>
      </c>
      <c r="D43" s="14"/>
      <c r="Y43" s="7"/>
    </row>
    <row r="44" spans="2:33" ht="14.25" customHeight="1">
      <c r="B44" s="64" t="s">
        <v>179</v>
      </c>
      <c r="C44" s="64">
        <v>0.1</v>
      </c>
      <c r="D44" s="14"/>
      <c r="Y44" s="7"/>
    </row>
    <row r="45" spans="2:33" ht="18.75" customHeight="1">
      <c r="B45" s="64" t="s">
        <v>180</v>
      </c>
      <c r="C45" s="64">
        <v>0.91</v>
      </c>
      <c r="D45" s="14" t="s">
        <v>174</v>
      </c>
      <c r="Y45" s="7"/>
    </row>
    <row r="46" spans="2:33" ht="18.75" customHeight="1">
      <c r="B46" s="64" t="s">
        <v>181</v>
      </c>
      <c r="C46" s="64">
        <v>0.89</v>
      </c>
      <c r="D46" s="14"/>
      <c r="Y46" s="7"/>
    </row>
    <row r="47" spans="2:33" ht="18.75" customHeight="1">
      <c r="B47" s="64" t="s">
        <v>182</v>
      </c>
      <c r="C47" s="64">
        <v>0.70499999999999996</v>
      </c>
      <c r="D47" s="14"/>
      <c r="Y47" s="7"/>
    </row>
    <row r="48" spans="2:33" ht="18.75" customHeight="1">
      <c r="B48" s="64" t="s">
        <v>183</v>
      </c>
      <c r="C48" s="64">
        <v>0.9</v>
      </c>
      <c r="D48" s="14"/>
      <c r="Y48" s="7"/>
    </row>
    <row r="49" spans="2:25" ht="18.75" customHeight="1">
      <c r="B49" s="64" t="s">
        <v>184</v>
      </c>
      <c r="C49" s="64">
        <v>0.746</v>
      </c>
      <c r="D49" s="14"/>
      <c r="Y49" s="7"/>
    </row>
    <row r="50" spans="2:25" ht="18.75" customHeight="1">
      <c r="B50" s="64" t="s">
        <v>185</v>
      </c>
      <c r="C50" s="64">
        <v>0.92</v>
      </c>
      <c r="D50" s="14"/>
      <c r="Y50" s="7"/>
    </row>
    <row r="51" spans="2:25" ht="18.75" customHeight="1">
      <c r="B51" s="64" t="s">
        <v>186</v>
      </c>
      <c r="C51" s="64">
        <v>0.91</v>
      </c>
      <c r="D51" s="14"/>
      <c r="Y51" s="7"/>
    </row>
    <row r="52" spans="2:25">
      <c r="B52" s="64" t="s">
        <v>187</v>
      </c>
      <c r="C52" s="64">
        <v>0.05</v>
      </c>
      <c r="D52" s="14"/>
      <c r="Y52" s="7"/>
    </row>
    <row r="53" spans="2:25">
      <c r="B53" s="64" t="s">
        <v>188</v>
      </c>
      <c r="C53" s="64">
        <v>0.746</v>
      </c>
      <c r="D53" s="14"/>
      <c r="Y53" s="7"/>
    </row>
    <row r="54" spans="2:25">
      <c r="B54" s="64" t="s">
        <v>189</v>
      </c>
      <c r="C54" s="64">
        <v>2</v>
      </c>
      <c r="D54" s="14"/>
      <c r="Y54" s="7"/>
    </row>
    <row r="55" spans="2:25">
      <c r="B55" s="64" t="s">
        <v>190</v>
      </c>
      <c r="C55" s="64">
        <v>0.92</v>
      </c>
      <c r="D55" s="14"/>
      <c r="Y55" s="7"/>
    </row>
    <row r="56" spans="2:25">
      <c r="B56" s="64" t="s">
        <v>191</v>
      </c>
      <c r="C56" s="64">
        <v>5.0000000000000001E-3</v>
      </c>
      <c r="D56" s="14"/>
      <c r="Y56" s="7"/>
    </row>
    <row r="57" spans="2:25">
      <c r="B57" s="64" t="s">
        <v>192</v>
      </c>
      <c r="C57" s="64">
        <v>0.746</v>
      </c>
      <c r="D57" s="14"/>
      <c r="Y57" s="7"/>
    </row>
    <row r="58" spans="2:25">
      <c r="B58" s="64" t="s">
        <v>193</v>
      </c>
      <c r="C58" s="64">
        <v>0.91</v>
      </c>
      <c r="D58" s="14"/>
      <c r="Y58" s="7"/>
    </row>
    <row r="59" spans="2:25">
      <c r="B59" s="64" t="s">
        <v>194</v>
      </c>
      <c r="C59" s="64">
        <v>0.92</v>
      </c>
      <c r="D59" s="14"/>
      <c r="Y59" s="7"/>
    </row>
    <row r="60" spans="2:25">
      <c r="B60" s="64" t="s">
        <v>195</v>
      </c>
      <c r="C60" s="64">
        <v>0.02</v>
      </c>
      <c r="D60" s="14"/>
      <c r="Y60" s="7"/>
    </row>
    <row r="61" spans="2:25">
      <c r="B61" s="64" t="s">
        <v>196</v>
      </c>
      <c r="C61" s="64">
        <v>4</v>
      </c>
      <c r="D61" s="14" t="s">
        <v>197</v>
      </c>
      <c r="Y61" s="7"/>
    </row>
    <row r="62" spans="2:25">
      <c r="B62" s="64" t="s">
        <v>198</v>
      </c>
      <c r="C62" s="64">
        <v>5.0000000000000001E-3</v>
      </c>
      <c r="D62" s="14"/>
      <c r="Y62" s="7"/>
    </row>
    <row r="63" spans="2:25">
      <c r="B63" s="64"/>
      <c r="C63" s="64"/>
      <c r="D63" s="14"/>
      <c r="Y63" s="7"/>
    </row>
    <row r="64" spans="2:25">
      <c r="B64" s="3"/>
      <c r="C64" s="6"/>
      <c r="D64" s="3"/>
      <c r="Y64" s="7"/>
    </row>
    <row r="65" spans="2:32">
      <c r="Q65" s="7"/>
    </row>
    <row r="66" spans="2:32" ht="18">
      <c r="B66" s="8" t="s">
        <v>199</v>
      </c>
      <c r="E66" s="8" t="s">
        <v>200</v>
      </c>
      <c r="H66" s="8" t="s">
        <v>201</v>
      </c>
      <c r="N66" s="8" t="s">
        <v>202</v>
      </c>
      <c r="Q66" s="8" t="s">
        <v>203</v>
      </c>
      <c r="Y66" s="8" t="s">
        <v>204</v>
      </c>
      <c r="Z66" s="2"/>
    </row>
    <row r="67" spans="2:32" ht="30">
      <c r="B67" s="19" t="s">
        <v>205</v>
      </c>
      <c r="C67" s="20" t="s">
        <v>172</v>
      </c>
      <c r="E67" s="19" t="s">
        <v>205</v>
      </c>
      <c r="F67" s="20" t="s">
        <v>174</v>
      </c>
      <c r="H67" s="19" t="s">
        <v>206</v>
      </c>
      <c r="I67" s="20" t="s">
        <v>207</v>
      </c>
      <c r="N67" s="19" t="s">
        <v>208</v>
      </c>
      <c r="O67" s="20" t="s">
        <v>209</v>
      </c>
      <c r="Q67" s="224" t="s">
        <v>210</v>
      </c>
      <c r="R67" s="221" t="s">
        <v>211</v>
      </c>
      <c r="S67" s="222"/>
      <c r="T67" s="222"/>
      <c r="U67" s="222"/>
      <c r="V67" s="222"/>
      <c r="W67" s="223"/>
      <c r="Y67" s="19" t="s">
        <v>212</v>
      </c>
      <c r="Z67" s="19" t="s">
        <v>213</v>
      </c>
      <c r="AA67" s="19" t="s">
        <v>214</v>
      </c>
      <c r="AB67" s="20" t="s">
        <v>215</v>
      </c>
    </row>
    <row r="68" spans="2:32" s="9" customFormat="1" ht="60.75" customHeight="1">
      <c r="B68" s="17" t="s">
        <v>216</v>
      </c>
      <c r="C68" s="39">
        <v>1976</v>
      </c>
      <c r="D68" s="2"/>
      <c r="E68" s="17" t="s">
        <v>216</v>
      </c>
      <c r="F68" s="18">
        <v>0.24</v>
      </c>
      <c r="G68" s="2"/>
      <c r="H68" s="41">
        <v>0.125</v>
      </c>
      <c r="I68" s="39">
        <v>21</v>
      </c>
      <c r="J68" s="2"/>
      <c r="K68" s="2"/>
      <c r="L68" s="2"/>
      <c r="M68" s="2"/>
      <c r="N68" s="17" t="s">
        <v>217</v>
      </c>
      <c r="O68" s="18">
        <v>0.32</v>
      </c>
      <c r="P68" s="2"/>
      <c r="Q68" s="225"/>
      <c r="R68" s="42">
        <v>1.5625E-2</v>
      </c>
      <c r="S68" s="42">
        <v>3.125E-2</v>
      </c>
      <c r="T68" s="42">
        <v>6.25E-2</v>
      </c>
      <c r="U68" s="42">
        <v>0.125</v>
      </c>
      <c r="V68" s="42">
        <v>0.25</v>
      </c>
      <c r="W68" s="42">
        <v>0.375</v>
      </c>
      <c r="X68" s="2"/>
      <c r="Y68" s="17">
        <v>1</v>
      </c>
      <c r="Z68" s="17">
        <v>5</v>
      </c>
      <c r="AA68" s="17">
        <v>1257</v>
      </c>
      <c r="AB68" s="18">
        <v>0.66700000000000004</v>
      </c>
      <c r="AC68" s="7"/>
      <c r="AD68" s="7"/>
      <c r="AE68" s="7"/>
      <c r="AF68" s="7"/>
    </row>
    <row r="69" spans="2:32">
      <c r="B69" s="17" t="s">
        <v>218</v>
      </c>
      <c r="C69" s="39">
        <v>3952</v>
      </c>
      <c r="E69" s="17" t="s">
        <v>218</v>
      </c>
      <c r="F69" s="18">
        <v>0.95</v>
      </c>
      <c r="H69" s="41">
        <v>0.25</v>
      </c>
      <c r="I69" s="39">
        <v>58</v>
      </c>
      <c r="N69" s="17" t="s">
        <v>219</v>
      </c>
      <c r="O69" s="18">
        <v>0.32</v>
      </c>
      <c r="Q69" s="43">
        <v>70</v>
      </c>
      <c r="R69" s="17">
        <v>0.28999999999999998</v>
      </c>
      <c r="S69" s="17">
        <v>1.1599999999999999</v>
      </c>
      <c r="T69" s="17">
        <v>4.66</v>
      </c>
      <c r="U69" s="17">
        <v>18.62</v>
      </c>
      <c r="V69" s="17">
        <v>74.400000000000006</v>
      </c>
      <c r="W69" s="18">
        <v>167.8</v>
      </c>
      <c r="Y69" s="17">
        <v>6</v>
      </c>
      <c r="Z69" s="17">
        <v>20</v>
      </c>
      <c r="AA69" s="17">
        <v>2131</v>
      </c>
      <c r="AB69" s="18">
        <v>0.66700000000000004</v>
      </c>
    </row>
    <row r="70" spans="2:32">
      <c r="B70" s="17" t="s">
        <v>220</v>
      </c>
      <c r="C70" s="39">
        <v>5928</v>
      </c>
      <c r="E70" s="17" t="s">
        <v>220</v>
      </c>
      <c r="F70" s="18">
        <v>0.95</v>
      </c>
      <c r="N70" s="17" t="s">
        <v>221</v>
      </c>
      <c r="O70" s="18">
        <v>0.3</v>
      </c>
      <c r="Q70" s="43">
        <v>80</v>
      </c>
      <c r="R70" s="17">
        <v>0.32</v>
      </c>
      <c r="S70" s="17">
        <v>1.26</v>
      </c>
      <c r="T70" s="17">
        <v>5.24</v>
      </c>
      <c r="U70" s="17">
        <v>20.76</v>
      </c>
      <c r="V70" s="17">
        <v>83.1</v>
      </c>
      <c r="W70" s="18">
        <v>187.2</v>
      </c>
      <c r="X70" s="7"/>
      <c r="Y70" s="17">
        <v>21</v>
      </c>
      <c r="Z70" s="17">
        <v>50</v>
      </c>
      <c r="AA70" s="17">
        <v>3528</v>
      </c>
      <c r="AB70" s="18">
        <v>0.66700000000000004</v>
      </c>
    </row>
    <row r="71" spans="2:32">
      <c r="B71" s="17" t="s">
        <v>222</v>
      </c>
      <c r="C71" s="39">
        <v>8320</v>
      </c>
      <c r="E71" s="17" t="s">
        <v>222</v>
      </c>
      <c r="F71" s="18">
        <v>0.95</v>
      </c>
      <c r="N71" s="17" t="s">
        <v>223</v>
      </c>
      <c r="O71" s="18">
        <v>0.28000000000000003</v>
      </c>
      <c r="Q71" s="43">
        <v>90</v>
      </c>
      <c r="R71" s="17">
        <v>0.36</v>
      </c>
      <c r="S71" s="17">
        <v>1.46</v>
      </c>
      <c r="T71" s="17">
        <v>5.72</v>
      </c>
      <c r="U71" s="17">
        <v>23.1</v>
      </c>
      <c r="V71" s="17">
        <v>92</v>
      </c>
      <c r="W71" s="18">
        <v>206.6</v>
      </c>
      <c r="X71" s="7"/>
      <c r="Y71" s="17">
        <v>51</v>
      </c>
      <c r="Z71" s="17">
        <v>100</v>
      </c>
      <c r="AA71" s="17">
        <v>4520</v>
      </c>
      <c r="AB71" s="39">
        <v>1</v>
      </c>
    </row>
    <row r="72" spans="2:32">
      <c r="N72" s="17" t="s">
        <v>224</v>
      </c>
      <c r="O72" s="18">
        <v>0.23</v>
      </c>
      <c r="Q72" s="43">
        <v>95</v>
      </c>
      <c r="R72" s="17">
        <v>0.38</v>
      </c>
      <c r="S72" s="17">
        <v>1.51</v>
      </c>
      <c r="T72" s="17">
        <v>6.02</v>
      </c>
      <c r="U72" s="17">
        <v>24.16</v>
      </c>
      <c r="V72" s="17">
        <v>96.5</v>
      </c>
      <c r="W72" s="18">
        <v>216.8</v>
      </c>
      <c r="X72" s="7"/>
      <c r="Y72" s="17">
        <v>101</v>
      </c>
      <c r="Z72" s="17">
        <v>200</v>
      </c>
      <c r="AA72" s="17">
        <v>4685</v>
      </c>
      <c r="AB72" s="39">
        <v>1</v>
      </c>
    </row>
    <row r="73" spans="2:32">
      <c r="N73" s="17" t="s">
        <v>225</v>
      </c>
      <c r="O73" s="18">
        <v>0.27</v>
      </c>
      <c r="Q73" s="43">
        <v>100</v>
      </c>
      <c r="R73" s="17">
        <v>0.4</v>
      </c>
      <c r="S73" s="17">
        <v>1.55</v>
      </c>
      <c r="T73" s="17">
        <v>6.31</v>
      </c>
      <c r="U73" s="17">
        <v>25.22</v>
      </c>
      <c r="V73" s="17">
        <v>100.9</v>
      </c>
      <c r="W73" s="18">
        <v>227</v>
      </c>
      <c r="X73" s="7"/>
      <c r="Y73" s="17">
        <v>201</v>
      </c>
      <c r="Z73" s="17">
        <v>500</v>
      </c>
      <c r="AA73" s="17">
        <v>6148</v>
      </c>
      <c r="AB73" s="39">
        <v>1</v>
      </c>
    </row>
    <row r="74" spans="2:32" ht="18">
      <c r="B74" s="8" t="s">
        <v>226</v>
      </c>
      <c r="E74" s="8" t="s">
        <v>227</v>
      </c>
      <c r="H74" s="8" t="s">
        <v>228</v>
      </c>
      <c r="Q74" s="43">
        <v>105</v>
      </c>
      <c r="R74" s="17">
        <v>0.42</v>
      </c>
      <c r="S74" s="17">
        <v>1.63</v>
      </c>
      <c r="T74" s="17">
        <v>6.58</v>
      </c>
      <c r="U74" s="17">
        <v>26.31</v>
      </c>
      <c r="V74" s="17">
        <v>105.2</v>
      </c>
      <c r="W74" s="18">
        <v>236.7</v>
      </c>
      <c r="X74" s="7"/>
      <c r="Y74" s="17">
        <v>501</v>
      </c>
      <c r="Z74" s="17">
        <v>1000</v>
      </c>
      <c r="AA74" s="17">
        <v>6156</v>
      </c>
      <c r="AB74" s="39">
        <v>1</v>
      </c>
    </row>
    <row r="75" spans="2:32" ht="15">
      <c r="B75" s="19" t="s">
        <v>205</v>
      </c>
      <c r="C75" s="20" t="s">
        <v>229</v>
      </c>
      <c r="E75" s="19" t="s">
        <v>230</v>
      </c>
      <c r="F75" s="20" t="s">
        <v>231</v>
      </c>
      <c r="H75" s="19" t="s">
        <v>206</v>
      </c>
      <c r="I75" s="20" t="s">
        <v>207</v>
      </c>
      <c r="Q75" s="43">
        <v>110</v>
      </c>
      <c r="R75" s="17">
        <v>0.43</v>
      </c>
      <c r="S75" s="17">
        <v>1.71</v>
      </c>
      <c r="T75" s="17">
        <v>6.85</v>
      </c>
      <c r="U75" s="17">
        <v>27.39</v>
      </c>
      <c r="V75" s="17">
        <v>109.4</v>
      </c>
      <c r="W75" s="18">
        <v>246.4</v>
      </c>
      <c r="X75" s="7"/>
      <c r="Y75" s="17">
        <v>1001</v>
      </c>
      <c r="Z75" s="17">
        <v>100000</v>
      </c>
      <c r="AA75" s="17">
        <v>7485</v>
      </c>
      <c r="AB75" s="39">
        <v>1</v>
      </c>
    </row>
    <row r="76" spans="2:32">
      <c r="B76" s="17" t="s">
        <v>216</v>
      </c>
      <c r="C76" s="18">
        <v>0.62</v>
      </c>
      <c r="E76" s="17" t="s">
        <v>232</v>
      </c>
      <c r="F76" s="18">
        <v>0.26</v>
      </c>
      <c r="H76" s="41">
        <v>0.125</v>
      </c>
      <c r="I76" s="39">
        <v>6</v>
      </c>
      <c r="Q76" s="43">
        <v>115</v>
      </c>
      <c r="R76" s="17">
        <v>0.45</v>
      </c>
      <c r="S76" s="17">
        <v>1.78</v>
      </c>
      <c r="T76" s="17">
        <v>7.12</v>
      </c>
      <c r="U76" s="17">
        <v>28.48</v>
      </c>
      <c r="V76" s="17">
        <v>113.7</v>
      </c>
      <c r="W76" s="18">
        <v>256.10000000000002</v>
      </c>
      <c r="X76" s="7"/>
      <c r="Y76" s="7"/>
    </row>
    <row r="77" spans="2:32">
      <c r="B77" s="17" t="s">
        <v>218</v>
      </c>
      <c r="C77" s="18">
        <v>0.74</v>
      </c>
      <c r="H77" s="41">
        <v>0.25</v>
      </c>
      <c r="I77" s="39">
        <v>11</v>
      </c>
      <c r="Q77" s="43">
        <v>120</v>
      </c>
      <c r="R77" s="17">
        <v>0.46</v>
      </c>
      <c r="S77" s="17">
        <v>1.86</v>
      </c>
      <c r="T77" s="17">
        <v>7.39</v>
      </c>
      <c r="U77" s="17">
        <v>29.56</v>
      </c>
      <c r="V77" s="17">
        <v>117.9</v>
      </c>
      <c r="W77" s="18">
        <v>265.8</v>
      </c>
      <c r="X77" s="7"/>
      <c r="Y77" s="7"/>
    </row>
    <row r="78" spans="2:32">
      <c r="B78" s="17" t="s">
        <v>220</v>
      </c>
      <c r="C78" s="18">
        <v>0.86</v>
      </c>
      <c r="Q78" s="43">
        <v>125</v>
      </c>
      <c r="R78" s="17">
        <v>0.48</v>
      </c>
      <c r="S78" s="17">
        <v>1.94</v>
      </c>
      <c r="T78" s="17">
        <v>7.66</v>
      </c>
      <c r="U78" s="17">
        <v>30.65</v>
      </c>
      <c r="V78" s="17">
        <v>122.2</v>
      </c>
      <c r="W78" s="18">
        <v>275.5</v>
      </c>
      <c r="X78" s="7"/>
      <c r="Y78" s="7"/>
    </row>
    <row r="79" spans="2:32">
      <c r="B79" s="17" t="s">
        <v>222</v>
      </c>
      <c r="C79" s="18">
        <v>0.97</v>
      </c>
      <c r="R79" s="7"/>
      <c r="S79" s="7"/>
      <c r="T79" s="7"/>
      <c r="U79" s="7"/>
      <c r="V79" s="7"/>
      <c r="W79" s="7"/>
      <c r="X79" s="7"/>
      <c r="Y79" s="7"/>
    </row>
    <row r="80" spans="2:32">
      <c r="R80" s="7"/>
      <c r="S80" s="7"/>
      <c r="T80" s="7"/>
      <c r="U80" s="7"/>
      <c r="V80" s="7"/>
      <c r="W80" s="7"/>
      <c r="Y80" s="7"/>
    </row>
    <row r="81" spans="2:33">
      <c r="R81" s="7"/>
      <c r="Y81" s="7"/>
    </row>
    <row r="82" spans="2:33" ht="18">
      <c r="B82" s="8" t="s">
        <v>10</v>
      </c>
      <c r="R82" s="7"/>
      <c r="Y82" s="7"/>
    </row>
    <row r="83" spans="2:33" ht="45">
      <c r="B83" s="19"/>
      <c r="C83" s="20" t="s">
        <v>233</v>
      </c>
      <c r="D83" s="19" t="s">
        <v>234</v>
      </c>
      <c r="E83" s="19" t="s">
        <v>235</v>
      </c>
      <c r="F83" s="19" t="s">
        <v>236</v>
      </c>
      <c r="G83" s="19" t="s">
        <v>237</v>
      </c>
      <c r="H83" s="19" t="s">
        <v>238</v>
      </c>
      <c r="I83" s="19" t="s">
        <v>239</v>
      </c>
      <c r="J83" s="19" t="s">
        <v>240</v>
      </c>
      <c r="K83" s="19" t="s">
        <v>241</v>
      </c>
      <c r="L83" s="19" t="s">
        <v>84</v>
      </c>
      <c r="P83" s="7"/>
      <c r="Q83" s="7"/>
      <c r="Y83" s="7"/>
      <c r="AE83" s="9"/>
    </row>
    <row r="84" spans="2:33" ht="15">
      <c r="B84" s="17" t="s">
        <v>94</v>
      </c>
      <c r="C84" s="39" t="e">
        <f>VLOOKUP('Cycling Dryer'!C9:D9,Calculations!B67:C71,2,FALSE)</f>
        <v>#N/A</v>
      </c>
      <c r="D84" s="18" t="e">
        <f>VLOOKUP('Cycling Dryer'!C9,Calculations!E67:F71,2,FALSE)</f>
        <v>#N/A</v>
      </c>
      <c r="E84" s="39">
        <f>C36</f>
        <v>4</v>
      </c>
      <c r="F84" s="62">
        <f>C37</f>
        <v>8.6999999999999994E-3</v>
      </c>
      <c r="G84" s="18">
        <f>C38</f>
        <v>0.92500000000000004</v>
      </c>
      <c r="H84" s="18">
        <f>C39</f>
        <v>0.65</v>
      </c>
      <c r="I84" s="39">
        <f>IFERROR(ROUND(C3*E84*F84*C84*(1-H84)*G84*C4,2),0)</f>
        <v>0</v>
      </c>
      <c r="J84" s="18">
        <f>IFERROR(ROUND((I84/C84)*D84,4),0)</f>
        <v>0</v>
      </c>
      <c r="K84" s="39">
        <f>$C$5</f>
        <v>0</v>
      </c>
      <c r="L84" s="18">
        <f>IFERROR(IF(($C$3*$C$36)&gt;600,"Not elegible for incentive",ROUND(MIN($C$5*0.5,($I$84*0.02)+(J84*200),500000),2)),"")</f>
        <v>0</v>
      </c>
      <c r="P84" s="7"/>
      <c r="Q84" s="7"/>
      <c r="Y84" s="7"/>
      <c r="AF84" s="9"/>
      <c r="AG84" s="9"/>
    </row>
    <row r="86" spans="2:33" ht="30">
      <c r="B86" s="19"/>
      <c r="C86" s="20" t="s">
        <v>233</v>
      </c>
      <c r="D86" s="19" t="s">
        <v>234</v>
      </c>
      <c r="E86" s="19" t="s">
        <v>242</v>
      </c>
      <c r="F86" s="19" t="s">
        <v>243</v>
      </c>
      <c r="G86" s="19" t="s">
        <v>244</v>
      </c>
      <c r="H86" s="19" t="s">
        <v>245</v>
      </c>
      <c r="I86" s="19" t="s">
        <v>239</v>
      </c>
      <c r="J86" s="19" t="s">
        <v>240</v>
      </c>
      <c r="K86" s="19" t="s">
        <v>241</v>
      </c>
      <c r="L86" s="19" t="s">
        <v>84</v>
      </c>
    </row>
    <row r="87" spans="2:33">
      <c r="B87" s="17" t="s">
        <v>246</v>
      </c>
      <c r="C87" s="39" t="e">
        <f>VLOOKUP('Air Nozzle'!C$6,Calculations!$B$68:$C$71,2,FALSE)</f>
        <v>#N/A</v>
      </c>
      <c r="D87" s="18" t="e">
        <f>VLOOKUP('Air Nozzle'!C$6,Calculations!$E$67:$F$71,2,FALSE)</f>
        <v>#N/A</v>
      </c>
      <c r="E87" s="39" t="str">
        <f>IFERROR(VLOOKUP('Air Nozzle'!C$8,Calculations!$H$67:$I$69,2,FALSE),"")</f>
        <v/>
      </c>
      <c r="F87" s="39" t="str">
        <f>IFERROR(VLOOKUP('Air Nozzle'!C$8,Calculations!$H$75:$I$77,2,FALSE),"")</f>
        <v/>
      </c>
      <c r="G87" s="18" t="str">
        <f>IFERROR(VLOOKUP('Air Nozzle'!C$7,Calculations!$N$67:$O$73,2,FALSE),"")</f>
        <v/>
      </c>
      <c r="H87" s="54">
        <f>$C$40</f>
        <v>0.05</v>
      </c>
      <c r="I87" s="39">
        <f>IFERROR(ROUND((E$87-F$87)*G$87*C$87*H$87*'Air Nozzle'!C9,2),0)</f>
        <v>0</v>
      </c>
      <c r="J87" s="18">
        <f>IFERROR(ROUND((I87/C87)*D87,4),0)</f>
        <v>0</v>
      </c>
      <c r="K87" s="39">
        <f>'Air Nozzle'!C$12</f>
        <v>0</v>
      </c>
      <c r="L87" s="18">
        <f>IFERROR(ROUND(MIN(K87*0.5,(0.02*I87)+(J87*200),500000),2),"")</f>
        <v>0</v>
      </c>
    </row>
    <row r="88" spans="2:33">
      <c r="B88" s="17" t="s">
        <v>246</v>
      </c>
      <c r="C88" s="39" t="e">
        <f>VLOOKUP('Air Nozzle'!D$6,Calculations!$B$68:$C$71,2,FALSE)</f>
        <v>#N/A</v>
      </c>
      <c r="D88" s="18" t="e">
        <f>VLOOKUP('Air Nozzle'!D$6,Calculations!$E$67:$F$71,2,FALSE)</f>
        <v>#N/A</v>
      </c>
      <c r="E88" s="39" t="str">
        <f>IFERROR(VLOOKUP('Air Nozzle'!D$8,Calculations!$H$67:$I$69,2,FALSE),"")</f>
        <v/>
      </c>
      <c r="F88" s="39" t="str">
        <f>IFERROR(VLOOKUP('Air Nozzle'!D$8,Calculations!$H$75:$I$77,2,FALSE),"")</f>
        <v/>
      </c>
      <c r="G88" s="18" t="str">
        <f>IFERROR(VLOOKUP('Air Nozzle'!D$7,Calculations!$N$67:$O$73,2,FALSE),"")</f>
        <v/>
      </c>
      <c r="H88" s="54">
        <f t="shared" ref="H88:H90" si="0">$C$40</f>
        <v>0.05</v>
      </c>
      <c r="I88" s="39">
        <f>IFERROR(ROUND((E88-F88)*G88*C88*H88*'Air Nozzle'!D9,2),0)</f>
        <v>0</v>
      </c>
      <c r="J88" s="18">
        <f t="shared" ref="J88:J90" si="1">IFERROR(ROUND((I88/C88)*D88,4),0)</f>
        <v>0</v>
      </c>
      <c r="K88" s="39">
        <f>'Air Nozzle'!D$12</f>
        <v>0</v>
      </c>
      <c r="L88" s="18">
        <f t="shared" ref="L88:L90" si="2">IFERROR(ROUND(MIN(K88*0.5,(0.02*I88)+(J88*200),500000),2),"")</f>
        <v>0</v>
      </c>
    </row>
    <row r="89" spans="2:33">
      <c r="B89" s="17" t="s">
        <v>246</v>
      </c>
      <c r="C89" s="39" t="e">
        <f>VLOOKUP('Air Nozzle'!E$6,Calculations!$B$68:$C$71,2,FALSE)</f>
        <v>#N/A</v>
      </c>
      <c r="D89" s="18" t="e">
        <f>VLOOKUP('Air Nozzle'!E$6,Calculations!$E$67:$F$71,2,FALSE)</f>
        <v>#N/A</v>
      </c>
      <c r="E89" s="39" t="str">
        <f>IFERROR(VLOOKUP('Air Nozzle'!E$8,Calculations!$H$67:$I$69,2,FALSE),"")</f>
        <v/>
      </c>
      <c r="F89" s="39" t="str">
        <f>IFERROR(VLOOKUP('Air Nozzle'!E$8,Calculations!$H$75:$I$77,2,FALSE),"")</f>
        <v/>
      </c>
      <c r="G89" s="18" t="str">
        <f>IFERROR(VLOOKUP('Air Nozzle'!E$7,Calculations!$N$67:$O$73,2,FALSE),"")</f>
        <v/>
      </c>
      <c r="H89" s="54">
        <f t="shared" si="0"/>
        <v>0.05</v>
      </c>
      <c r="I89" s="39">
        <f>IFERROR(ROUND((E89-F89)*G89*C89*H89*'Air Nozzle'!E9,2),0)</f>
        <v>0</v>
      </c>
      <c r="J89" s="18">
        <f t="shared" si="1"/>
        <v>0</v>
      </c>
      <c r="K89" s="39">
        <f>'Air Nozzle'!E$12</f>
        <v>0</v>
      </c>
      <c r="L89" s="18">
        <f t="shared" si="2"/>
        <v>0</v>
      </c>
    </row>
    <row r="90" spans="2:33">
      <c r="B90" s="17" t="s">
        <v>246</v>
      </c>
      <c r="C90" s="39" t="e">
        <f>VLOOKUP('Air Nozzle'!F$6,Calculations!$B$68:$C$71,2,FALSE)</f>
        <v>#N/A</v>
      </c>
      <c r="D90" s="18" t="e">
        <f>VLOOKUP('Air Nozzle'!F$6,Calculations!$E$67:$F$71,2,FALSE)</f>
        <v>#N/A</v>
      </c>
      <c r="E90" s="39" t="str">
        <f>IFERROR(VLOOKUP('Air Nozzle'!F$8,Calculations!$H$67:$I$69,2,FALSE),"")</f>
        <v/>
      </c>
      <c r="F90" s="39" t="str">
        <f>IFERROR(VLOOKUP('Air Nozzle'!F$8,Calculations!$H$75:$I$77,2,FALSE),"")</f>
        <v/>
      </c>
      <c r="G90" s="18" t="str">
        <f>IFERROR(VLOOKUP('Air Nozzle'!F$7,Calculations!$N$67:$O$73,2,FALSE),"")</f>
        <v/>
      </c>
      <c r="H90" s="54">
        <f t="shared" si="0"/>
        <v>0.05</v>
      </c>
      <c r="I90" s="39">
        <f>IFERROR(ROUND((E90-F90)*G90*C90*H90*'Air Nozzle'!F9,2),0)</f>
        <v>0</v>
      </c>
      <c r="J90" s="18">
        <f t="shared" si="1"/>
        <v>0</v>
      </c>
      <c r="K90" s="39">
        <f>'Air Nozzle'!F$12</f>
        <v>0</v>
      </c>
      <c r="L90" s="18">
        <f t="shared" si="2"/>
        <v>0</v>
      </c>
    </row>
    <row r="92" spans="2:33" ht="45">
      <c r="B92" s="19"/>
      <c r="C92" s="20" t="s">
        <v>233</v>
      </c>
      <c r="D92" s="19" t="s">
        <v>234</v>
      </c>
      <c r="E92" s="19" t="s">
        <v>247</v>
      </c>
      <c r="F92" s="19" t="s">
        <v>248</v>
      </c>
      <c r="G92" s="19" t="s">
        <v>249</v>
      </c>
      <c r="H92" s="19" t="s">
        <v>250</v>
      </c>
      <c r="I92" s="19" t="s">
        <v>251</v>
      </c>
      <c r="J92" s="19" t="s">
        <v>252</v>
      </c>
      <c r="K92" s="19" t="s">
        <v>253</v>
      </c>
      <c r="L92" s="19" t="s">
        <v>106</v>
      </c>
      <c r="M92" s="19" t="s">
        <v>107</v>
      </c>
      <c r="N92" s="19" t="s">
        <v>84</v>
      </c>
      <c r="Z92" s="2"/>
      <c r="AA92" s="2"/>
    </row>
    <row r="93" spans="2:33">
      <c r="B93" s="17" t="s">
        <v>254</v>
      </c>
      <c r="C93" s="39" t="e">
        <f>VLOOKUP('Condensate Drains'!C6,Calculations!$B$67:$C$71,2,FALSE)</f>
        <v>#N/A</v>
      </c>
      <c r="D93" s="18" t="e">
        <f>VLOOKUP('Condensate Drains'!C6,Calculations!$E$67:$F$71,2,FALSE)</f>
        <v>#N/A</v>
      </c>
      <c r="E93" s="18">
        <f>IFERROR(INDEX($R$69:$W$78,MATCH('Condensate Drains'!C9,$Q$69:$Q$78,0),MATCH('Condensate Drains'!C7,$R$68:$W$68,0)),"")</f>
        <v>100.9</v>
      </c>
      <c r="F93" s="18">
        <v>0.97</v>
      </c>
      <c r="G93" s="18">
        <f>E93*F93</f>
        <v>97.873000000000005</v>
      </c>
      <c r="H93" s="18" t="str">
        <f>IFERROR(VLOOKUP('Condensate Drains'!C8,Calculations!$N$68:$O$73,2,FALSE),"")</f>
        <v/>
      </c>
      <c r="I93" s="39">
        <v>146</v>
      </c>
      <c r="J93" s="18" t="str">
        <f>IFERROR(VLOOKUP('Condensate Drains'!C6,Calculations!$B$75:$C$79,2,0),"")</f>
        <v/>
      </c>
      <c r="K93" s="54">
        <v>0.75</v>
      </c>
      <c r="L93" s="39">
        <f>IFERROR(ROUND(G93*H93*I93*J93*K93*'Condensate Drains'!C$10,2),0)</f>
        <v>0</v>
      </c>
      <c r="M93" s="18">
        <f>IFERROR(ROUND((L93/C93)*D93,4),0)</f>
        <v>0</v>
      </c>
      <c r="N93" s="18">
        <f>IFERROR(ROUND(MIN('Condensate Drains'!C$13*0.5,(0.02*L$93)+(M93*200),500000),2),"")</f>
        <v>0</v>
      </c>
      <c r="Z93" s="2"/>
      <c r="AA93" s="2"/>
    </row>
    <row r="94" spans="2:33">
      <c r="B94" s="17" t="s">
        <v>254</v>
      </c>
      <c r="C94" s="39" t="e">
        <f>VLOOKUP('Condensate Drains'!D6,Calculations!$B$67:$C$71,2,FALSE)</f>
        <v>#N/A</v>
      </c>
      <c r="D94" s="18" t="e">
        <f>VLOOKUP('Condensate Drains'!D6,Calculations!$E$67:$F$71,2,FALSE)</f>
        <v>#N/A</v>
      </c>
      <c r="E94" s="18">
        <f>IFERROR(INDEX($R$69:$W$78,MATCH('Condensate Drains'!D9,$Q$69:$Q$78,0),MATCH('Condensate Drains'!D7,$R$68:$W$68,0)),"")</f>
        <v>100.9</v>
      </c>
      <c r="F94" s="18">
        <v>0.97</v>
      </c>
      <c r="G94" s="18">
        <f t="shared" ref="G94:G96" si="3">E94*F94</f>
        <v>97.873000000000005</v>
      </c>
      <c r="H94" s="18" t="str">
        <f>IFERROR(VLOOKUP('Condensate Drains'!D8,Calculations!$N$68:$O$73,2,FALSE),"")</f>
        <v/>
      </c>
      <c r="I94" s="39">
        <v>146</v>
      </c>
      <c r="J94" s="18" t="str">
        <f>IFERROR(VLOOKUP('Condensate Drains'!D6,Calculations!$B$75:$C$79,2,0),"")</f>
        <v/>
      </c>
      <c r="K94" s="54">
        <v>0.75</v>
      </c>
      <c r="L94" s="39">
        <f>IFERROR(ROUND(G94*H94*I94*J94*K94*'Condensate Drains'!D$10,2),0)</f>
        <v>0</v>
      </c>
      <c r="M94" s="18">
        <f t="shared" ref="M94:M96" si="4">IFERROR(ROUND((L94/C94)*D94,4),0)</f>
        <v>0</v>
      </c>
      <c r="N94" s="18">
        <f>IFERROR(ROUND(MIN('Condensate Drains'!D$13*0.5,(0.02*L$94)+(M94*200),500000),2),"")</f>
        <v>0</v>
      </c>
      <c r="Z94" s="2"/>
      <c r="AA94" s="2"/>
    </row>
    <row r="95" spans="2:33">
      <c r="B95" s="17" t="s">
        <v>254</v>
      </c>
      <c r="C95" s="39" t="e">
        <f>VLOOKUP('Condensate Drains'!E6,Calculations!$B$67:$C$71,2,FALSE)</f>
        <v>#N/A</v>
      </c>
      <c r="D95" s="18" t="e">
        <f>VLOOKUP('Condensate Drains'!E6,Calculations!$E$67:$F$71,2,FALSE)</f>
        <v>#N/A</v>
      </c>
      <c r="E95" s="18">
        <f>IFERROR(INDEX($R$69:$W$78,MATCH('Condensate Drains'!E9,$Q$69:$Q$78,0),MATCH('Condensate Drains'!E7,$R$68:$W$68,0)),"")</f>
        <v>100.9</v>
      </c>
      <c r="F95" s="18">
        <v>0.97</v>
      </c>
      <c r="G95" s="18">
        <f t="shared" si="3"/>
        <v>97.873000000000005</v>
      </c>
      <c r="H95" s="18" t="str">
        <f>IFERROR(VLOOKUP('Condensate Drains'!E8,Calculations!$N$68:$O$73,2,FALSE),"")</f>
        <v/>
      </c>
      <c r="I95" s="39">
        <v>146</v>
      </c>
      <c r="J95" s="18" t="str">
        <f>IFERROR(VLOOKUP('Condensate Drains'!E6,Calculations!$B$75:$C$79,2,0),"")</f>
        <v/>
      </c>
      <c r="K95" s="54">
        <v>0.75</v>
      </c>
      <c r="L95" s="39">
        <f>IFERROR(ROUND(G95*H95*I95*J95*K95*'Condensate Drains'!E$10,2),0)</f>
        <v>0</v>
      </c>
      <c r="M95" s="18">
        <f t="shared" si="4"/>
        <v>0</v>
      </c>
      <c r="N95" s="18">
        <f>IFERROR(ROUND(MIN('Condensate Drains'!E$13*0.5,(0.02*L$95)+(M95*200),500000),2),"")</f>
        <v>0</v>
      </c>
      <c r="Z95" s="2"/>
      <c r="AA95" s="2"/>
    </row>
    <row r="96" spans="2:33">
      <c r="B96" s="17" t="s">
        <v>254</v>
      </c>
      <c r="C96" s="39" t="e">
        <f>VLOOKUP('Condensate Drains'!F6,Calculations!$B$67:$C$71,2,FALSE)</f>
        <v>#N/A</v>
      </c>
      <c r="D96" s="18" t="e">
        <f>VLOOKUP('Condensate Drains'!F6,Calculations!$E$67:$F$71,2,FALSE)</f>
        <v>#N/A</v>
      </c>
      <c r="E96" s="18">
        <f>IFERROR(INDEX($R$69:$W$78,MATCH('Condensate Drains'!F9,$Q$69:$Q$78,0),MATCH('Condensate Drains'!F7,$R$68:$W$68,0)),"")</f>
        <v>100.9</v>
      </c>
      <c r="F96" s="18">
        <v>0.97</v>
      </c>
      <c r="G96" s="18">
        <f t="shared" si="3"/>
        <v>97.873000000000005</v>
      </c>
      <c r="H96" s="18" t="str">
        <f>IFERROR(VLOOKUP('Condensate Drains'!F8,Calculations!$N$68:$O$73,2,FALSE),"")</f>
        <v/>
      </c>
      <c r="I96" s="39">
        <v>146</v>
      </c>
      <c r="J96" s="18" t="str">
        <f>IFERROR(VLOOKUP('Condensate Drains'!F6,Calculations!$B$75:$C$79,2,0),"")</f>
        <v/>
      </c>
      <c r="K96" s="54">
        <v>0.75</v>
      </c>
      <c r="L96" s="39">
        <f>IFERROR(ROUND(G96*H96*I96*J96*K96*'Condensate Drains'!F$10,2),0)</f>
        <v>0</v>
      </c>
      <c r="M96" s="18">
        <f t="shared" si="4"/>
        <v>0</v>
      </c>
      <c r="N96" s="18">
        <f>IFERROR(ROUND(MIN('Condensate Drains'!F$13*0.5,(0.02*L$96)+(M96*200),500000),2),"")</f>
        <v>0</v>
      </c>
      <c r="Z96" s="2"/>
      <c r="AA96" s="2"/>
    </row>
    <row r="98" spans="2:26" ht="30">
      <c r="B98" s="19"/>
      <c r="C98" s="20" t="s">
        <v>255</v>
      </c>
      <c r="D98" s="19" t="s">
        <v>233</v>
      </c>
      <c r="E98" s="19" t="s">
        <v>256</v>
      </c>
      <c r="F98" s="19" t="s">
        <v>257</v>
      </c>
      <c r="G98" s="19" t="s">
        <v>258</v>
      </c>
      <c r="H98" s="19" t="s">
        <v>259</v>
      </c>
      <c r="I98" s="19" t="s">
        <v>240</v>
      </c>
      <c r="J98" s="19" t="s">
        <v>241</v>
      </c>
      <c r="K98" s="19" t="s">
        <v>84</v>
      </c>
      <c r="Y98" s="7"/>
    </row>
    <row r="99" spans="2:26">
      <c r="B99" s="17" t="s">
        <v>260</v>
      </c>
      <c r="C99" s="18" t="e">
        <f>VLOOKUP('Air Tanks'!C5,Calculations!E68:F71,2,FALSE)</f>
        <v>#N/A</v>
      </c>
      <c r="D99" s="39" t="e">
        <f>VLOOKUP('Air Tanks'!C5,Calculations!B68:C71,2,FALSE)</f>
        <v>#N/A</v>
      </c>
      <c r="E99" s="18">
        <f>C43</f>
        <v>0.92</v>
      </c>
      <c r="F99" s="18">
        <f>C44</f>
        <v>0.1</v>
      </c>
      <c r="G99" s="18">
        <f>C45</f>
        <v>0.91</v>
      </c>
      <c r="H99" s="18">
        <f>IFERROR(ROUND((C$15*0.746*D$99*E$99*F$99*C$16)/G$99,2),0)</f>
        <v>0</v>
      </c>
      <c r="I99" s="18">
        <f>IFERROR(ROUND((H$99/D$99)*C$99,4),0)</f>
        <v>0</v>
      </c>
      <c r="J99" s="18">
        <f>C17</f>
        <v>0</v>
      </c>
      <c r="K99" s="18">
        <f>IFERROR(ROUND(MIN(C17*0.5,(0.02*H99)+(I99*200),500000),2),"")</f>
        <v>0</v>
      </c>
      <c r="Y99" s="7"/>
    </row>
    <row r="101" spans="2:26" ht="60">
      <c r="B101" s="19"/>
      <c r="C101" s="19" t="s">
        <v>261</v>
      </c>
      <c r="D101" s="20" t="s">
        <v>233</v>
      </c>
      <c r="E101" s="19" t="s">
        <v>234</v>
      </c>
      <c r="F101" s="19" t="s">
        <v>262</v>
      </c>
      <c r="G101" s="19" t="s">
        <v>263</v>
      </c>
      <c r="H101" s="19" t="s">
        <v>264</v>
      </c>
      <c r="I101" s="19" t="s">
        <v>238</v>
      </c>
      <c r="J101" s="19" t="s">
        <v>239</v>
      </c>
      <c r="K101" s="19" t="s">
        <v>240</v>
      </c>
      <c r="L101" s="19" t="s">
        <v>241</v>
      </c>
      <c r="M101" s="19" t="s">
        <v>84</v>
      </c>
      <c r="Z101" s="2"/>
    </row>
    <row r="102" spans="2:26">
      <c r="B102" s="17" t="s">
        <v>265</v>
      </c>
      <c r="C102" s="65">
        <f>C20</f>
        <v>0</v>
      </c>
      <c r="D102" s="39" t="e">
        <f>VLOOKUP($C$18,AnnualHoursofOperation,2,FALSE)</f>
        <v>#N/A</v>
      </c>
      <c r="E102" s="18" t="e">
        <f>VLOOKUP($C$18,CoincidenceFactor,2,FALSE)</f>
        <v>#N/A</v>
      </c>
      <c r="F102" s="18">
        <f>C46</f>
        <v>0.89</v>
      </c>
      <c r="G102" s="18">
        <f>C47</f>
        <v>0.70499999999999996</v>
      </c>
      <c r="H102" s="18">
        <f>C48</f>
        <v>0.9</v>
      </c>
      <c r="I102" s="18">
        <f>C52</f>
        <v>0.05</v>
      </c>
      <c r="J102" s="66">
        <f>IFERROR(ROUND(H102*C102*D102*(F102-G102),2),0)</f>
        <v>0</v>
      </c>
      <c r="K102" s="18" t="str">
        <f>IFERROR(ROUND(J102/D102*E102,4),"")</f>
        <v/>
      </c>
      <c r="L102" s="39">
        <f>$C$19</f>
        <v>0</v>
      </c>
      <c r="M102" s="18" t="str">
        <f>IFERROR(IF($C$20&gt;40,"Custom Project",ROUND(MIN($L$102*0.5,(J102*0.02)+(K102*200),500000),2)),"")</f>
        <v/>
      </c>
      <c r="Z102" s="2"/>
    </row>
    <row r="104" spans="2:26" ht="30">
      <c r="B104" s="19"/>
      <c r="C104" s="19" t="s">
        <v>261</v>
      </c>
      <c r="D104" s="20" t="s">
        <v>233</v>
      </c>
      <c r="E104" s="19" t="s">
        <v>234</v>
      </c>
      <c r="F104" s="19" t="s">
        <v>266</v>
      </c>
      <c r="G104" s="19" t="s">
        <v>267</v>
      </c>
      <c r="H104" s="19" t="s">
        <v>268</v>
      </c>
      <c r="I104" s="19" t="s">
        <v>269</v>
      </c>
      <c r="J104" s="19" t="s">
        <v>239</v>
      </c>
      <c r="K104" s="19" t="s">
        <v>240</v>
      </c>
      <c r="L104" s="19" t="s">
        <v>241</v>
      </c>
      <c r="M104" s="19" t="s">
        <v>84</v>
      </c>
    </row>
    <row r="105" spans="2:26">
      <c r="B105" s="17" t="s">
        <v>70</v>
      </c>
      <c r="C105" s="65">
        <f>C21</f>
        <v>0</v>
      </c>
      <c r="D105" s="39" t="e">
        <f>VLOOKUP(C22,AnnualHoursofOperation,2,FALSE)</f>
        <v>#N/A</v>
      </c>
      <c r="E105" s="18" t="e">
        <f>VLOOKUP(C22,CoincidenceFactor,2,FALSE)</f>
        <v>#N/A</v>
      </c>
      <c r="F105" s="40">
        <f>C49</f>
        <v>0.746</v>
      </c>
      <c r="G105" s="18">
        <f>C50</f>
        <v>0.92</v>
      </c>
      <c r="H105" s="18">
        <f>C51</f>
        <v>0.91</v>
      </c>
      <c r="I105" s="18">
        <f>C52</f>
        <v>0.05</v>
      </c>
      <c r="J105" s="66">
        <f>IFERROR(ROUND(C105*(F105/H105)*G105*D105*I105,2),0)</f>
        <v>0</v>
      </c>
      <c r="K105" s="18" t="str">
        <f>IFERROR(ROUND(J105/D105*E105,4),"")</f>
        <v/>
      </c>
      <c r="L105" s="39">
        <f>C23</f>
        <v>0</v>
      </c>
      <c r="M105" s="18" t="str">
        <f>IFERROR(IF(C21&lt;40,"Custom Project",ROUND(MIN($L$105*0.5,(J105*0.02)+(K105*200),500000),2)),"")</f>
        <v>Custom Project</v>
      </c>
    </row>
    <row r="107" spans="2:26" ht="30">
      <c r="B107" s="19"/>
      <c r="C107" s="19" t="s">
        <v>270</v>
      </c>
      <c r="D107" s="20" t="s">
        <v>261</v>
      </c>
      <c r="E107" s="20" t="s">
        <v>271</v>
      </c>
      <c r="F107" s="19" t="s">
        <v>234</v>
      </c>
      <c r="G107" s="19" t="s">
        <v>266</v>
      </c>
      <c r="H107" s="19" t="s">
        <v>267</v>
      </c>
      <c r="I107" s="19" t="s">
        <v>272</v>
      </c>
      <c r="J107" s="19" t="s">
        <v>273</v>
      </c>
      <c r="K107" s="19" t="s">
        <v>239</v>
      </c>
      <c r="L107" s="19" t="s">
        <v>240</v>
      </c>
      <c r="M107" s="19" t="s">
        <v>241</v>
      </c>
      <c r="N107" s="19" t="s">
        <v>84</v>
      </c>
      <c r="Z107" s="2"/>
    </row>
    <row r="108" spans="2:26">
      <c r="B108" s="17" t="s">
        <v>74</v>
      </c>
      <c r="C108" s="65">
        <f>C27</f>
        <v>0</v>
      </c>
      <c r="D108" s="39">
        <f>C24</f>
        <v>0</v>
      </c>
      <c r="E108" s="39" t="e">
        <f>VLOOKUP(C25,AnnualHoursofOperation,2,FALSE)</f>
        <v>#N/A</v>
      </c>
      <c r="F108" s="18" t="e">
        <f>VLOOKUP(C25,CoincidenceFactor,2,FALSE)</f>
        <v>#N/A</v>
      </c>
      <c r="G108" s="40">
        <f>C53</f>
        <v>0.746</v>
      </c>
      <c r="H108" s="18">
        <f>C55</f>
        <v>0.92</v>
      </c>
      <c r="I108" s="18">
        <f>C54</f>
        <v>2</v>
      </c>
      <c r="J108" s="40">
        <f>C56</f>
        <v>5.0000000000000001E-3</v>
      </c>
      <c r="K108" s="66">
        <f>IFERROR(ROUND(C108*D108*G108*H108*I108*J108*E108,2),0)</f>
        <v>0</v>
      </c>
      <c r="L108" s="18" t="str">
        <f>IFERROR(ROUND(K108/E108*F108,4),"")</f>
        <v/>
      </c>
      <c r="M108" s="39">
        <f>C26</f>
        <v>0</v>
      </c>
      <c r="N108" s="18" t="str">
        <f>IFERROR(ROUND(MIN(C26*0.5,(K108*0.02)+(L108*200),500000),2),"")</f>
        <v/>
      </c>
      <c r="Z108" s="2"/>
    </row>
    <row r="110" spans="2:26" ht="30">
      <c r="B110" s="19"/>
      <c r="C110" s="19" t="s">
        <v>270</v>
      </c>
      <c r="D110" s="20" t="s">
        <v>261</v>
      </c>
      <c r="E110" s="20" t="s">
        <v>271</v>
      </c>
      <c r="F110" s="19" t="s">
        <v>234</v>
      </c>
      <c r="G110" s="19" t="s">
        <v>266</v>
      </c>
      <c r="H110" s="19" t="s">
        <v>268</v>
      </c>
      <c r="I110" s="19" t="s">
        <v>267</v>
      </c>
      <c r="J110" s="19" t="s">
        <v>274</v>
      </c>
      <c r="K110" s="19" t="s">
        <v>239</v>
      </c>
      <c r="L110" s="19" t="s">
        <v>240</v>
      </c>
      <c r="M110" s="19" t="s">
        <v>241</v>
      </c>
      <c r="N110" s="19" t="s">
        <v>84</v>
      </c>
    </row>
    <row r="111" spans="2:26">
      <c r="B111" s="17" t="s">
        <v>75</v>
      </c>
      <c r="C111" s="65">
        <f>C28</f>
        <v>0</v>
      </c>
      <c r="D111" s="39">
        <f>C29</f>
        <v>0</v>
      </c>
      <c r="E111" s="39" t="e">
        <f>VLOOKUP(C30,AnnualHoursofOperation,2,FALSE)</f>
        <v>#N/A</v>
      </c>
      <c r="F111" s="18" t="e">
        <f>VLOOKUP(C30,CoincidenceFactor,2,FALSE)</f>
        <v>#N/A</v>
      </c>
      <c r="G111" s="40">
        <f>C57</f>
        <v>0.746</v>
      </c>
      <c r="H111" s="40">
        <f>C58</f>
        <v>0.91</v>
      </c>
      <c r="I111" s="18">
        <f>C59</f>
        <v>0.92</v>
      </c>
      <c r="J111" s="18">
        <f>C60</f>
        <v>0.02</v>
      </c>
      <c r="K111" s="66">
        <f>IFERROR(ROUND(C111*D111*(G111/H111)*I111*E111*J111,2),0)</f>
        <v>0</v>
      </c>
      <c r="L111" s="18" t="str">
        <f>IFERROR(ROUND(K111/E111*F111,4),"")</f>
        <v/>
      </c>
      <c r="M111" s="39">
        <f>C31</f>
        <v>0</v>
      </c>
      <c r="N111" s="18" t="str">
        <f>IFERROR(ROUND(MIN(C31*0.5,(K111*0.02)+(L111*200),500000),2),"")</f>
        <v/>
      </c>
    </row>
  </sheetData>
  <mergeCells count="2">
    <mergeCell ref="R67:W67"/>
    <mergeCell ref="Q67:Q68"/>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7B3E1-1FA4-4EB7-A007-E2002CBA5E18}">
  <sheetPr>
    <tabColor theme="0" tint="-0.14999847407452621"/>
  </sheetPr>
  <dimension ref="A2:X16"/>
  <sheetViews>
    <sheetView zoomScale="80" zoomScaleNormal="80" workbookViewId="0">
      <selection activeCell="A17" sqref="A17"/>
    </sheetView>
  </sheetViews>
  <sheetFormatPr defaultRowHeight="14.25"/>
  <cols>
    <col min="1" max="1" width="13.125" bestFit="1" customWidth="1"/>
    <col min="2" max="2" width="13.75" bestFit="1" customWidth="1"/>
    <col min="3" max="3" width="8" bestFit="1" customWidth="1"/>
    <col min="4" max="4" width="16.5" bestFit="1" customWidth="1"/>
    <col min="5" max="5" width="33" bestFit="1" customWidth="1"/>
    <col min="6" max="6" width="17.5" bestFit="1" customWidth="1"/>
    <col min="7" max="7" width="12.125" bestFit="1" customWidth="1"/>
    <col min="8" max="8" width="7.75" bestFit="1" customWidth="1"/>
    <col min="9" max="9" width="10.75" bestFit="1" customWidth="1"/>
    <col min="10" max="10" width="23.75" bestFit="1" customWidth="1"/>
    <col min="11" max="11" width="27.375" bestFit="1" customWidth="1"/>
    <col min="12" max="12" width="10.25" bestFit="1" customWidth="1"/>
    <col min="13" max="13" width="7.125" bestFit="1" customWidth="1"/>
    <col min="14" max="14" width="31.875" bestFit="1" customWidth="1"/>
    <col min="15" max="15" width="21.75" bestFit="1" customWidth="1"/>
    <col min="16" max="16" width="27.125" bestFit="1" customWidth="1"/>
    <col min="17" max="17" width="15.875" bestFit="1" customWidth="1"/>
    <col min="18" max="18" width="16.875" bestFit="1" customWidth="1"/>
    <col min="19" max="19" width="15.5" bestFit="1" customWidth="1"/>
    <col min="21" max="21" width="11.125" bestFit="1" customWidth="1"/>
    <col min="22" max="22" width="10.75" bestFit="1" customWidth="1"/>
    <col min="23" max="23" width="14" bestFit="1" customWidth="1"/>
    <col min="24" max="24" width="19.875" bestFit="1" customWidth="1"/>
  </cols>
  <sheetData>
    <row r="2" spans="1:24" ht="15" thickBot="1">
      <c r="A2" s="81" t="s">
        <v>275</v>
      </c>
      <c r="B2" s="81" t="s">
        <v>276</v>
      </c>
      <c r="C2" s="81" t="s">
        <v>270</v>
      </c>
      <c r="D2" s="81" t="s">
        <v>277</v>
      </c>
      <c r="E2" t="s">
        <v>278</v>
      </c>
      <c r="F2" s="81" t="s">
        <v>279</v>
      </c>
      <c r="G2" s="82" t="s">
        <v>48</v>
      </c>
      <c r="H2" s="82" t="s">
        <v>50</v>
      </c>
      <c r="I2" t="s">
        <v>280</v>
      </c>
      <c r="J2" t="s">
        <v>281</v>
      </c>
      <c r="K2" s="82" t="s">
        <v>282</v>
      </c>
      <c r="L2" t="s">
        <v>283</v>
      </c>
      <c r="M2" t="s">
        <v>284</v>
      </c>
      <c r="N2" t="s">
        <v>285</v>
      </c>
      <c r="O2" t="s">
        <v>286</v>
      </c>
      <c r="P2" t="s">
        <v>287</v>
      </c>
      <c r="Q2" s="81" t="s">
        <v>288</v>
      </c>
      <c r="R2" s="81" t="s">
        <v>289</v>
      </c>
      <c r="S2" s="82" t="s">
        <v>290</v>
      </c>
      <c r="T2" t="s">
        <v>291</v>
      </c>
      <c r="U2" t="s">
        <v>292</v>
      </c>
      <c r="V2" t="s">
        <v>293</v>
      </c>
      <c r="W2" t="s">
        <v>294</v>
      </c>
      <c r="X2" t="s">
        <v>295</v>
      </c>
    </row>
    <row r="3" spans="1:24" s="70" customFormat="1" ht="15" thickBot="1">
      <c r="A3" s="70" t="str">
        <f>IF(ISNUMBER('Cycling Dryer'!C15),"Prescriptive","")</f>
        <v/>
      </c>
      <c r="B3" s="70" t="str">
        <f>IF(A3="","","ThermMassDryer")</f>
        <v/>
      </c>
      <c r="C3" s="70" t="str">
        <f>IF(A3="","",'Cycling Dryer'!C7)</f>
        <v/>
      </c>
      <c r="D3" s="70" t="str">
        <f>IF(A3="","",ROUND('Cycling Dryer'!C15/'Cycling Dryer'!C13,2))</f>
        <v/>
      </c>
      <c r="F3" s="70" t="str">
        <f>IF(A3="","",'Cycling Dryer'!C15)</f>
        <v/>
      </c>
      <c r="G3" s="70" t="str">
        <f>IF(A3="","",'Cycling Dryer'!C5)</f>
        <v/>
      </c>
      <c r="H3" s="70" t="str">
        <f>IF(A3="","",'Cycling Dryer'!C6)</f>
        <v/>
      </c>
      <c r="K3" s="70" t="str">
        <f>IF(A3="","",'Cycling Dryer'!C10)</f>
        <v/>
      </c>
      <c r="Q3" s="70" t="str">
        <f>IF(A3="","",'Cycling Dryer'!C14)</f>
        <v/>
      </c>
      <c r="R3" s="70" t="str">
        <f>IF(A3="","",'Cycling Dryer'!C13)</f>
        <v/>
      </c>
      <c r="S3" s="70" t="str">
        <f>IF(A3="","",'Cycling Dryer'!C9)</f>
        <v/>
      </c>
    </row>
    <row r="4" spans="1:24" s="71" customFormat="1">
      <c r="A4" s="71" t="str">
        <f>IF('Air Nozzle'!C16&lt;&gt;0,"Prescriptive","")</f>
        <v/>
      </c>
      <c r="B4" s="71" t="str">
        <f>IF(A4="","","AirNozzle")</f>
        <v/>
      </c>
      <c r="C4" s="71" t="str">
        <f>IF(A4="","",'Air Nozzle'!C9)</f>
        <v/>
      </c>
      <c r="D4" s="71" t="str">
        <f>IF(A4="","",ROUND('Air Nozzle'!C16/'Air Nozzle'!C14,2))</f>
        <v/>
      </c>
      <c r="F4" s="71" t="str">
        <f>IF(A4="","",'Air Nozzle'!C16)</f>
        <v/>
      </c>
      <c r="G4" s="71" t="str">
        <f>IF(A4="","",'Air Nozzle'!C10)</f>
        <v/>
      </c>
      <c r="H4" s="71" t="str">
        <f>IF(A4="","",'Air Nozzle'!C11)</f>
        <v/>
      </c>
      <c r="I4" s="75" t="str">
        <f>IF(A4="","",'Air Nozzle'!C8)</f>
        <v/>
      </c>
      <c r="J4" s="71" t="str">
        <f>IF(A4="","",'Air Nozzle'!C7)</f>
        <v/>
      </c>
      <c r="Q4" s="71" t="str">
        <f>IF(A4="","",'Air Nozzle'!C15)</f>
        <v/>
      </c>
      <c r="R4" s="71" t="str">
        <f>IF(A4="","",'Air Nozzle'!C14)</f>
        <v/>
      </c>
      <c r="S4" s="71" t="str">
        <f>IF(A4="","",'Air Nozzle'!C6)</f>
        <v/>
      </c>
    </row>
    <row r="5" spans="1:24" s="72" customFormat="1">
      <c r="A5" s="72" t="str">
        <f>IF('Air Nozzle'!D16&lt;&gt;0,"Prescriptive","")</f>
        <v/>
      </c>
      <c r="B5" s="72" t="str">
        <f t="shared" ref="B5:B7" si="0">IF(A5="","","AirNozzle")</f>
        <v/>
      </c>
      <c r="C5" s="72" t="str">
        <f>IF(A5="","",'Air Nozzle'!D9)</f>
        <v/>
      </c>
      <c r="D5" s="72" t="str">
        <f>IF(A5="","",ROUND('Air Nozzle'!D16/'Air Nozzle'!D14,2))</f>
        <v/>
      </c>
      <c r="F5" s="72" t="str">
        <f>IF(A5="","",'Air Nozzle'!D16)</f>
        <v/>
      </c>
      <c r="G5" s="72" t="str">
        <f>IF(A5="","",'Air Nozzle'!D10)</f>
        <v/>
      </c>
      <c r="H5" s="72" t="str">
        <f>IF(A5="","",'Air Nozzle'!D11)</f>
        <v/>
      </c>
      <c r="I5" s="76" t="str">
        <f>IF(A5="","",'Air Nozzle'!D8)</f>
        <v/>
      </c>
      <c r="J5" s="72" t="str">
        <f>IF(A5="","",'Air Nozzle'!D7)</f>
        <v/>
      </c>
      <c r="Q5" s="72" t="str">
        <f>IF(A5="","",'Air Nozzle'!D15)</f>
        <v/>
      </c>
      <c r="R5" s="72" t="str">
        <f>IF(A5="","",'Air Nozzle'!D14)</f>
        <v/>
      </c>
      <c r="S5" s="72" t="str">
        <f>IF(A5="","",'Air Nozzle'!D6)</f>
        <v/>
      </c>
    </row>
    <row r="6" spans="1:24" s="72" customFormat="1">
      <c r="A6" s="72" t="str">
        <f>IF('Air Nozzle'!E16&lt;&gt;0,"Prescriptive","")</f>
        <v/>
      </c>
      <c r="B6" s="72" t="str">
        <f t="shared" si="0"/>
        <v/>
      </c>
      <c r="C6" s="72" t="str">
        <f>IF(A6="","",'Air Nozzle'!E9)</f>
        <v/>
      </c>
      <c r="D6" s="72" t="str">
        <f>IF(A6="","",ROUND('Air Nozzle'!E16/'Air Nozzle'!E14,2))</f>
        <v/>
      </c>
      <c r="F6" s="72" t="str">
        <f>IF(A6="","",'Air Nozzle'!E16)</f>
        <v/>
      </c>
      <c r="G6" s="72" t="str">
        <f>IF(A6="","",'Air Nozzle'!E10)</f>
        <v/>
      </c>
      <c r="H6" s="72" t="str">
        <f>IF(A6="","",'Air Nozzle'!E11)</f>
        <v/>
      </c>
      <c r="I6" s="76" t="str">
        <f>IF(A6="","",'Air Nozzle'!E8)</f>
        <v/>
      </c>
      <c r="J6" s="72" t="str">
        <f>IF(A6="","",'Air Nozzle'!E7)</f>
        <v/>
      </c>
      <c r="Q6" s="72" t="str">
        <f>IF(A6="","",'Air Nozzle'!E15)</f>
        <v/>
      </c>
      <c r="R6" s="72" t="str">
        <f>IF(A6="","",'Air Nozzle'!E14)</f>
        <v/>
      </c>
      <c r="S6" s="72" t="str">
        <f>IF(A6="","",'Air Nozzle'!E6)</f>
        <v/>
      </c>
    </row>
    <row r="7" spans="1:24" s="73" customFormat="1" ht="15" thickBot="1">
      <c r="A7" s="73" t="str">
        <f>IF('Air Nozzle'!F16&lt;&gt;0,"Prescriptive","")</f>
        <v/>
      </c>
      <c r="B7" s="73" t="str">
        <f t="shared" si="0"/>
        <v/>
      </c>
      <c r="C7" s="73" t="str">
        <f>IF(A7="","",'Air Nozzle'!F9)</f>
        <v/>
      </c>
      <c r="D7" s="73" t="str">
        <f>IF(A7="","",ROUND('Air Nozzle'!F16/'Air Nozzle'!F14,2))</f>
        <v/>
      </c>
      <c r="F7" s="73" t="str">
        <f>IF(A7="","",'Air Nozzle'!F16)</f>
        <v/>
      </c>
      <c r="G7" s="73" t="str">
        <f>IF(A7="","",'Air Nozzle'!F10)</f>
        <v/>
      </c>
      <c r="H7" s="73" t="str">
        <f>IF(A7="","",'Air Nozzle'!F11)</f>
        <v/>
      </c>
      <c r="I7" s="77" t="str">
        <f>IF(A7="","",'Air Nozzle'!F8)</f>
        <v/>
      </c>
      <c r="J7" s="73" t="str">
        <f>IF(A7="","",'Air Nozzle'!F7)</f>
        <v/>
      </c>
      <c r="Q7" s="73" t="str">
        <f>IF(A7="","",'Air Nozzle'!F15)</f>
        <v/>
      </c>
      <c r="R7" s="73" t="str">
        <f>IF(A7="","",'Air Nozzle'!F14)</f>
        <v/>
      </c>
      <c r="S7" s="73" t="str">
        <f>IF(A7="","",'Air Nozzle'!F6)</f>
        <v/>
      </c>
    </row>
    <row r="8" spans="1:24" s="71" customFormat="1">
      <c r="A8" s="71" t="str">
        <f>IF('Condensate Drains'!C17&lt;&gt;0,"Prescriptive","")</f>
        <v/>
      </c>
      <c r="B8" s="71" t="str">
        <f>IF(A8="","","CondDrain")</f>
        <v/>
      </c>
      <c r="C8" s="71" t="str">
        <f>IF(A8="","",'Condensate Drains'!C10)</f>
        <v/>
      </c>
      <c r="D8" s="71" t="str">
        <f>IF(A8="","",ROUND('Condensate Drains'!C17/'Condensate Drains'!C15,2))</f>
        <v/>
      </c>
      <c r="F8" s="71" t="str">
        <f>IF(A8="","",'Condensate Drains'!C17)</f>
        <v/>
      </c>
      <c r="G8" s="71" t="str">
        <f>IF(A8="","",'Condensate Drains'!C11)</f>
        <v/>
      </c>
      <c r="H8" s="71" t="str">
        <f>IF(A8="","",'Condensate Drains'!C12)</f>
        <v/>
      </c>
      <c r="J8" s="71" t="str">
        <f>IF(A8="","",'Condensate Drains'!C8)</f>
        <v/>
      </c>
      <c r="O8" s="78" t="str">
        <f>IF(A8="","",'Condensate Drains'!C7)</f>
        <v/>
      </c>
      <c r="Q8" s="71" t="str">
        <f>IF(A8="","",'Condensate Drains'!C16)</f>
        <v/>
      </c>
      <c r="R8" s="71" t="str">
        <f>IF(A8="","",'Condensate Drains'!C15)</f>
        <v/>
      </c>
      <c r="S8" s="71" t="str">
        <f>IF(A8="","",'Condensate Drains'!C6)</f>
        <v/>
      </c>
      <c r="T8" s="71" t="str">
        <f>IF(A8="","",'Condensate Drains'!C9)</f>
        <v/>
      </c>
    </row>
    <row r="9" spans="1:24" s="72" customFormat="1">
      <c r="A9" s="72" t="str">
        <f>IF('Condensate Drains'!D17&lt;&gt;0,"Prescriptive","")</f>
        <v/>
      </c>
      <c r="B9" s="72" t="str">
        <f t="shared" ref="B9:B11" si="1">IF(A9="","","CondDrain")</f>
        <v/>
      </c>
      <c r="C9" s="72" t="str">
        <f>IF(A9="","",'Condensate Drains'!D10)</f>
        <v/>
      </c>
      <c r="D9" s="72" t="str">
        <f>IF(A9="","",ROUND('Condensate Drains'!D17/'Condensate Drains'!D15,2))</f>
        <v/>
      </c>
      <c r="F9" s="72" t="str">
        <f>IF(A9="","",'Condensate Drains'!D17)</f>
        <v/>
      </c>
      <c r="G9" s="72" t="str">
        <f>IF(A9="","",'Condensate Drains'!D11)</f>
        <v/>
      </c>
      <c r="H9" s="72" t="str">
        <f>IF(A9="","",'Condensate Drains'!D12)</f>
        <v/>
      </c>
      <c r="J9" s="72" t="str">
        <f>IF(A9="","",'Condensate Drains'!D8)</f>
        <v/>
      </c>
      <c r="O9" s="79" t="str">
        <f>IF(A9="","",'Condensate Drains'!D7)</f>
        <v/>
      </c>
      <c r="Q9" s="72" t="str">
        <f>IF(A9="","",'Condensate Drains'!D16)</f>
        <v/>
      </c>
      <c r="R9" s="72" t="str">
        <f>IF(A9="","",'Condensate Drains'!D15)</f>
        <v/>
      </c>
      <c r="S9" s="72" t="str">
        <f>IF(A9="","",'Condensate Drains'!D6)</f>
        <v/>
      </c>
      <c r="T9" s="72" t="str">
        <f>IF(A9="","",'Condensate Drains'!D9)</f>
        <v/>
      </c>
    </row>
    <row r="10" spans="1:24" s="72" customFormat="1">
      <c r="A10" s="72" t="str">
        <f>IF('Condensate Drains'!E17&lt;&gt;0,"Prescriptive","")</f>
        <v/>
      </c>
      <c r="B10" s="72" t="str">
        <f t="shared" si="1"/>
        <v/>
      </c>
      <c r="C10" s="72" t="str">
        <f>IF(A10="","",'Condensate Drains'!E10)</f>
        <v/>
      </c>
      <c r="D10" s="72" t="str">
        <f>IF(A10="","",ROUND('Condensate Drains'!E17/'Condensate Drains'!E15,2))</f>
        <v/>
      </c>
      <c r="F10" s="72" t="str">
        <f>IF(A10="","",'Condensate Drains'!E17)</f>
        <v/>
      </c>
      <c r="G10" s="72" t="str">
        <f>IF(A10="","",'Condensate Drains'!E11)</f>
        <v/>
      </c>
      <c r="H10" s="72" t="str">
        <f>IF(A10="","",'Condensate Drains'!E12)</f>
        <v/>
      </c>
      <c r="J10" s="72" t="str">
        <f>IF(A10="","",'Condensate Drains'!E8)</f>
        <v/>
      </c>
      <c r="O10" s="79" t="str">
        <f>IF(A10="","",'Condensate Drains'!E7)</f>
        <v/>
      </c>
      <c r="Q10" s="72" t="str">
        <f>IF(A10="","",'Condensate Drains'!E16)</f>
        <v/>
      </c>
      <c r="R10" s="72" t="str">
        <f>IF(A10="","",'Condensate Drains'!E15)</f>
        <v/>
      </c>
      <c r="S10" s="72" t="str">
        <f>IF(A10="","",'Condensate Drains'!E6)</f>
        <v/>
      </c>
      <c r="T10" s="72" t="str">
        <f>IF(A10="","",'Condensate Drains'!E9)</f>
        <v/>
      </c>
    </row>
    <row r="11" spans="1:24" s="73" customFormat="1" ht="15" thickBot="1">
      <c r="A11" s="73" t="str">
        <f>IF('Condensate Drains'!F17&lt;&gt;0,"Prescriptive","")</f>
        <v/>
      </c>
      <c r="B11" s="73" t="str">
        <f t="shared" si="1"/>
        <v/>
      </c>
      <c r="C11" s="73" t="str">
        <f>IF(A11="","",'Condensate Drains'!F10)</f>
        <v/>
      </c>
      <c r="D11" s="73" t="str">
        <f>IF(A11="","",ROUND('Condensate Drains'!F17/'Condensate Drains'!F15,2))</f>
        <v/>
      </c>
      <c r="F11" s="73" t="str">
        <f>IF(A11="","",'Condensate Drains'!F17)</f>
        <v/>
      </c>
      <c r="G11" s="73" t="str">
        <f>IF(A11="","",'Condensate Drains'!F11)</f>
        <v/>
      </c>
      <c r="H11" s="73" t="str">
        <f>IF(A11="","",'Condensate Drains'!F12)</f>
        <v/>
      </c>
      <c r="J11" s="73" t="str">
        <f>IF(A11="","",'Condensate Drains'!F8)</f>
        <v/>
      </c>
      <c r="O11" s="80" t="str">
        <f>IF(A11="","",'Condensate Drains'!F7)</f>
        <v/>
      </c>
      <c r="Q11" s="73" t="str">
        <f>IF(A11="","",'Condensate Drains'!F16)</f>
        <v/>
      </c>
      <c r="R11" s="73" t="str">
        <f>IF(A11="","",'Condensate Drains'!F15)</f>
        <v/>
      </c>
      <c r="S11" s="73" t="str">
        <f>IF(A11="","",'Condensate Drains'!F6)</f>
        <v/>
      </c>
      <c r="T11" s="73" t="str">
        <f>IF(A11="","",'Condensate Drains'!F9)</f>
        <v/>
      </c>
    </row>
    <row r="12" spans="1:24" s="70" customFormat="1" ht="15" thickBot="1">
      <c r="A12" s="70" t="str">
        <f>IF('Air Tanks'!C14&lt;&gt;0,"Prescriptive","")</f>
        <v/>
      </c>
      <c r="B12" s="70" t="str">
        <f>IF(A12="","","AirTank")</f>
        <v/>
      </c>
      <c r="C12" s="70" t="str">
        <f>IF(A12="","",'Air Tanks'!C7)</f>
        <v/>
      </c>
      <c r="D12" s="70" t="str">
        <f>IF(A12="","",ROUND('Air Tanks'!C14/'Air Tanks'!C12,2))</f>
        <v/>
      </c>
      <c r="F12" s="70" t="str">
        <f>IF(A12="","",'Air Tanks'!C14)</f>
        <v/>
      </c>
      <c r="G12" s="70" t="str">
        <f>IF(A12="","",'Air Tanks'!C8)</f>
        <v/>
      </c>
      <c r="H12" s="70" t="str">
        <f>IF(A12="","",'Air Tanks'!C9)</f>
        <v/>
      </c>
      <c r="K12" s="70" t="str">
        <f>IF(A12="","",'Air Tanks'!C6)</f>
        <v/>
      </c>
      <c r="Q12" s="70" t="str">
        <f>IF(A12="","",'Air Tanks'!C13)</f>
        <v/>
      </c>
      <c r="R12" s="70" t="str">
        <f>IF(A12="","",'Air Tanks'!C12)</f>
        <v/>
      </c>
      <c r="S12" s="70" t="str">
        <f>IF(A12="","",'Air Tanks'!C5)</f>
        <v/>
      </c>
    </row>
    <row r="13" spans="1:24" s="70" customFormat="1" ht="15" thickBot="1">
      <c r="A13" s="70" t="str">
        <f>IF(ISNUMBER('VFD Compressor (&lt;=40HP)'!C13),"Prescriptive","")</f>
        <v/>
      </c>
      <c r="B13" s="74" t="str">
        <f t="shared" ref="B13:B16" si="2">IF(A13="","","ThermMassDryer")</f>
        <v/>
      </c>
      <c r="C13" s="70" t="str">
        <f>IF(A13="","",1)</f>
        <v/>
      </c>
      <c r="D13" s="70" t="str">
        <f>IF(A13="","",ROUND('VFD Compressor (&lt;=40HP)'!C13/'VFD Compressor (&lt;=40HP)'!C11,2))</f>
        <v/>
      </c>
      <c r="F13" s="70" t="str">
        <f>IF(A13="","",'VFD Compressor (&lt;=40HP)'!C13)</f>
        <v/>
      </c>
      <c r="G13" s="70" t="str">
        <f>IF(A13="","",'VFD Compressor (&lt;=40HP)'!C7)</f>
        <v/>
      </c>
      <c r="H13" s="70" t="str">
        <f>IF(A13="","",'VFD Compressor (&lt;=40HP)'!C8)</f>
        <v/>
      </c>
      <c r="K13" s="70" t="str">
        <f>IF(A13="","",'VFD Compressor (&lt;=40HP)'!C6)</f>
        <v/>
      </c>
      <c r="Q13" s="70" t="str">
        <f>IF(A13="","",'VFD Compressor (&lt;=40HP)'!C12)</f>
        <v/>
      </c>
      <c r="R13" s="70" t="str">
        <f>IF(A13="","",'VFD Compressor (&lt;=40HP)'!C11)</f>
        <v/>
      </c>
      <c r="S13" s="70" t="str">
        <f>IF(A13="","",'VFD Compressor (&lt;=40HP)'!C5)</f>
        <v/>
      </c>
    </row>
    <row r="14" spans="1:24" s="70" customFormat="1" ht="15" thickBot="1">
      <c r="A14" s="70" t="str">
        <f>IF(ISNUMBER('Compressor Controller'!C13),"Prescriptive","")</f>
        <v/>
      </c>
      <c r="B14" s="74" t="str">
        <f t="shared" si="2"/>
        <v/>
      </c>
      <c r="C14" s="70" t="str">
        <f>IF(A14="","",1)</f>
        <v/>
      </c>
      <c r="D14" s="70" t="str">
        <f>IF(A14="","",ROUND('Compressor Controller'!C13/'Compressor Controller'!C11,2))</f>
        <v/>
      </c>
      <c r="F14" s="70" t="str">
        <f>IF(A14="","",'Compressor Controller'!C13)</f>
        <v/>
      </c>
      <c r="G14" s="70" t="str">
        <f>IF(A14="","",'Compressor Controller'!C7)</f>
        <v/>
      </c>
      <c r="H14" s="70" t="str">
        <f>IF(A14="","",'Compressor Controller'!C8)</f>
        <v/>
      </c>
      <c r="K14" s="70" t="str">
        <f>IF(A14="","",'Compressor Controller'!C6)</f>
        <v/>
      </c>
      <c r="Q14" s="70" t="str">
        <f>IF(A14="","",'Compressor Controller'!C12)</f>
        <v/>
      </c>
      <c r="R14" s="70" t="str">
        <f>IF(A14="","",'Compressor Controller'!C11)</f>
        <v/>
      </c>
      <c r="S14" s="70" t="str">
        <f>IF(A14="","",'Compressor Controller'!C5)</f>
        <v/>
      </c>
    </row>
    <row r="15" spans="1:24" s="70" customFormat="1" ht="15" thickBot="1">
      <c r="A15" s="70" t="str">
        <f>IF(ISNUMBER('Low Pressure Drop Filters'!C14),"Prescriptive","")</f>
        <v/>
      </c>
      <c r="B15" s="74" t="str">
        <f t="shared" si="2"/>
        <v/>
      </c>
      <c r="C15" s="70" t="str">
        <f>IF(A15="","",'Low Pressure Drop Filters'!C5)</f>
        <v/>
      </c>
      <c r="D15" s="70" t="str">
        <f>IF(A15="","",ROUND('Low Pressure Drop Filters'!C14/'Low Pressure Drop Filters'!C12,2))</f>
        <v/>
      </c>
      <c r="F15" s="70" t="str">
        <f>IF(A15="","",'Low Pressure Drop Filters'!C14)</f>
        <v/>
      </c>
      <c r="G15" s="70" t="str">
        <f>IF(A15="","",'Low Pressure Drop Filters'!C8)</f>
        <v/>
      </c>
      <c r="H15" s="70" t="str">
        <f>IF(A15="","",'Low Pressure Drop Filters'!C9)</f>
        <v/>
      </c>
      <c r="K15" s="70" t="str">
        <f>IF(A15="","",'Low Pressure Drop Filters'!C7)</f>
        <v/>
      </c>
      <c r="Q15" s="70" t="str">
        <f>IF(A15="","",'Low Pressure Drop Filters'!C13)</f>
        <v/>
      </c>
      <c r="R15" s="70" t="str">
        <f>IF(A15="","",'Low Pressure Drop Filters'!C12)</f>
        <v/>
      </c>
      <c r="S15" s="70" t="str">
        <f>IF(A15="","",'Low Pressure Drop Filters'!C6)</f>
        <v/>
      </c>
    </row>
    <row r="16" spans="1:24" s="70" customFormat="1" ht="15" thickBot="1">
      <c r="A16" s="69" t="str">
        <f>IF(ISNUMBER('Mist Eliminators'!C14),"Prescriptive","")</f>
        <v/>
      </c>
      <c r="B16" s="74" t="str">
        <f t="shared" si="2"/>
        <v/>
      </c>
      <c r="C16" s="70" t="str">
        <f>IF(A16="","",'Mist Eliminators'!C5)</f>
        <v/>
      </c>
      <c r="D16" s="70" t="str">
        <f>IF(A16="","",ROUND('Mist Eliminators'!C14/'Mist Eliminators'!C12,2))</f>
        <v/>
      </c>
      <c r="F16" s="70" t="str">
        <f>IF(A16="","",'Mist Eliminators'!C14)</f>
        <v/>
      </c>
      <c r="G16" s="70" t="str">
        <f>IF(A16="","",'Mist Eliminators'!C8)</f>
        <v/>
      </c>
      <c r="H16" s="70" t="str">
        <f>IF(A16="","",'Mist Eliminators'!C9)</f>
        <v/>
      </c>
      <c r="K16" s="70" t="str">
        <f>IF(A16="","",'Mist Eliminators'!C7)</f>
        <v/>
      </c>
      <c r="Q16" s="70" t="str">
        <f>IF(A16="","",'Mist Eliminators'!C13)</f>
        <v/>
      </c>
      <c r="R16" s="70" t="str">
        <f>IF(A16="","",'Mist Eliminators'!C12)</f>
        <v/>
      </c>
      <c r="S16" s="70" t="str">
        <f>IF(A16="","",'Mist Eliminators'!C6)</f>
        <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0" tint="-0.14999847407452621"/>
  </sheetPr>
  <dimension ref="A2:F25"/>
  <sheetViews>
    <sheetView topLeftCell="A7" workbookViewId="0">
      <selection activeCell="C11" sqref="C11"/>
    </sheetView>
  </sheetViews>
  <sheetFormatPr defaultColWidth="8.75" defaultRowHeight="14.25"/>
  <cols>
    <col min="1" max="1" width="3.75" style="10" customWidth="1"/>
    <col min="2" max="2" width="8.875" style="10" customWidth="1"/>
    <col min="3" max="3" width="11.375" style="10" bestFit="1" customWidth="1"/>
    <col min="4" max="4" width="19.25" style="10" customWidth="1"/>
    <col min="5" max="5" width="52.75" style="13" customWidth="1"/>
    <col min="6" max="6" width="26.75" style="10" customWidth="1"/>
    <col min="7" max="16384" width="8.75" style="1"/>
  </cols>
  <sheetData>
    <row r="2" spans="1:6" ht="20.25">
      <c r="B2" s="165" t="s">
        <v>12</v>
      </c>
      <c r="C2" s="165"/>
      <c r="D2" s="165"/>
      <c r="E2" s="165"/>
      <c r="F2" s="165"/>
    </row>
    <row r="4" spans="1:6" ht="15">
      <c r="B4" s="34" t="s">
        <v>296</v>
      </c>
      <c r="D4" s="35" t="s">
        <v>297</v>
      </c>
      <c r="E4" s="36" t="s">
        <v>298</v>
      </c>
      <c r="F4" s="29" t="s">
        <v>299</v>
      </c>
    </row>
    <row r="5" spans="1:6" ht="15">
      <c r="B5" s="34" t="s">
        <v>300</v>
      </c>
      <c r="D5" s="37" t="s">
        <v>297</v>
      </c>
      <c r="E5" s="38" t="s">
        <v>301</v>
      </c>
      <c r="F5" s="29" t="s">
        <v>299</v>
      </c>
    </row>
    <row r="6" spans="1:6" ht="25.5" customHeight="1"/>
    <row r="7" spans="1:6" s="16" customFormat="1" ht="15">
      <c r="A7" s="15"/>
      <c r="B7" s="22" t="s">
        <v>302</v>
      </c>
      <c r="C7" s="23" t="s">
        <v>80</v>
      </c>
      <c r="D7" s="23" t="s">
        <v>303</v>
      </c>
      <c r="E7" s="24" t="s">
        <v>304</v>
      </c>
      <c r="F7" s="25" t="s">
        <v>305</v>
      </c>
    </row>
    <row r="8" spans="1:6" ht="28.5" customHeight="1">
      <c r="B8" s="26">
        <v>1</v>
      </c>
      <c r="C8" s="27">
        <v>43258</v>
      </c>
      <c r="D8" s="27" t="s">
        <v>306</v>
      </c>
      <c r="E8" s="28" t="s">
        <v>307</v>
      </c>
      <c r="F8" s="29" t="s">
        <v>297</v>
      </c>
    </row>
    <row r="9" spans="1:6" ht="36" customHeight="1">
      <c r="B9" s="26">
        <v>3</v>
      </c>
      <c r="C9" s="27">
        <v>43434</v>
      </c>
      <c r="D9" s="30" t="s">
        <v>308</v>
      </c>
      <c r="E9" s="28"/>
      <c r="F9" s="29" t="s">
        <v>299</v>
      </c>
    </row>
    <row r="10" spans="1:6" ht="42.75">
      <c r="B10" s="26">
        <v>4</v>
      </c>
      <c r="C10" s="27">
        <v>44348</v>
      </c>
      <c r="D10" s="30" t="s">
        <v>309</v>
      </c>
      <c r="E10" s="28" t="s">
        <v>310</v>
      </c>
      <c r="F10" s="29" t="s">
        <v>311</v>
      </c>
    </row>
    <row r="11" spans="1:6" ht="28.5" customHeight="1">
      <c r="B11" s="26"/>
      <c r="C11" s="27"/>
      <c r="D11" s="30"/>
      <c r="E11" s="28"/>
      <c r="F11" s="29"/>
    </row>
    <row r="12" spans="1:6" ht="28.5" customHeight="1">
      <c r="B12" s="26"/>
      <c r="C12" s="27"/>
      <c r="D12" s="30"/>
      <c r="E12" s="28"/>
      <c r="F12" s="29"/>
    </row>
    <row r="13" spans="1:6" ht="28.5" customHeight="1">
      <c r="B13" s="26"/>
      <c r="C13" s="30"/>
      <c r="D13" s="30"/>
      <c r="E13" s="28"/>
      <c r="F13" s="29"/>
    </row>
    <row r="14" spans="1:6" ht="28.5" customHeight="1">
      <c r="B14" s="26"/>
      <c r="C14" s="30"/>
      <c r="D14" s="30"/>
      <c r="E14" s="28"/>
      <c r="F14" s="29"/>
    </row>
    <row r="15" spans="1:6" ht="28.5" customHeight="1">
      <c r="B15" s="26"/>
      <c r="C15" s="30"/>
      <c r="D15" s="30"/>
      <c r="E15" s="28"/>
      <c r="F15" s="29"/>
    </row>
    <row r="16" spans="1:6" ht="28.5" customHeight="1">
      <c r="B16" s="26"/>
      <c r="C16" s="30"/>
      <c r="D16" s="30"/>
      <c r="E16" s="28"/>
      <c r="F16" s="29"/>
    </row>
    <row r="17" spans="2:6" ht="28.5" customHeight="1">
      <c r="B17" s="26"/>
      <c r="C17" s="30"/>
      <c r="D17" s="30"/>
      <c r="E17" s="28"/>
      <c r="F17" s="29"/>
    </row>
    <row r="18" spans="2:6" ht="28.5" customHeight="1">
      <c r="B18" s="26"/>
      <c r="C18" s="30"/>
      <c r="D18" s="30"/>
      <c r="E18" s="28"/>
      <c r="F18" s="29"/>
    </row>
    <row r="19" spans="2:6" ht="28.5" customHeight="1">
      <c r="B19" s="26"/>
      <c r="C19" s="30"/>
      <c r="D19" s="30"/>
      <c r="E19" s="28"/>
      <c r="F19" s="29"/>
    </row>
    <row r="20" spans="2:6" ht="28.5" customHeight="1">
      <c r="B20" s="26"/>
      <c r="C20" s="30"/>
      <c r="D20" s="30"/>
      <c r="E20" s="28"/>
      <c r="F20" s="29"/>
    </row>
    <row r="21" spans="2:6" ht="28.5" customHeight="1">
      <c r="B21" s="26"/>
      <c r="C21" s="30"/>
      <c r="D21" s="30"/>
      <c r="E21" s="28"/>
      <c r="F21" s="29"/>
    </row>
    <row r="22" spans="2:6" ht="28.5" customHeight="1">
      <c r="B22" s="26"/>
      <c r="C22" s="30"/>
      <c r="D22" s="30"/>
      <c r="E22" s="28"/>
      <c r="F22" s="29"/>
    </row>
    <row r="23" spans="2:6" ht="28.5" customHeight="1">
      <c r="B23" s="26"/>
      <c r="C23" s="30"/>
      <c r="D23" s="30"/>
      <c r="E23" s="28"/>
      <c r="F23" s="29"/>
    </row>
    <row r="24" spans="2:6" ht="28.5" customHeight="1">
      <c r="B24" s="21"/>
      <c r="C24" s="31"/>
      <c r="D24" s="31"/>
      <c r="E24" s="32"/>
      <c r="F24" s="33"/>
    </row>
    <row r="25" spans="2:6">
      <c r="B25" s="11"/>
      <c r="C25" s="11"/>
      <c r="D25" s="11"/>
      <c r="E25" s="12"/>
      <c r="F25" s="11"/>
    </row>
  </sheetData>
  <mergeCells count="1">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C04B-C7F2-4914-B0FB-DD2F3E1E182C}">
  <sheetPr codeName="Sheet2"/>
  <dimension ref="A1:AC199"/>
  <sheetViews>
    <sheetView showGridLines="0" zoomScale="85" zoomScaleNormal="85" workbookViewId="0">
      <selection activeCell="A2" sqref="A2"/>
    </sheetView>
  </sheetViews>
  <sheetFormatPr defaultColWidth="0" defaultRowHeight="0" customHeight="1" zeroHeight="1"/>
  <cols>
    <col min="1" max="9" width="7.75" customWidth="1"/>
    <col min="10" max="10" width="1" customWidth="1"/>
    <col min="11" max="19" width="7.75" customWidth="1"/>
    <col min="20" max="20" width="1" customWidth="1"/>
    <col min="21" max="21" width="75.25" customWidth="1"/>
    <col min="22" max="16384" width="7.75" hidden="1"/>
  </cols>
  <sheetData>
    <row r="1" spans="1:21" ht="41.25" customHeight="1">
      <c r="A1" s="63" t="s">
        <v>60</v>
      </c>
      <c r="B1" s="51"/>
      <c r="C1" s="51"/>
      <c r="D1" s="51"/>
      <c r="E1" s="51"/>
      <c r="F1" s="155"/>
      <c r="G1" s="155"/>
    </row>
    <row r="2" spans="1:21" s="45" customFormat="1" ht="8.25" customHeight="1">
      <c r="A2" s="44"/>
      <c r="B2" s="44"/>
      <c r="C2" s="44"/>
      <c r="D2" s="44"/>
      <c r="E2" s="44"/>
      <c r="F2" s="44"/>
      <c r="G2" s="44"/>
      <c r="H2" s="44"/>
      <c r="I2" s="44"/>
      <c r="K2" s="44"/>
      <c r="L2" s="44"/>
      <c r="M2" s="44"/>
      <c r="N2" s="44"/>
      <c r="O2" s="44"/>
      <c r="P2" s="44"/>
      <c r="Q2" s="44"/>
      <c r="R2" s="44"/>
      <c r="S2" s="44"/>
    </row>
    <row r="3" spans="1:21" s="48" customFormat="1" ht="18" customHeight="1">
      <c r="A3" s="169" t="s">
        <v>61</v>
      </c>
      <c r="B3" s="169"/>
      <c r="C3" s="169"/>
      <c r="D3" s="169"/>
      <c r="E3" s="169"/>
      <c r="F3" s="169"/>
      <c r="G3" s="169"/>
      <c r="H3" s="169"/>
      <c r="I3" s="169"/>
      <c r="J3" s="46"/>
      <c r="K3" s="169" t="s">
        <v>62</v>
      </c>
      <c r="L3" s="169"/>
      <c r="M3" s="169"/>
      <c r="N3" s="169"/>
      <c r="O3" s="169"/>
      <c r="P3" s="169"/>
      <c r="Q3" s="169"/>
      <c r="R3" s="169"/>
      <c r="S3" s="169"/>
      <c r="T3" s="47"/>
      <c r="U3" s="154" t="s">
        <v>63</v>
      </c>
    </row>
    <row r="4" spans="1:21" s="45" customFormat="1" ht="6" customHeight="1">
      <c r="A4" s="44"/>
      <c r="B4" s="44"/>
      <c r="C4" s="44"/>
      <c r="D4" s="44"/>
      <c r="E4" s="44"/>
      <c r="F4" s="44"/>
      <c r="G4" s="44"/>
      <c r="H4" s="44"/>
      <c r="I4" s="44"/>
      <c r="J4" s="49"/>
      <c r="K4" s="44"/>
      <c r="L4" s="44"/>
      <c r="M4" s="44"/>
      <c r="N4" s="44"/>
      <c r="O4" s="44"/>
      <c r="P4" s="44"/>
      <c r="Q4" s="44"/>
      <c r="R4" s="44"/>
      <c r="S4" s="44"/>
      <c r="T4" s="49"/>
    </row>
    <row r="5" spans="1:21" ht="14.45" customHeight="1">
      <c r="A5" s="170" t="s">
        <v>64</v>
      </c>
      <c r="B5" s="171"/>
      <c r="C5" s="171"/>
      <c r="D5" s="171"/>
      <c r="E5" s="171"/>
      <c r="F5" s="171"/>
      <c r="G5" s="171"/>
      <c r="H5" s="171"/>
      <c r="I5" s="171"/>
      <c r="J5" s="49"/>
      <c r="K5" s="172" t="s">
        <v>65</v>
      </c>
      <c r="L5" s="173"/>
      <c r="M5" s="173"/>
      <c r="N5" s="173"/>
      <c r="O5" s="173"/>
      <c r="P5" s="173"/>
      <c r="Q5" s="173"/>
      <c r="R5" s="173"/>
      <c r="S5" s="173"/>
      <c r="T5" s="49"/>
      <c r="U5" s="174" t="s">
        <v>66</v>
      </c>
    </row>
    <row r="6" spans="1:21" ht="14.25">
      <c r="A6" s="171"/>
      <c r="B6" s="171"/>
      <c r="C6" s="171"/>
      <c r="D6" s="171"/>
      <c r="E6" s="171"/>
      <c r="F6" s="171"/>
      <c r="G6" s="171"/>
      <c r="H6" s="171"/>
      <c r="I6" s="171"/>
      <c r="J6" s="49"/>
      <c r="K6" s="173"/>
      <c r="L6" s="173"/>
      <c r="M6" s="173"/>
      <c r="N6" s="173"/>
      <c r="O6" s="173"/>
      <c r="P6" s="173"/>
      <c r="Q6" s="173"/>
      <c r="R6" s="173"/>
      <c r="S6" s="173"/>
      <c r="T6" s="49"/>
      <c r="U6" s="175"/>
    </row>
    <row r="7" spans="1:21" ht="14.45" customHeight="1">
      <c r="A7" s="171"/>
      <c r="B7" s="171"/>
      <c r="C7" s="171"/>
      <c r="D7" s="171"/>
      <c r="E7" s="171"/>
      <c r="F7" s="171"/>
      <c r="G7" s="171"/>
      <c r="H7" s="171"/>
      <c r="I7" s="171"/>
      <c r="J7" s="49"/>
      <c r="K7" s="173"/>
      <c r="L7" s="173"/>
      <c r="M7" s="173"/>
      <c r="N7" s="173"/>
      <c r="O7" s="173"/>
      <c r="P7" s="173"/>
      <c r="Q7" s="173"/>
      <c r="R7" s="173"/>
      <c r="S7" s="173"/>
      <c r="T7" s="49"/>
      <c r="U7" s="175"/>
    </row>
    <row r="8" spans="1:21" ht="14.45" customHeight="1">
      <c r="A8" s="171"/>
      <c r="B8" s="171"/>
      <c r="C8" s="171"/>
      <c r="D8" s="171"/>
      <c r="E8" s="171"/>
      <c r="F8" s="171"/>
      <c r="G8" s="171"/>
      <c r="H8" s="171"/>
      <c r="I8" s="171"/>
      <c r="J8" s="49"/>
      <c r="K8" s="173"/>
      <c r="L8" s="173"/>
      <c r="M8" s="173"/>
      <c r="N8" s="173"/>
      <c r="O8" s="173"/>
      <c r="P8" s="173"/>
      <c r="Q8" s="173"/>
      <c r="R8" s="173"/>
      <c r="S8" s="173"/>
      <c r="T8" s="49"/>
      <c r="U8" s="155"/>
    </row>
    <row r="9" spans="1:21" ht="14.45" customHeight="1">
      <c r="A9" s="171"/>
      <c r="B9" s="171"/>
      <c r="C9" s="171"/>
      <c r="D9" s="171"/>
      <c r="E9" s="171"/>
      <c r="F9" s="171"/>
      <c r="G9" s="171"/>
      <c r="H9" s="171"/>
      <c r="I9" s="171"/>
      <c r="J9" s="49"/>
      <c r="K9" s="173"/>
      <c r="L9" s="173"/>
      <c r="M9" s="173"/>
      <c r="N9" s="173"/>
      <c r="O9" s="173"/>
      <c r="P9" s="173"/>
      <c r="Q9" s="173"/>
      <c r="R9" s="173"/>
      <c r="S9" s="173"/>
      <c r="T9" s="49"/>
      <c r="U9" s="50" t="s">
        <v>67</v>
      </c>
    </row>
    <row r="10" spans="1:21" ht="14.25">
      <c r="A10" s="171"/>
      <c r="B10" s="171"/>
      <c r="C10" s="171"/>
      <c r="D10" s="171"/>
      <c r="E10" s="171"/>
      <c r="F10" s="171"/>
      <c r="G10" s="171"/>
      <c r="H10" s="171"/>
      <c r="I10" s="171"/>
      <c r="J10" s="49"/>
      <c r="K10" s="173"/>
      <c r="L10" s="173"/>
      <c r="M10" s="173"/>
      <c r="N10" s="173"/>
      <c r="O10" s="173"/>
      <c r="P10" s="173"/>
      <c r="Q10" s="173"/>
      <c r="R10" s="173"/>
      <c r="S10" s="173"/>
      <c r="T10" s="49"/>
      <c r="U10" s="155"/>
    </row>
    <row r="11" spans="1:21" ht="14.25">
      <c r="A11" s="171"/>
      <c r="B11" s="171"/>
      <c r="C11" s="171"/>
      <c r="D11" s="171"/>
      <c r="E11" s="171"/>
      <c r="F11" s="171"/>
      <c r="G11" s="171"/>
      <c r="H11" s="171"/>
      <c r="I11" s="171"/>
      <c r="J11" s="49"/>
      <c r="K11" s="173"/>
      <c r="L11" s="173"/>
      <c r="M11" s="173"/>
      <c r="N11" s="173"/>
      <c r="O11" s="173"/>
      <c r="P11" s="173"/>
      <c r="Q11" s="173"/>
      <c r="R11" s="173"/>
      <c r="S11" s="173"/>
      <c r="T11" s="49"/>
    </row>
    <row r="12" spans="1:21" ht="14.25">
      <c r="A12" s="171"/>
      <c r="B12" s="171"/>
      <c r="C12" s="171"/>
      <c r="D12" s="171"/>
      <c r="E12" s="171"/>
      <c r="F12" s="171"/>
      <c r="G12" s="171"/>
      <c r="H12" s="171"/>
      <c r="I12" s="171"/>
      <c r="J12" s="49"/>
      <c r="K12" s="173"/>
      <c r="L12" s="173"/>
      <c r="M12" s="173"/>
      <c r="N12" s="173"/>
      <c r="O12" s="173"/>
      <c r="P12" s="173"/>
      <c r="Q12" s="173"/>
      <c r="R12" s="173"/>
      <c r="S12" s="173"/>
      <c r="T12" s="49"/>
    </row>
    <row r="13" spans="1:21" ht="14.25">
      <c r="A13" s="171"/>
      <c r="B13" s="171"/>
      <c r="C13" s="171"/>
      <c r="D13" s="171"/>
      <c r="E13" s="171"/>
      <c r="F13" s="171"/>
      <c r="G13" s="171"/>
      <c r="H13" s="171"/>
      <c r="I13" s="171"/>
      <c r="J13" s="49"/>
      <c r="K13" s="173"/>
      <c r="L13" s="173"/>
      <c r="M13" s="173"/>
      <c r="N13" s="173"/>
      <c r="O13" s="173"/>
      <c r="P13" s="173"/>
      <c r="Q13" s="173"/>
      <c r="R13" s="173"/>
      <c r="S13" s="173"/>
      <c r="T13" s="49"/>
    </row>
    <row r="14" spans="1:21" ht="14.25">
      <c r="A14" s="171"/>
      <c r="B14" s="171"/>
      <c r="C14" s="171"/>
      <c r="D14" s="171"/>
      <c r="E14" s="171"/>
      <c r="F14" s="171"/>
      <c r="G14" s="171"/>
      <c r="H14" s="171"/>
      <c r="I14" s="171"/>
      <c r="J14" s="49"/>
      <c r="K14" s="173"/>
      <c r="L14" s="173"/>
      <c r="M14" s="173"/>
      <c r="N14" s="173"/>
      <c r="O14" s="173"/>
      <c r="P14" s="173"/>
      <c r="Q14" s="173"/>
      <c r="R14" s="173"/>
      <c r="S14" s="173"/>
      <c r="T14" s="49"/>
    </row>
    <row r="15" spans="1:21" ht="14.25">
      <c r="A15" s="171"/>
      <c r="B15" s="171"/>
      <c r="C15" s="171"/>
      <c r="D15" s="171"/>
      <c r="E15" s="171"/>
      <c r="F15" s="171"/>
      <c r="G15" s="171"/>
      <c r="H15" s="171"/>
      <c r="I15" s="171"/>
      <c r="J15" s="49"/>
      <c r="K15" s="173"/>
      <c r="L15" s="173"/>
      <c r="M15" s="173"/>
      <c r="N15" s="173"/>
      <c r="O15" s="173"/>
      <c r="P15" s="173"/>
      <c r="Q15" s="173"/>
      <c r="R15" s="173"/>
      <c r="S15" s="173"/>
      <c r="T15" s="49"/>
    </row>
    <row r="16" spans="1:21" ht="14.45" customHeight="1">
      <c r="A16" s="171"/>
      <c r="B16" s="171"/>
      <c r="C16" s="171"/>
      <c r="D16" s="171"/>
      <c r="E16" s="171"/>
      <c r="F16" s="171"/>
      <c r="G16" s="171"/>
      <c r="H16" s="171"/>
      <c r="I16" s="171"/>
      <c r="J16" s="49"/>
      <c r="K16" s="173"/>
      <c r="L16" s="173"/>
      <c r="M16" s="173"/>
      <c r="N16" s="173"/>
      <c r="O16" s="173"/>
      <c r="P16" s="173"/>
      <c r="Q16" s="173"/>
      <c r="R16" s="173"/>
      <c r="S16" s="173"/>
      <c r="T16" s="49"/>
    </row>
    <row r="17" spans="1:20" ht="14.25">
      <c r="A17" s="171"/>
      <c r="B17" s="171"/>
      <c r="C17" s="171"/>
      <c r="D17" s="171"/>
      <c r="E17" s="171"/>
      <c r="F17" s="171"/>
      <c r="G17" s="171"/>
      <c r="H17" s="171"/>
      <c r="I17" s="171"/>
      <c r="J17" s="49"/>
      <c r="K17" s="173"/>
      <c r="L17" s="173"/>
      <c r="M17" s="173"/>
      <c r="N17" s="173"/>
      <c r="O17" s="173"/>
      <c r="P17" s="173"/>
      <c r="Q17" s="173"/>
      <c r="R17" s="173"/>
      <c r="S17" s="173"/>
      <c r="T17" s="49"/>
    </row>
    <row r="18" spans="1:20" ht="14.45" customHeight="1">
      <c r="A18" s="171"/>
      <c r="B18" s="171"/>
      <c r="C18" s="171"/>
      <c r="D18" s="171"/>
      <c r="E18" s="171"/>
      <c r="F18" s="171"/>
      <c r="G18" s="171"/>
      <c r="H18" s="171"/>
      <c r="I18" s="171"/>
      <c r="J18" s="49"/>
      <c r="K18" s="173"/>
      <c r="L18" s="173"/>
      <c r="M18" s="173"/>
      <c r="N18" s="173"/>
      <c r="O18" s="173"/>
      <c r="P18" s="173"/>
      <c r="Q18" s="173"/>
      <c r="R18" s="173"/>
      <c r="S18" s="173"/>
      <c r="T18" s="49"/>
    </row>
    <row r="19" spans="1:20" ht="14.25">
      <c r="A19" s="171"/>
      <c r="B19" s="171"/>
      <c r="C19" s="171"/>
      <c r="D19" s="171"/>
      <c r="E19" s="171"/>
      <c r="F19" s="171"/>
      <c r="G19" s="171"/>
      <c r="H19" s="171"/>
      <c r="I19" s="171"/>
      <c r="J19" s="49"/>
      <c r="K19" s="173"/>
      <c r="L19" s="173"/>
      <c r="M19" s="173"/>
      <c r="N19" s="173"/>
      <c r="O19" s="173"/>
      <c r="P19" s="173"/>
      <c r="Q19" s="173"/>
      <c r="R19" s="173"/>
      <c r="S19" s="173"/>
      <c r="T19" s="49"/>
    </row>
    <row r="20" spans="1:20" ht="14.25">
      <c r="A20" s="171"/>
      <c r="B20" s="171"/>
      <c r="C20" s="171"/>
      <c r="D20" s="171"/>
      <c r="E20" s="171"/>
      <c r="F20" s="171"/>
      <c r="G20" s="171"/>
      <c r="H20" s="171"/>
      <c r="I20" s="171"/>
      <c r="J20" s="49"/>
      <c r="K20" s="173"/>
      <c r="L20" s="173"/>
      <c r="M20" s="173"/>
      <c r="N20" s="173"/>
      <c r="O20" s="173"/>
      <c r="P20" s="173"/>
      <c r="Q20" s="173"/>
      <c r="R20" s="173"/>
      <c r="S20" s="173"/>
      <c r="T20" s="49"/>
    </row>
    <row r="21" spans="1:20" ht="14.25">
      <c r="A21" s="171"/>
      <c r="B21" s="171"/>
      <c r="C21" s="171"/>
      <c r="D21" s="171"/>
      <c r="E21" s="171"/>
      <c r="F21" s="171"/>
      <c r="G21" s="171"/>
      <c r="H21" s="171"/>
      <c r="I21" s="171"/>
      <c r="J21" s="49"/>
      <c r="K21" s="173"/>
      <c r="L21" s="173"/>
      <c r="M21" s="173"/>
      <c r="N21" s="173"/>
      <c r="O21" s="173"/>
      <c r="P21" s="173"/>
      <c r="Q21" s="173"/>
      <c r="R21" s="173"/>
      <c r="S21" s="173"/>
      <c r="T21" s="49"/>
    </row>
    <row r="22" spans="1:20" ht="14.25">
      <c r="A22" s="171"/>
      <c r="B22" s="171"/>
      <c r="C22" s="171"/>
      <c r="D22" s="171"/>
      <c r="E22" s="171"/>
      <c r="F22" s="171"/>
      <c r="G22" s="171"/>
      <c r="H22" s="171"/>
      <c r="I22" s="171"/>
      <c r="J22" s="49"/>
      <c r="K22" s="173"/>
      <c r="L22" s="173"/>
      <c r="M22" s="173"/>
      <c r="N22" s="173"/>
      <c r="O22" s="173"/>
      <c r="P22" s="173"/>
      <c r="Q22" s="173"/>
      <c r="R22" s="173"/>
      <c r="S22" s="173"/>
      <c r="T22" s="49"/>
    </row>
    <row r="23" spans="1:20" ht="14.25">
      <c r="A23" s="171"/>
      <c r="B23" s="171"/>
      <c r="C23" s="171"/>
      <c r="D23" s="171"/>
      <c r="E23" s="171"/>
      <c r="F23" s="171"/>
      <c r="G23" s="171"/>
      <c r="H23" s="171"/>
      <c r="I23" s="171"/>
      <c r="J23" s="49"/>
      <c r="K23" s="173"/>
      <c r="L23" s="173"/>
      <c r="M23" s="173"/>
      <c r="N23" s="173"/>
      <c r="O23" s="173"/>
      <c r="P23" s="173"/>
      <c r="Q23" s="173"/>
      <c r="R23" s="173"/>
      <c r="S23" s="173"/>
      <c r="T23" s="49"/>
    </row>
    <row r="24" spans="1:20" ht="14.25">
      <c r="A24" s="171"/>
      <c r="B24" s="171"/>
      <c r="C24" s="171"/>
      <c r="D24" s="171"/>
      <c r="E24" s="171"/>
      <c r="F24" s="171"/>
      <c r="G24" s="171"/>
      <c r="H24" s="171"/>
      <c r="I24" s="171"/>
      <c r="J24" s="49"/>
      <c r="K24" s="173"/>
      <c r="L24" s="173"/>
      <c r="M24" s="173"/>
      <c r="N24" s="173"/>
      <c r="O24" s="173"/>
      <c r="P24" s="173"/>
      <c r="Q24" s="173"/>
      <c r="R24" s="173"/>
      <c r="S24" s="173"/>
      <c r="T24" s="49"/>
    </row>
    <row r="25" spans="1:20" ht="14.25">
      <c r="A25" s="171"/>
      <c r="B25" s="171"/>
      <c r="C25" s="171"/>
      <c r="D25" s="171"/>
      <c r="E25" s="171"/>
      <c r="F25" s="171"/>
      <c r="G25" s="171"/>
      <c r="H25" s="171"/>
      <c r="I25" s="171"/>
      <c r="J25" s="49"/>
      <c r="K25" s="173"/>
      <c r="L25" s="173"/>
      <c r="M25" s="173"/>
      <c r="N25" s="173"/>
      <c r="O25" s="173"/>
      <c r="P25" s="173"/>
      <c r="Q25" s="173"/>
      <c r="R25" s="173"/>
      <c r="S25" s="173"/>
      <c r="T25" s="49"/>
    </row>
    <row r="26" spans="1:20" ht="14.25">
      <c r="A26" s="171"/>
      <c r="B26" s="171"/>
      <c r="C26" s="171"/>
      <c r="D26" s="171"/>
      <c r="E26" s="171"/>
      <c r="F26" s="171"/>
      <c r="G26" s="171"/>
      <c r="H26" s="171"/>
      <c r="I26" s="171"/>
      <c r="J26" s="49"/>
      <c r="K26" s="173"/>
      <c r="L26" s="173"/>
      <c r="M26" s="173"/>
      <c r="N26" s="173"/>
      <c r="O26" s="173"/>
      <c r="P26" s="173"/>
      <c r="Q26" s="173"/>
      <c r="R26" s="173"/>
      <c r="S26" s="173"/>
      <c r="T26" s="49"/>
    </row>
    <row r="27" spans="1:20" ht="14.25">
      <c r="A27" s="171"/>
      <c r="B27" s="171"/>
      <c r="C27" s="171"/>
      <c r="D27" s="171"/>
      <c r="E27" s="171"/>
      <c r="F27" s="171"/>
      <c r="G27" s="171"/>
      <c r="H27" s="171"/>
      <c r="I27" s="171"/>
      <c r="J27" s="49"/>
      <c r="K27" s="173"/>
      <c r="L27" s="173"/>
      <c r="M27" s="173"/>
      <c r="N27" s="173"/>
      <c r="O27" s="173"/>
      <c r="P27" s="173"/>
      <c r="Q27" s="173"/>
      <c r="R27" s="173"/>
      <c r="S27" s="173"/>
      <c r="T27" s="49"/>
    </row>
    <row r="28" spans="1:20" ht="14.25">
      <c r="A28" s="171"/>
      <c r="B28" s="171"/>
      <c r="C28" s="171"/>
      <c r="D28" s="171"/>
      <c r="E28" s="171"/>
      <c r="F28" s="171"/>
      <c r="G28" s="171"/>
      <c r="H28" s="171"/>
      <c r="I28" s="171"/>
      <c r="J28" s="49"/>
      <c r="K28" s="173"/>
      <c r="L28" s="173"/>
      <c r="M28" s="173"/>
      <c r="N28" s="173"/>
      <c r="O28" s="173"/>
      <c r="P28" s="173"/>
      <c r="Q28" s="173"/>
      <c r="R28" s="173"/>
      <c r="S28" s="173"/>
      <c r="T28" s="49"/>
    </row>
    <row r="29" spans="1:20" ht="14.25">
      <c r="A29" s="171"/>
      <c r="B29" s="171"/>
      <c r="C29" s="171"/>
      <c r="D29" s="171"/>
      <c r="E29" s="171"/>
      <c r="F29" s="171"/>
      <c r="G29" s="171"/>
      <c r="H29" s="171"/>
      <c r="I29" s="171"/>
      <c r="J29" s="49"/>
      <c r="K29" s="173"/>
      <c r="L29" s="173"/>
      <c r="M29" s="173"/>
      <c r="N29" s="173"/>
      <c r="O29" s="173"/>
      <c r="P29" s="173"/>
      <c r="Q29" s="173"/>
      <c r="R29" s="173"/>
      <c r="S29" s="173"/>
      <c r="T29" s="49"/>
    </row>
    <row r="30" spans="1:20" ht="14.25">
      <c r="A30" s="171"/>
      <c r="B30" s="171"/>
      <c r="C30" s="171"/>
      <c r="D30" s="171"/>
      <c r="E30" s="171"/>
      <c r="F30" s="171"/>
      <c r="G30" s="171"/>
      <c r="H30" s="171"/>
      <c r="I30" s="171"/>
      <c r="J30" s="49"/>
      <c r="K30" s="173"/>
      <c r="L30" s="173"/>
      <c r="M30" s="173"/>
      <c r="N30" s="173"/>
      <c r="O30" s="173"/>
      <c r="P30" s="173"/>
      <c r="Q30" s="173"/>
      <c r="R30" s="173"/>
      <c r="S30" s="173"/>
      <c r="T30" s="49"/>
    </row>
    <row r="31" spans="1:20" ht="14.25">
      <c r="A31" s="171"/>
      <c r="B31" s="171"/>
      <c r="C31" s="171"/>
      <c r="D31" s="171"/>
      <c r="E31" s="171"/>
      <c r="F31" s="171"/>
      <c r="G31" s="171"/>
      <c r="H31" s="171"/>
      <c r="I31" s="171"/>
      <c r="J31" s="49"/>
      <c r="K31" s="173"/>
      <c r="L31" s="173"/>
      <c r="M31" s="173"/>
      <c r="N31" s="173"/>
      <c r="O31" s="173"/>
      <c r="P31" s="173"/>
      <c r="Q31" s="173"/>
      <c r="R31" s="173"/>
      <c r="S31" s="173"/>
      <c r="T31" s="49"/>
    </row>
    <row r="32" spans="1:20" ht="14.25">
      <c r="A32" s="171"/>
      <c r="B32" s="171"/>
      <c r="C32" s="171"/>
      <c r="D32" s="171"/>
      <c r="E32" s="171"/>
      <c r="F32" s="171"/>
      <c r="G32" s="171"/>
      <c r="H32" s="171"/>
      <c r="I32" s="171"/>
      <c r="J32" s="49"/>
      <c r="K32" s="173"/>
      <c r="L32" s="173"/>
      <c r="M32" s="173"/>
      <c r="N32" s="173"/>
      <c r="O32" s="173"/>
      <c r="P32" s="173"/>
      <c r="Q32" s="173"/>
      <c r="R32" s="173"/>
      <c r="S32" s="173"/>
      <c r="T32" s="49"/>
    </row>
    <row r="33" spans="1:20" ht="14.25">
      <c r="A33" s="171"/>
      <c r="B33" s="171"/>
      <c r="C33" s="171"/>
      <c r="D33" s="171"/>
      <c r="E33" s="171"/>
      <c r="F33" s="171"/>
      <c r="G33" s="171"/>
      <c r="H33" s="171"/>
      <c r="I33" s="171"/>
      <c r="J33" s="49"/>
      <c r="K33" s="173"/>
      <c r="L33" s="173"/>
      <c r="M33" s="173"/>
      <c r="N33" s="173"/>
      <c r="O33" s="173"/>
      <c r="P33" s="173"/>
      <c r="Q33" s="173"/>
      <c r="R33" s="173"/>
      <c r="S33" s="173"/>
      <c r="T33" s="49"/>
    </row>
    <row r="34" spans="1:20" ht="14.25">
      <c r="A34" s="171"/>
      <c r="B34" s="171"/>
      <c r="C34" s="171"/>
      <c r="D34" s="171"/>
      <c r="E34" s="171"/>
      <c r="F34" s="171"/>
      <c r="G34" s="171"/>
      <c r="H34" s="171"/>
      <c r="I34" s="171"/>
      <c r="J34" s="49"/>
      <c r="K34" s="173"/>
      <c r="L34" s="173"/>
      <c r="M34" s="173"/>
      <c r="N34" s="173"/>
      <c r="O34" s="173"/>
      <c r="P34" s="173"/>
      <c r="Q34" s="173"/>
      <c r="R34" s="173"/>
      <c r="S34" s="173"/>
      <c r="T34" s="49"/>
    </row>
    <row r="35" spans="1:20" ht="14.25">
      <c r="A35" s="171"/>
      <c r="B35" s="171"/>
      <c r="C35" s="171"/>
      <c r="D35" s="171"/>
      <c r="E35" s="171"/>
      <c r="F35" s="171"/>
      <c r="G35" s="171"/>
      <c r="H35" s="171"/>
      <c r="I35" s="171"/>
      <c r="J35" s="49"/>
      <c r="K35" s="173"/>
      <c r="L35" s="173"/>
      <c r="M35" s="173"/>
      <c r="N35" s="173"/>
      <c r="O35" s="173"/>
      <c r="P35" s="173"/>
      <c r="Q35" s="173"/>
      <c r="R35" s="173"/>
      <c r="S35" s="173"/>
      <c r="T35" s="49"/>
    </row>
    <row r="36" spans="1:20" ht="14.25">
      <c r="A36" s="171"/>
      <c r="B36" s="171"/>
      <c r="C36" s="171"/>
      <c r="D36" s="171"/>
      <c r="E36" s="171"/>
      <c r="F36" s="171"/>
      <c r="G36" s="171"/>
      <c r="H36" s="171"/>
      <c r="I36" s="171"/>
      <c r="J36" s="49"/>
      <c r="K36" s="173"/>
      <c r="L36" s="173"/>
      <c r="M36" s="173"/>
      <c r="N36" s="173"/>
      <c r="O36" s="173"/>
      <c r="P36" s="173"/>
      <c r="Q36" s="173"/>
      <c r="R36" s="173"/>
      <c r="S36" s="173"/>
      <c r="T36" s="49"/>
    </row>
    <row r="37" spans="1:20" ht="14.25">
      <c r="A37" s="171"/>
      <c r="B37" s="171"/>
      <c r="C37" s="171"/>
      <c r="D37" s="171"/>
      <c r="E37" s="171"/>
      <c r="F37" s="171"/>
      <c r="G37" s="171"/>
      <c r="H37" s="171"/>
      <c r="I37" s="171"/>
      <c r="J37" s="49"/>
      <c r="K37" s="173"/>
      <c r="L37" s="173"/>
      <c r="M37" s="173"/>
      <c r="N37" s="173"/>
      <c r="O37" s="173"/>
      <c r="P37" s="173"/>
      <c r="Q37" s="173"/>
      <c r="R37" s="173"/>
      <c r="S37" s="173"/>
      <c r="T37" s="49"/>
    </row>
    <row r="38" spans="1:20" ht="14.25">
      <c r="A38" s="171"/>
      <c r="B38" s="171"/>
      <c r="C38" s="171"/>
      <c r="D38" s="171"/>
      <c r="E38" s="171"/>
      <c r="F38" s="171"/>
      <c r="G38" s="171"/>
      <c r="H38" s="171"/>
      <c r="I38" s="171"/>
      <c r="J38" s="49"/>
      <c r="K38" s="173"/>
      <c r="L38" s="173"/>
      <c r="M38" s="173"/>
      <c r="N38" s="173"/>
      <c r="O38" s="173"/>
      <c r="P38" s="173"/>
      <c r="Q38" s="173"/>
      <c r="R38" s="173"/>
      <c r="S38" s="173"/>
      <c r="T38" s="49"/>
    </row>
    <row r="39" spans="1:20" ht="14.25">
      <c r="A39" s="171"/>
      <c r="B39" s="171"/>
      <c r="C39" s="171"/>
      <c r="D39" s="171"/>
      <c r="E39" s="171"/>
      <c r="F39" s="171"/>
      <c r="G39" s="171"/>
      <c r="H39" s="171"/>
      <c r="I39" s="171"/>
      <c r="J39" s="49"/>
      <c r="K39" s="173"/>
      <c r="L39" s="173"/>
      <c r="M39" s="173"/>
      <c r="N39" s="173"/>
      <c r="O39" s="173"/>
      <c r="P39" s="173"/>
      <c r="Q39" s="173"/>
      <c r="R39" s="173"/>
      <c r="S39" s="173"/>
      <c r="T39" s="49"/>
    </row>
    <row r="40" spans="1:20" ht="14.25">
      <c r="A40" s="171"/>
      <c r="B40" s="171"/>
      <c r="C40" s="171"/>
      <c r="D40" s="171"/>
      <c r="E40" s="171"/>
      <c r="F40" s="171"/>
      <c r="G40" s="171"/>
      <c r="H40" s="171"/>
      <c r="I40" s="171"/>
      <c r="J40" s="49"/>
      <c r="K40" s="173"/>
      <c r="L40" s="173"/>
      <c r="M40" s="173"/>
      <c r="N40" s="173"/>
      <c r="O40" s="173"/>
      <c r="P40" s="173"/>
      <c r="Q40" s="173"/>
      <c r="R40" s="173"/>
      <c r="S40" s="173"/>
      <c r="T40" s="49"/>
    </row>
    <row r="41" spans="1:20" ht="14.25">
      <c r="A41" s="171"/>
      <c r="B41" s="171"/>
      <c r="C41" s="171"/>
      <c r="D41" s="171"/>
      <c r="E41" s="171"/>
      <c r="F41" s="171"/>
      <c r="G41" s="171"/>
      <c r="H41" s="171"/>
      <c r="I41" s="171"/>
      <c r="J41" s="49"/>
      <c r="K41" s="173"/>
      <c r="L41" s="173"/>
      <c r="M41" s="173"/>
      <c r="N41" s="173"/>
      <c r="O41" s="173"/>
      <c r="P41" s="173"/>
      <c r="Q41" s="173"/>
      <c r="R41" s="173"/>
      <c r="S41" s="173"/>
      <c r="T41" s="49"/>
    </row>
    <row r="42" spans="1:20" ht="14.25">
      <c r="A42" s="171"/>
      <c r="B42" s="171"/>
      <c r="C42" s="171"/>
      <c r="D42" s="171"/>
      <c r="E42" s="171"/>
      <c r="F42" s="171"/>
      <c r="G42" s="171"/>
      <c r="H42" s="171"/>
      <c r="I42" s="171"/>
      <c r="J42" s="49"/>
      <c r="K42" s="173"/>
      <c r="L42" s="173"/>
      <c r="M42" s="173"/>
      <c r="N42" s="173"/>
      <c r="O42" s="173"/>
      <c r="P42" s="173"/>
      <c r="Q42" s="173"/>
      <c r="R42" s="173"/>
      <c r="S42" s="173"/>
      <c r="T42" s="49"/>
    </row>
    <row r="43" spans="1:20" ht="14.25">
      <c r="A43" s="171"/>
      <c r="B43" s="171"/>
      <c r="C43" s="171"/>
      <c r="D43" s="171"/>
      <c r="E43" s="171"/>
      <c r="F43" s="171"/>
      <c r="G43" s="171"/>
      <c r="H43" s="171"/>
      <c r="I43" s="171"/>
      <c r="J43" s="49"/>
      <c r="K43" s="173"/>
      <c r="L43" s="173"/>
      <c r="M43" s="173"/>
      <c r="N43" s="173"/>
      <c r="O43" s="173"/>
      <c r="P43" s="173"/>
      <c r="Q43" s="173"/>
      <c r="R43" s="173"/>
      <c r="S43" s="173"/>
      <c r="T43" s="49"/>
    </row>
    <row r="44" spans="1:20" ht="14.25">
      <c r="A44" s="171"/>
      <c r="B44" s="171"/>
      <c r="C44" s="171"/>
      <c r="D44" s="171"/>
      <c r="E44" s="171"/>
      <c r="F44" s="171"/>
      <c r="G44" s="171"/>
      <c r="H44" s="171"/>
      <c r="I44" s="171"/>
      <c r="J44" s="49"/>
      <c r="K44" s="173"/>
      <c r="L44" s="173"/>
      <c r="M44" s="173"/>
      <c r="N44" s="173"/>
      <c r="O44" s="173"/>
      <c r="P44" s="173"/>
      <c r="Q44" s="173"/>
      <c r="R44" s="173"/>
      <c r="S44" s="173"/>
      <c r="T44" s="49"/>
    </row>
    <row r="45" spans="1:20" ht="14.25">
      <c r="A45" s="171"/>
      <c r="B45" s="171"/>
      <c r="C45" s="171"/>
      <c r="D45" s="171"/>
      <c r="E45" s="171"/>
      <c r="F45" s="171"/>
      <c r="G45" s="171"/>
      <c r="H45" s="171"/>
      <c r="I45" s="171"/>
      <c r="J45" s="49"/>
      <c r="K45" s="173"/>
      <c r="L45" s="173"/>
      <c r="M45" s="173"/>
      <c r="N45" s="173"/>
      <c r="O45" s="173"/>
      <c r="P45" s="173"/>
      <c r="Q45" s="173"/>
      <c r="R45" s="173"/>
      <c r="S45" s="173"/>
      <c r="T45" s="49"/>
    </row>
    <row r="46" spans="1:20" ht="14.25">
      <c r="A46" s="171"/>
      <c r="B46" s="171"/>
      <c r="C46" s="171"/>
      <c r="D46" s="171"/>
      <c r="E46" s="171"/>
      <c r="F46" s="171"/>
      <c r="G46" s="171"/>
      <c r="H46" s="171"/>
      <c r="I46" s="171"/>
      <c r="J46" s="49"/>
      <c r="K46" s="173"/>
      <c r="L46" s="173"/>
      <c r="M46" s="173"/>
      <c r="N46" s="173"/>
      <c r="O46" s="173"/>
      <c r="P46" s="173"/>
      <c r="Q46" s="173"/>
      <c r="R46" s="173"/>
      <c r="S46" s="173"/>
      <c r="T46" s="49"/>
    </row>
    <row r="47" spans="1:20" ht="14.25">
      <c r="A47" s="171"/>
      <c r="B47" s="171"/>
      <c r="C47" s="171"/>
      <c r="D47" s="171"/>
      <c r="E47" s="171"/>
      <c r="F47" s="171"/>
      <c r="G47" s="171"/>
      <c r="H47" s="171"/>
      <c r="I47" s="171"/>
      <c r="J47" s="49"/>
      <c r="K47" s="173"/>
      <c r="L47" s="173"/>
      <c r="M47" s="173"/>
      <c r="N47" s="173"/>
      <c r="O47" s="173"/>
      <c r="P47" s="173"/>
      <c r="Q47" s="173"/>
      <c r="R47" s="173"/>
      <c r="S47" s="173"/>
      <c r="T47" s="49"/>
    </row>
    <row r="48" spans="1:20" ht="14.25">
      <c r="A48" s="171"/>
      <c r="B48" s="171"/>
      <c r="C48" s="171"/>
      <c r="D48" s="171"/>
      <c r="E48" s="171"/>
      <c r="F48" s="171"/>
      <c r="G48" s="171"/>
      <c r="H48" s="171"/>
      <c r="I48" s="171"/>
      <c r="J48" s="49"/>
      <c r="K48" s="173"/>
      <c r="L48" s="173"/>
      <c r="M48" s="173"/>
      <c r="N48" s="173"/>
      <c r="O48" s="173"/>
      <c r="P48" s="173"/>
      <c r="Q48" s="173"/>
      <c r="R48" s="173"/>
      <c r="S48" s="173"/>
      <c r="T48" s="49"/>
    </row>
    <row r="49" spans="1:29" ht="14.25">
      <c r="A49" s="171"/>
      <c r="B49" s="171"/>
      <c r="C49" s="171"/>
      <c r="D49" s="171"/>
      <c r="E49" s="171"/>
      <c r="F49" s="171"/>
      <c r="G49" s="171"/>
      <c r="H49" s="171"/>
      <c r="I49" s="171"/>
      <c r="J49" s="49"/>
      <c r="K49" s="173"/>
      <c r="L49" s="173"/>
      <c r="M49" s="173"/>
      <c r="N49" s="173"/>
      <c r="O49" s="173"/>
      <c r="P49" s="173"/>
      <c r="Q49" s="173"/>
      <c r="R49" s="173"/>
      <c r="S49" s="173"/>
      <c r="T49" s="49"/>
    </row>
    <row r="50" spans="1:29" ht="14.25">
      <c r="A50" s="171"/>
      <c r="B50" s="171"/>
      <c r="C50" s="171"/>
      <c r="D50" s="171"/>
      <c r="E50" s="171"/>
      <c r="F50" s="171"/>
      <c r="G50" s="171"/>
      <c r="H50" s="171"/>
      <c r="I50" s="171"/>
      <c r="J50" s="49"/>
      <c r="K50" s="173"/>
      <c r="L50" s="173"/>
      <c r="M50" s="173"/>
      <c r="N50" s="173"/>
      <c r="O50" s="173"/>
      <c r="P50" s="173"/>
      <c r="Q50" s="173"/>
      <c r="R50" s="173"/>
      <c r="S50" s="173"/>
      <c r="T50" s="49"/>
    </row>
    <row r="51" spans="1:29" ht="14.25">
      <c r="A51" s="171"/>
      <c r="B51" s="171"/>
      <c r="C51" s="171"/>
      <c r="D51" s="171"/>
      <c r="E51" s="171"/>
      <c r="F51" s="171"/>
      <c r="G51" s="171"/>
      <c r="H51" s="171"/>
      <c r="I51" s="171"/>
      <c r="J51" s="49"/>
      <c r="K51" s="173"/>
      <c r="L51" s="173"/>
      <c r="M51" s="173"/>
      <c r="N51" s="173"/>
      <c r="O51" s="173"/>
      <c r="P51" s="173"/>
      <c r="Q51" s="173"/>
      <c r="R51" s="173"/>
      <c r="S51" s="173"/>
      <c r="T51" s="49"/>
    </row>
    <row r="52" spans="1:29" ht="14.25">
      <c r="A52" s="171"/>
      <c r="B52" s="171"/>
      <c r="C52" s="171"/>
      <c r="D52" s="171"/>
      <c r="E52" s="171"/>
      <c r="F52" s="171"/>
      <c r="G52" s="171"/>
      <c r="H52" s="171"/>
      <c r="I52" s="171"/>
      <c r="J52" s="49"/>
      <c r="K52" s="173"/>
      <c r="L52" s="173"/>
      <c r="M52" s="173"/>
      <c r="N52" s="173"/>
      <c r="O52" s="173"/>
      <c r="P52" s="173"/>
      <c r="Q52" s="173"/>
      <c r="R52" s="173"/>
      <c r="S52" s="173"/>
      <c r="T52" s="49"/>
    </row>
    <row r="53" spans="1:29" ht="14.45" customHeight="1">
      <c r="A53" s="171"/>
      <c r="B53" s="171"/>
      <c r="C53" s="171"/>
      <c r="D53" s="171"/>
      <c r="E53" s="171"/>
      <c r="F53" s="171"/>
      <c r="G53" s="171"/>
      <c r="H53" s="171"/>
      <c r="I53" s="171"/>
      <c r="J53" s="49"/>
      <c r="K53" s="173"/>
      <c r="L53" s="173"/>
      <c r="M53" s="173"/>
      <c r="N53" s="173"/>
      <c r="O53" s="173"/>
      <c r="P53" s="173"/>
      <c r="Q53" s="173"/>
      <c r="R53" s="173"/>
      <c r="S53" s="173"/>
      <c r="T53" s="49"/>
    </row>
    <row r="54" spans="1:29" ht="14.25">
      <c r="A54" s="171"/>
      <c r="B54" s="171"/>
      <c r="C54" s="171"/>
      <c r="D54" s="171"/>
      <c r="E54" s="171"/>
      <c r="F54" s="171"/>
      <c r="G54" s="171"/>
      <c r="H54" s="171"/>
      <c r="I54" s="171"/>
      <c r="J54" s="49"/>
      <c r="K54" s="173"/>
      <c r="L54" s="173"/>
      <c r="M54" s="173"/>
      <c r="N54" s="173"/>
      <c r="O54" s="173"/>
      <c r="P54" s="173"/>
      <c r="Q54" s="173"/>
      <c r="R54" s="173"/>
      <c r="S54" s="173"/>
      <c r="T54" s="49"/>
    </row>
    <row r="55" spans="1:29" ht="14.25">
      <c r="A55" s="171"/>
      <c r="B55" s="171"/>
      <c r="C55" s="171"/>
      <c r="D55" s="171"/>
      <c r="E55" s="171"/>
      <c r="F55" s="171"/>
      <c r="G55" s="171"/>
      <c r="H55" s="171"/>
      <c r="I55" s="171"/>
      <c r="J55" s="49"/>
      <c r="K55" s="173"/>
      <c r="L55" s="173"/>
      <c r="M55" s="173"/>
      <c r="N55" s="173"/>
      <c r="O55" s="173"/>
      <c r="P55" s="173"/>
      <c r="Q55" s="173"/>
      <c r="R55" s="173"/>
      <c r="S55" s="173"/>
      <c r="T55" s="49"/>
    </row>
    <row r="56" spans="1:29" ht="14.25">
      <c r="A56" s="171"/>
      <c r="B56" s="171"/>
      <c r="C56" s="171"/>
      <c r="D56" s="171"/>
      <c r="E56" s="171"/>
      <c r="F56" s="171"/>
      <c r="G56" s="171"/>
      <c r="H56" s="171"/>
      <c r="I56" s="171"/>
      <c r="J56" s="49"/>
      <c r="K56" s="173"/>
      <c r="L56" s="173"/>
      <c r="M56" s="173"/>
      <c r="N56" s="173"/>
      <c r="O56" s="173"/>
      <c r="P56" s="173"/>
      <c r="Q56" s="173"/>
      <c r="R56" s="173"/>
      <c r="S56" s="173"/>
      <c r="T56" s="49"/>
    </row>
    <row r="57" spans="1:29" ht="14.25">
      <c r="A57" s="171"/>
      <c r="B57" s="171"/>
      <c r="C57" s="171"/>
      <c r="D57" s="171"/>
      <c r="E57" s="171"/>
      <c r="F57" s="171"/>
      <c r="G57" s="171"/>
      <c r="H57" s="171"/>
      <c r="I57" s="171"/>
      <c r="J57" s="49"/>
      <c r="K57" s="173"/>
      <c r="L57" s="173"/>
      <c r="M57" s="173"/>
      <c r="N57" s="173"/>
      <c r="O57" s="173"/>
      <c r="P57" s="173"/>
      <c r="Q57" s="173"/>
      <c r="R57" s="173"/>
      <c r="S57" s="173"/>
      <c r="T57" s="49"/>
    </row>
    <row r="58" spans="1:29" s="45" customFormat="1" ht="6" customHeight="1">
      <c r="A58" s="44"/>
      <c r="B58" s="44"/>
      <c r="C58" s="44"/>
      <c r="D58" s="44"/>
      <c r="E58" s="44"/>
      <c r="F58" s="44"/>
      <c r="G58" s="44"/>
      <c r="H58" s="44"/>
      <c r="I58" s="44"/>
      <c r="J58" s="49"/>
      <c r="T58" s="49"/>
    </row>
    <row r="59" spans="1:29" s="45" customFormat="1" ht="25.15" customHeight="1">
      <c r="A59" s="169" t="s">
        <v>68</v>
      </c>
      <c r="B59" s="169"/>
      <c r="C59" s="169"/>
      <c r="D59" s="169"/>
      <c r="E59" s="169"/>
      <c r="F59" s="169"/>
      <c r="G59" s="169"/>
      <c r="H59" s="169"/>
      <c r="I59" s="169"/>
      <c r="J59" s="46"/>
      <c r="K59" s="169" t="s">
        <v>69</v>
      </c>
      <c r="L59" s="169"/>
      <c r="M59" s="169"/>
      <c r="N59" s="169"/>
      <c r="O59" s="169"/>
      <c r="P59" s="169"/>
      <c r="Q59" s="169"/>
      <c r="R59" s="169"/>
      <c r="S59" s="169"/>
      <c r="T59" s="49"/>
      <c r="U59" s="169" t="s">
        <v>70</v>
      </c>
      <c r="V59" s="169"/>
      <c r="W59" s="169"/>
      <c r="X59" s="169"/>
      <c r="Y59" s="169"/>
      <c r="Z59" s="169"/>
      <c r="AA59" s="169"/>
      <c r="AB59" s="169"/>
      <c r="AC59" s="169"/>
    </row>
    <row r="60" spans="1:29" s="45" customFormat="1" ht="6" customHeight="1">
      <c r="A60" s="44"/>
      <c r="B60" s="44"/>
      <c r="C60" s="44"/>
      <c r="D60" s="44"/>
      <c r="E60" s="44"/>
      <c r="F60" s="44"/>
      <c r="G60" s="44"/>
      <c r="H60" s="44"/>
      <c r="I60" s="44"/>
      <c r="J60" s="49"/>
      <c r="T60" s="49"/>
    </row>
    <row r="61" spans="1:29" ht="13.9" customHeight="1">
      <c r="A61" s="172" t="s">
        <v>71</v>
      </c>
      <c r="B61" s="172"/>
      <c r="C61" s="172"/>
      <c r="D61" s="172"/>
      <c r="E61" s="172"/>
      <c r="F61" s="172"/>
      <c r="G61" s="172"/>
      <c r="H61" s="172"/>
      <c r="I61" s="172"/>
      <c r="J61" s="49"/>
      <c r="K61" s="172" t="s">
        <v>72</v>
      </c>
      <c r="L61" s="172"/>
      <c r="M61" s="172"/>
      <c r="N61" s="172"/>
      <c r="O61" s="172"/>
      <c r="P61" s="172"/>
      <c r="Q61" s="172"/>
      <c r="R61" s="172"/>
      <c r="S61" s="172"/>
      <c r="T61" s="49"/>
      <c r="U61" s="172" t="s">
        <v>73</v>
      </c>
      <c r="V61" s="172"/>
      <c r="W61" s="172"/>
      <c r="X61" s="172"/>
      <c r="Y61" s="172"/>
      <c r="Z61" s="172"/>
      <c r="AA61" s="172"/>
      <c r="AB61" s="172"/>
      <c r="AC61" s="172"/>
    </row>
    <row r="62" spans="1:29" ht="14.25">
      <c r="A62" s="172"/>
      <c r="B62" s="172"/>
      <c r="C62" s="172"/>
      <c r="D62" s="172"/>
      <c r="E62" s="172"/>
      <c r="F62" s="172"/>
      <c r="G62" s="172"/>
      <c r="H62" s="172"/>
      <c r="I62" s="172"/>
      <c r="J62" s="49"/>
      <c r="K62" s="172"/>
      <c r="L62" s="172"/>
      <c r="M62" s="172"/>
      <c r="N62" s="172"/>
      <c r="O62" s="172"/>
      <c r="P62" s="172"/>
      <c r="Q62" s="172"/>
      <c r="R62" s="172"/>
      <c r="S62" s="172"/>
      <c r="T62" s="49"/>
      <c r="U62" s="172"/>
      <c r="V62" s="172"/>
      <c r="W62" s="172"/>
      <c r="X62" s="172"/>
      <c r="Y62" s="172"/>
      <c r="Z62" s="172"/>
      <c r="AA62" s="172"/>
      <c r="AB62" s="172"/>
      <c r="AC62" s="172"/>
    </row>
    <row r="63" spans="1:29" ht="14.25">
      <c r="A63" s="172"/>
      <c r="B63" s="172"/>
      <c r="C63" s="172"/>
      <c r="D63" s="172"/>
      <c r="E63" s="172"/>
      <c r="F63" s="172"/>
      <c r="G63" s="172"/>
      <c r="H63" s="172"/>
      <c r="I63" s="172"/>
      <c r="J63" s="49"/>
      <c r="K63" s="172"/>
      <c r="L63" s="172"/>
      <c r="M63" s="172"/>
      <c r="N63" s="172"/>
      <c r="O63" s="172"/>
      <c r="P63" s="172"/>
      <c r="Q63" s="172"/>
      <c r="R63" s="172"/>
      <c r="S63" s="172"/>
      <c r="T63" s="49"/>
      <c r="U63" s="172"/>
      <c r="V63" s="172"/>
      <c r="W63" s="172"/>
      <c r="X63" s="172"/>
      <c r="Y63" s="172"/>
      <c r="Z63" s="172"/>
      <c r="AA63" s="172"/>
      <c r="AB63" s="172"/>
      <c r="AC63" s="172"/>
    </row>
    <row r="64" spans="1:29" ht="14.25">
      <c r="A64" s="172"/>
      <c r="B64" s="172"/>
      <c r="C64" s="172"/>
      <c r="D64" s="172"/>
      <c r="E64" s="172"/>
      <c r="F64" s="172"/>
      <c r="G64" s="172"/>
      <c r="H64" s="172"/>
      <c r="I64" s="172"/>
      <c r="J64" s="49"/>
      <c r="K64" s="172"/>
      <c r="L64" s="172"/>
      <c r="M64" s="172"/>
      <c r="N64" s="172"/>
      <c r="O64" s="172"/>
      <c r="P64" s="172"/>
      <c r="Q64" s="172"/>
      <c r="R64" s="172"/>
      <c r="S64" s="172"/>
      <c r="T64" s="49"/>
      <c r="U64" s="172"/>
      <c r="V64" s="172"/>
      <c r="W64" s="172"/>
      <c r="X64" s="172"/>
      <c r="Y64" s="172"/>
      <c r="Z64" s="172"/>
      <c r="AA64" s="172"/>
      <c r="AB64" s="172"/>
      <c r="AC64" s="172"/>
    </row>
    <row r="65" spans="1:29" ht="14.25">
      <c r="A65" s="67"/>
      <c r="B65" s="67"/>
      <c r="C65" s="67"/>
      <c r="D65" s="67"/>
      <c r="E65" s="67"/>
      <c r="F65" s="67"/>
      <c r="G65" s="67"/>
      <c r="H65" s="67"/>
      <c r="I65" s="67"/>
      <c r="J65" s="49"/>
      <c r="K65" s="172"/>
      <c r="L65" s="172"/>
      <c r="M65" s="172"/>
      <c r="N65" s="172"/>
      <c r="O65" s="172"/>
      <c r="P65" s="172"/>
      <c r="Q65" s="172"/>
      <c r="R65" s="172"/>
      <c r="S65" s="172"/>
      <c r="T65" s="49"/>
      <c r="U65" s="172"/>
      <c r="V65" s="172"/>
      <c r="W65" s="172"/>
      <c r="X65" s="172"/>
      <c r="Y65" s="172"/>
      <c r="Z65" s="172"/>
      <c r="AA65" s="172"/>
      <c r="AB65" s="172"/>
      <c r="AC65" s="172"/>
    </row>
    <row r="66" spans="1:29" ht="14.25">
      <c r="A66" s="67"/>
      <c r="B66" s="67"/>
      <c r="C66" s="67"/>
      <c r="D66" s="67"/>
      <c r="E66" s="67"/>
      <c r="F66" s="67"/>
      <c r="G66" s="67"/>
      <c r="H66" s="67"/>
      <c r="I66" s="67"/>
      <c r="J66" s="49"/>
      <c r="K66" s="68"/>
      <c r="L66" s="68"/>
      <c r="M66" s="68"/>
      <c r="N66" s="68"/>
      <c r="O66" s="68"/>
      <c r="P66" s="68"/>
      <c r="Q66" s="68"/>
      <c r="R66" s="68"/>
      <c r="S66" s="68"/>
      <c r="T66" s="49"/>
    </row>
    <row r="67" spans="1:29" ht="14.25">
      <c r="A67" s="67"/>
      <c r="B67" s="67"/>
      <c r="C67" s="67"/>
      <c r="D67" s="67"/>
      <c r="E67" s="67"/>
      <c r="F67" s="67"/>
      <c r="G67" s="67"/>
      <c r="H67" s="67"/>
      <c r="I67" s="67"/>
      <c r="J67" s="49"/>
      <c r="K67" s="68"/>
      <c r="L67" s="68"/>
      <c r="M67" s="68"/>
      <c r="N67" s="68"/>
      <c r="O67" s="68"/>
      <c r="P67" s="68"/>
      <c r="Q67" s="68"/>
      <c r="R67" s="68"/>
      <c r="S67" s="68"/>
      <c r="T67" s="49"/>
    </row>
    <row r="68" spans="1:29" ht="14.25">
      <c r="A68" s="67"/>
      <c r="B68" s="67"/>
      <c r="C68" s="67"/>
      <c r="D68" s="67"/>
      <c r="E68" s="67"/>
      <c r="F68" s="67"/>
      <c r="G68" s="67"/>
      <c r="H68" s="67"/>
      <c r="I68" s="67"/>
      <c r="J68" s="49"/>
      <c r="K68" s="68"/>
      <c r="L68" s="68"/>
      <c r="M68" s="68"/>
      <c r="N68" s="68"/>
      <c r="O68" s="68"/>
      <c r="P68" s="68"/>
      <c r="Q68" s="68"/>
      <c r="R68" s="68"/>
      <c r="S68" s="68"/>
      <c r="T68" s="49"/>
    </row>
    <row r="69" spans="1:29" ht="14.25">
      <c r="A69" s="67"/>
      <c r="B69" s="67"/>
      <c r="C69" s="67"/>
      <c r="D69" s="67"/>
      <c r="E69" s="67"/>
      <c r="F69" s="67"/>
      <c r="G69" s="67"/>
      <c r="H69" s="67"/>
      <c r="I69" s="67"/>
      <c r="J69" s="49"/>
      <c r="K69" s="68"/>
      <c r="L69" s="68"/>
      <c r="M69" s="68"/>
      <c r="N69" s="68"/>
      <c r="O69" s="68"/>
      <c r="P69" s="68"/>
      <c r="Q69" s="68"/>
      <c r="R69" s="68"/>
      <c r="S69" s="68"/>
      <c r="T69" s="49"/>
    </row>
    <row r="70" spans="1:29" ht="14.25">
      <c r="A70" s="67"/>
      <c r="B70" s="67"/>
      <c r="C70" s="67"/>
      <c r="D70" s="67"/>
      <c r="E70" s="67"/>
      <c r="F70" s="67"/>
      <c r="G70" s="67"/>
      <c r="H70" s="67"/>
      <c r="I70" s="67"/>
      <c r="J70" s="49"/>
      <c r="K70" s="68"/>
      <c r="L70" s="68"/>
      <c r="M70" s="68"/>
      <c r="N70" s="68"/>
      <c r="O70" s="68"/>
      <c r="P70" s="68"/>
      <c r="Q70" s="68"/>
      <c r="R70" s="68"/>
      <c r="S70" s="68"/>
      <c r="T70" s="49"/>
    </row>
    <row r="71" spans="1:29" ht="14.25">
      <c r="A71" s="67"/>
      <c r="B71" s="67"/>
      <c r="C71" s="67"/>
      <c r="D71" s="67"/>
      <c r="E71" s="67"/>
      <c r="F71" s="67"/>
      <c r="G71" s="67"/>
      <c r="H71" s="67"/>
      <c r="I71" s="67"/>
      <c r="J71" s="49"/>
      <c r="K71" s="68"/>
      <c r="L71" s="68"/>
      <c r="M71" s="68"/>
      <c r="N71" s="68"/>
      <c r="O71" s="68"/>
      <c r="P71" s="68"/>
      <c r="Q71" s="68"/>
      <c r="R71" s="68"/>
      <c r="S71" s="68"/>
      <c r="T71" s="49"/>
    </row>
    <row r="72" spans="1:29" ht="14.25">
      <c r="A72" s="67"/>
      <c r="B72" s="67"/>
      <c r="C72" s="67"/>
      <c r="D72" s="67"/>
      <c r="E72" s="67"/>
      <c r="F72" s="67"/>
      <c r="G72" s="67"/>
      <c r="H72" s="67"/>
      <c r="I72" s="67"/>
      <c r="J72" s="49"/>
      <c r="K72" s="68"/>
      <c r="L72" s="68"/>
      <c r="M72" s="68"/>
      <c r="N72" s="68"/>
      <c r="O72" s="68"/>
      <c r="P72" s="68"/>
      <c r="Q72" s="68"/>
      <c r="R72" s="68"/>
      <c r="S72" s="68"/>
      <c r="T72" s="49"/>
    </row>
    <row r="73" spans="1:29" ht="14.25">
      <c r="A73" s="67"/>
      <c r="B73" s="67"/>
      <c r="C73" s="67"/>
      <c r="D73" s="67"/>
      <c r="E73" s="67"/>
      <c r="F73" s="67"/>
      <c r="G73" s="67"/>
      <c r="H73" s="67"/>
      <c r="I73" s="67"/>
      <c r="J73" s="49"/>
      <c r="K73" s="68"/>
      <c r="L73" s="68"/>
      <c r="M73" s="68"/>
      <c r="N73" s="68"/>
      <c r="O73" s="68"/>
      <c r="P73" s="68"/>
      <c r="Q73" s="68"/>
      <c r="R73" s="68"/>
      <c r="S73" s="68"/>
      <c r="T73" s="49"/>
    </row>
    <row r="74" spans="1:29" ht="14.25">
      <c r="A74" s="67"/>
      <c r="B74" s="67"/>
      <c r="C74" s="67"/>
      <c r="D74" s="67"/>
      <c r="E74" s="67"/>
      <c r="F74" s="67"/>
      <c r="G74" s="67"/>
      <c r="H74" s="67"/>
      <c r="I74" s="67"/>
      <c r="J74" s="49"/>
      <c r="K74" s="68"/>
      <c r="L74" s="68"/>
      <c r="M74" s="68"/>
      <c r="N74" s="68"/>
      <c r="O74" s="68"/>
      <c r="P74" s="68"/>
      <c r="Q74" s="68"/>
      <c r="R74" s="68"/>
      <c r="S74" s="68"/>
      <c r="T74" s="49"/>
    </row>
    <row r="75" spans="1:29" ht="14.25">
      <c r="A75" s="67"/>
      <c r="B75" s="67"/>
      <c r="C75" s="67"/>
      <c r="D75" s="67"/>
      <c r="E75" s="67"/>
      <c r="F75" s="67"/>
      <c r="G75" s="67"/>
      <c r="H75" s="67"/>
      <c r="I75" s="67"/>
      <c r="J75" s="49"/>
      <c r="K75" s="68"/>
      <c r="L75" s="68"/>
      <c r="M75" s="68"/>
      <c r="N75" s="68"/>
      <c r="O75" s="68"/>
      <c r="P75" s="68"/>
      <c r="Q75" s="68"/>
      <c r="R75" s="68"/>
      <c r="S75" s="68"/>
      <c r="T75" s="49"/>
    </row>
    <row r="76" spans="1:29" ht="14.25">
      <c r="A76" s="67"/>
      <c r="B76" s="67"/>
      <c r="C76" s="67"/>
      <c r="D76" s="67"/>
      <c r="E76" s="67"/>
      <c r="F76" s="67"/>
      <c r="G76" s="67"/>
      <c r="H76" s="67"/>
      <c r="I76" s="67"/>
      <c r="J76" s="49"/>
      <c r="K76" s="68"/>
      <c r="L76" s="68"/>
      <c r="M76" s="68"/>
      <c r="N76" s="68"/>
      <c r="O76" s="68"/>
      <c r="P76" s="68"/>
      <c r="Q76" s="68"/>
      <c r="R76" s="68"/>
      <c r="S76" s="68"/>
      <c r="T76" s="49"/>
    </row>
    <row r="77" spans="1:29" ht="14.25">
      <c r="A77" s="67"/>
      <c r="B77" s="67"/>
      <c r="C77" s="67"/>
      <c r="D77" s="67"/>
      <c r="E77" s="67"/>
      <c r="F77" s="67"/>
      <c r="G77" s="67"/>
      <c r="H77" s="67"/>
      <c r="I77" s="67"/>
      <c r="J77" s="49"/>
      <c r="K77" s="68"/>
      <c r="L77" s="68"/>
      <c r="M77" s="68"/>
      <c r="N77" s="68"/>
      <c r="O77" s="68"/>
      <c r="P77" s="68"/>
      <c r="Q77" s="68"/>
      <c r="R77" s="68"/>
      <c r="S77" s="68"/>
      <c r="T77" s="49"/>
    </row>
    <row r="78" spans="1:29" ht="14.25">
      <c r="A78" s="67"/>
      <c r="B78" s="67"/>
      <c r="C78" s="67"/>
      <c r="D78" s="67"/>
      <c r="E78" s="67"/>
      <c r="F78" s="67"/>
      <c r="G78" s="67"/>
      <c r="H78" s="67"/>
      <c r="I78" s="67"/>
      <c r="J78" s="49"/>
      <c r="K78" s="68"/>
      <c r="L78" s="68"/>
      <c r="M78" s="68"/>
      <c r="N78" s="68"/>
      <c r="O78" s="68"/>
      <c r="P78" s="68"/>
      <c r="Q78" s="68"/>
      <c r="R78" s="68"/>
      <c r="S78" s="68"/>
      <c r="T78" s="49"/>
    </row>
    <row r="79" spans="1:29" ht="14.25">
      <c r="A79" s="67"/>
      <c r="B79" s="67"/>
      <c r="C79" s="67"/>
      <c r="D79" s="67"/>
      <c r="E79" s="67"/>
      <c r="F79" s="67"/>
      <c r="G79" s="67"/>
      <c r="H79" s="67"/>
      <c r="I79" s="67"/>
      <c r="J79" s="49"/>
      <c r="K79" s="68"/>
      <c r="L79" s="68"/>
      <c r="M79" s="68"/>
      <c r="N79" s="68"/>
      <c r="O79" s="68"/>
      <c r="P79" s="68"/>
      <c r="Q79" s="68"/>
      <c r="R79" s="68"/>
      <c r="S79" s="68"/>
      <c r="T79" s="49"/>
    </row>
    <row r="80" spans="1:29" ht="14.25">
      <c r="A80" s="67"/>
      <c r="B80" s="67"/>
      <c r="C80" s="67"/>
      <c r="D80" s="67"/>
      <c r="E80" s="67"/>
      <c r="F80" s="67"/>
      <c r="G80" s="67"/>
      <c r="H80" s="67"/>
      <c r="I80" s="67"/>
      <c r="J80" s="49"/>
      <c r="K80" s="68"/>
      <c r="L80" s="68"/>
      <c r="M80" s="68"/>
      <c r="N80" s="68"/>
      <c r="O80" s="68"/>
      <c r="P80" s="68"/>
      <c r="Q80" s="68"/>
      <c r="R80" s="68"/>
      <c r="S80" s="68"/>
      <c r="T80" s="49"/>
    </row>
    <row r="81" spans="1:20" ht="14.25">
      <c r="A81" s="67"/>
      <c r="B81" s="67"/>
      <c r="C81" s="67"/>
      <c r="D81" s="67"/>
      <c r="E81" s="67"/>
      <c r="F81" s="67"/>
      <c r="G81" s="67"/>
      <c r="H81" s="67"/>
      <c r="I81" s="67"/>
      <c r="J81" s="49"/>
      <c r="K81" s="68"/>
      <c r="L81" s="68"/>
      <c r="M81" s="68"/>
      <c r="N81" s="68"/>
      <c r="O81" s="68"/>
      <c r="P81" s="68"/>
      <c r="Q81" s="68"/>
      <c r="R81" s="68"/>
      <c r="S81" s="68"/>
      <c r="T81" s="49"/>
    </row>
    <row r="82" spans="1:20" ht="14.25">
      <c r="A82" s="67"/>
      <c r="B82" s="67"/>
      <c r="C82" s="67"/>
      <c r="D82" s="67"/>
      <c r="E82" s="67"/>
      <c r="F82" s="67"/>
      <c r="G82" s="67"/>
      <c r="H82" s="67"/>
      <c r="I82" s="67"/>
      <c r="J82" s="49"/>
      <c r="K82" s="68"/>
      <c r="L82" s="68"/>
      <c r="M82" s="68"/>
      <c r="N82" s="68"/>
      <c r="O82" s="68"/>
      <c r="P82" s="68"/>
      <c r="Q82" s="68"/>
      <c r="R82" s="68"/>
      <c r="S82" s="68"/>
      <c r="T82" s="49"/>
    </row>
    <row r="83" spans="1:20" ht="14.25">
      <c r="A83" s="67"/>
      <c r="B83" s="67"/>
      <c r="C83" s="67"/>
      <c r="D83" s="67"/>
      <c r="E83" s="67"/>
      <c r="F83" s="67"/>
      <c r="G83" s="67"/>
      <c r="H83" s="67"/>
      <c r="I83" s="67"/>
      <c r="J83" s="49"/>
      <c r="K83" s="68"/>
      <c r="L83" s="68"/>
      <c r="M83" s="68"/>
      <c r="N83" s="68"/>
      <c r="O83" s="68"/>
      <c r="P83" s="68"/>
      <c r="Q83" s="68"/>
      <c r="R83" s="68"/>
      <c r="S83" s="68"/>
      <c r="T83" s="49"/>
    </row>
    <row r="84" spans="1:20" ht="5.45" customHeight="1">
      <c r="A84" s="67"/>
      <c r="B84" s="67"/>
      <c r="C84" s="67"/>
      <c r="D84" s="67"/>
      <c r="E84" s="67"/>
      <c r="F84" s="67"/>
      <c r="G84" s="67"/>
      <c r="H84" s="67"/>
      <c r="I84" s="67"/>
      <c r="J84" s="49"/>
      <c r="K84" s="68"/>
      <c r="L84" s="68"/>
      <c r="M84" s="68"/>
      <c r="N84" s="68"/>
      <c r="O84" s="68"/>
      <c r="P84" s="68"/>
      <c r="Q84" s="68"/>
      <c r="R84" s="68"/>
      <c r="S84" s="68"/>
      <c r="T84" s="49"/>
    </row>
    <row r="85" spans="1:20" ht="14.45" customHeight="1">
      <c r="A85" s="67"/>
      <c r="B85" s="67"/>
      <c r="C85" s="67"/>
      <c r="D85" s="67"/>
      <c r="E85" s="67"/>
      <c r="F85" s="67"/>
      <c r="G85" s="67"/>
      <c r="H85" s="67"/>
      <c r="I85" s="67"/>
      <c r="J85" s="49"/>
      <c r="K85" s="68"/>
      <c r="L85" s="68"/>
      <c r="M85" s="68"/>
      <c r="N85" s="68"/>
      <c r="O85" s="68"/>
      <c r="P85" s="68"/>
      <c r="Q85" s="68"/>
      <c r="R85" s="68"/>
      <c r="S85" s="68"/>
      <c r="T85" s="49"/>
    </row>
    <row r="86" spans="1:20" ht="6" customHeight="1">
      <c r="A86" s="67"/>
      <c r="B86" s="67"/>
      <c r="C86" s="67"/>
      <c r="D86" s="67"/>
      <c r="E86" s="67"/>
      <c r="F86" s="67"/>
      <c r="G86" s="67"/>
      <c r="H86" s="67"/>
      <c r="I86" s="67"/>
      <c r="J86" s="49"/>
      <c r="K86" s="68"/>
      <c r="L86" s="68"/>
      <c r="M86" s="68"/>
      <c r="N86" s="68"/>
      <c r="O86" s="68"/>
      <c r="P86" s="68"/>
      <c r="Q86" s="68"/>
      <c r="R86" s="68"/>
      <c r="S86" s="68"/>
      <c r="T86" s="49"/>
    </row>
    <row r="87" spans="1:20" ht="14.45" customHeight="1">
      <c r="A87" s="67"/>
      <c r="B87" s="67"/>
      <c r="C87" s="67"/>
      <c r="D87" s="67"/>
      <c r="E87" s="67"/>
      <c r="F87" s="67"/>
      <c r="G87" s="67"/>
      <c r="H87" s="67"/>
      <c r="I87" s="67"/>
      <c r="J87" s="49"/>
      <c r="K87" s="68"/>
      <c r="L87" s="68"/>
      <c r="M87" s="68"/>
      <c r="N87" s="68"/>
      <c r="O87" s="68"/>
      <c r="P87" s="68"/>
      <c r="Q87" s="68"/>
      <c r="R87" s="68"/>
      <c r="S87" s="68"/>
      <c r="T87" s="49"/>
    </row>
    <row r="88" spans="1:20" ht="14.25">
      <c r="A88" s="67"/>
      <c r="B88" s="67"/>
      <c r="C88" s="67"/>
      <c r="D88" s="67"/>
      <c r="E88" s="67"/>
      <c r="F88" s="67"/>
      <c r="G88" s="67"/>
      <c r="H88" s="67"/>
      <c r="I88" s="67"/>
      <c r="J88" s="49"/>
      <c r="K88" s="68"/>
      <c r="L88" s="68"/>
      <c r="M88" s="68"/>
      <c r="N88" s="68"/>
      <c r="O88" s="68"/>
      <c r="P88" s="68"/>
      <c r="Q88" s="68"/>
      <c r="R88" s="68"/>
      <c r="S88" s="68"/>
      <c r="T88" s="49"/>
    </row>
    <row r="89" spans="1:20" ht="14.25">
      <c r="A89" s="67"/>
      <c r="B89" s="67"/>
      <c r="C89" s="67"/>
      <c r="D89" s="67"/>
      <c r="E89" s="67"/>
      <c r="F89" s="67"/>
      <c r="G89" s="67"/>
      <c r="H89" s="67"/>
      <c r="I89" s="67"/>
      <c r="J89" s="49"/>
      <c r="K89" s="68"/>
      <c r="L89" s="68"/>
      <c r="M89" s="68"/>
      <c r="N89" s="68"/>
      <c r="O89" s="68"/>
      <c r="P89" s="68"/>
      <c r="Q89" s="68"/>
      <c r="R89" s="68"/>
      <c r="S89" s="68"/>
      <c r="T89" s="49"/>
    </row>
    <row r="90" spans="1:20" ht="14.25">
      <c r="A90" s="67"/>
      <c r="B90" s="67"/>
      <c r="C90" s="67"/>
      <c r="D90" s="67"/>
      <c r="E90" s="67"/>
      <c r="F90" s="67"/>
      <c r="G90" s="67"/>
      <c r="H90" s="67"/>
      <c r="I90" s="67"/>
      <c r="J90" s="49"/>
      <c r="K90" s="68"/>
      <c r="L90" s="68"/>
      <c r="M90" s="68"/>
      <c r="N90" s="68"/>
      <c r="O90" s="68"/>
      <c r="P90" s="68"/>
      <c r="Q90" s="68"/>
      <c r="R90" s="68"/>
      <c r="S90" s="68"/>
      <c r="T90" s="49"/>
    </row>
    <row r="91" spans="1:20" ht="14.25">
      <c r="A91" s="67"/>
      <c r="B91" s="67"/>
      <c r="C91" s="67"/>
      <c r="D91" s="67"/>
      <c r="E91" s="67"/>
      <c r="F91" s="67"/>
      <c r="G91" s="67"/>
      <c r="H91" s="67"/>
      <c r="I91" s="67"/>
      <c r="J91" s="49"/>
      <c r="K91" s="68"/>
      <c r="L91" s="68"/>
      <c r="M91" s="68"/>
      <c r="N91" s="68"/>
      <c r="O91" s="68"/>
      <c r="P91" s="68"/>
      <c r="Q91" s="68"/>
      <c r="R91" s="68"/>
      <c r="S91" s="68"/>
      <c r="T91" s="49"/>
    </row>
    <row r="92" spans="1:20" ht="14.25">
      <c r="A92" s="67"/>
      <c r="B92" s="67"/>
      <c r="C92" s="67"/>
      <c r="D92" s="67"/>
      <c r="E92" s="67"/>
      <c r="F92" s="67"/>
      <c r="G92" s="67"/>
      <c r="H92" s="67"/>
      <c r="I92" s="67"/>
      <c r="J92" s="49"/>
      <c r="K92" s="68"/>
      <c r="L92" s="68"/>
      <c r="M92" s="68"/>
      <c r="N92" s="68"/>
      <c r="O92" s="68"/>
      <c r="P92" s="68"/>
      <c r="Q92" s="68"/>
      <c r="R92" s="68"/>
      <c r="S92" s="68"/>
      <c r="T92" s="49"/>
    </row>
    <row r="93" spans="1:20" ht="14.25">
      <c r="A93" s="67"/>
      <c r="B93" s="67"/>
      <c r="C93" s="67"/>
      <c r="D93" s="67"/>
      <c r="E93" s="67"/>
      <c r="F93" s="67"/>
      <c r="G93" s="67"/>
      <c r="H93" s="67"/>
      <c r="I93" s="67"/>
      <c r="J93" s="49"/>
      <c r="K93" s="68"/>
      <c r="L93" s="68"/>
      <c r="M93" s="68"/>
      <c r="N93" s="68"/>
      <c r="O93" s="68"/>
      <c r="P93" s="68"/>
      <c r="Q93" s="68"/>
      <c r="R93" s="68"/>
      <c r="S93" s="68"/>
      <c r="T93" s="49"/>
    </row>
    <row r="94" spans="1:20" ht="14.25">
      <c r="A94" s="67"/>
      <c r="B94" s="67"/>
      <c r="C94" s="67"/>
      <c r="D94" s="67"/>
      <c r="E94" s="67"/>
      <c r="F94" s="67"/>
      <c r="G94" s="67"/>
      <c r="H94" s="67"/>
      <c r="I94" s="67"/>
      <c r="J94" s="49"/>
      <c r="K94" s="68"/>
      <c r="L94" s="68"/>
      <c r="M94" s="68"/>
      <c r="N94" s="68"/>
      <c r="O94" s="68"/>
      <c r="P94" s="68"/>
      <c r="Q94" s="68"/>
      <c r="R94" s="68"/>
      <c r="S94" s="68"/>
      <c r="T94" s="49"/>
    </row>
    <row r="95" spans="1:20" ht="14.25">
      <c r="A95" s="67"/>
      <c r="B95" s="67"/>
      <c r="C95" s="67"/>
      <c r="D95" s="67"/>
      <c r="E95" s="67"/>
      <c r="F95" s="67"/>
      <c r="G95" s="67"/>
      <c r="H95" s="67"/>
      <c r="I95" s="67"/>
      <c r="J95" s="49"/>
      <c r="K95" s="68"/>
      <c r="L95" s="68"/>
      <c r="M95" s="68"/>
      <c r="N95" s="68"/>
      <c r="O95" s="68"/>
      <c r="P95" s="68"/>
      <c r="Q95" s="68"/>
      <c r="R95" s="68"/>
      <c r="S95" s="68"/>
      <c r="T95" s="49"/>
    </row>
    <row r="96" spans="1:20" ht="14.25">
      <c r="A96" s="67"/>
      <c r="B96" s="67"/>
      <c r="C96" s="67"/>
      <c r="D96" s="67"/>
      <c r="E96" s="67"/>
      <c r="F96" s="67"/>
      <c r="G96" s="67"/>
      <c r="H96" s="67"/>
      <c r="I96" s="67"/>
      <c r="J96" s="49"/>
      <c r="K96" s="68"/>
      <c r="L96" s="68"/>
      <c r="M96" s="68"/>
      <c r="N96" s="68"/>
      <c r="O96" s="68"/>
      <c r="P96" s="68"/>
      <c r="Q96" s="68"/>
      <c r="R96" s="68"/>
      <c r="S96" s="68"/>
      <c r="T96" s="49"/>
    </row>
    <row r="97" spans="1:20" ht="14.25">
      <c r="A97" s="67"/>
      <c r="B97" s="67"/>
      <c r="C97" s="67"/>
      <c r="D97" s="67"/>
      <c r="E97" s="67"/>
      <c r="F97" s="67"/>
      <c r="G97" s="67"/>
      <c r="H97" s="67"/>
      <c r="I97" s="67"/>
      <c r="J97" s="49"/>
      <c r="K97" s="68"/>
      <c r="L97" s="68"/>
      <c r="M97" s="68"/>
      <c r="N97" s="68"/>
      <c r="O97" s="68"/>
      <c r="P97" s="68"/>
      <c r="Q97" s="68"/>
      <c r="R97" s="68"/>
      <c r="S97" s="68"/>
      <c r="T97" s="49"/>
    </row>
    <row r="98" spans="1:20" ht="14.25">
      <c r="A98" s="67"/>
      <c r="B98" s="67"/>
      <c r="C98" s="67"/>
      <c r="D98" s="67"/>
      <c r="E98" s="67"/>
      <c r="F98" s="67"/>
      <c r="G98" s="67"/>
      <c r="H98" s="67"/>
      <c r="I98" s="67"/>
      <c r="J98" s="49"/>
      <c r="K98" s="68"/>
      <c r="L98" s="68"/>
      <c r="M98" s="68"/>
      <c r="N98" s="68"/>
      <c r="O98" s="68"/>
      <c r="P98" s="68"/>
      <c r="Q98" s="68"/>
      <c r="R98" s="68"/>
      <c r="S98" s="68"/>
      <c r="T98" s="49"/>
    </row>
    <row r="99" spans="1:20" ht="14.25">
      <c r="A99" s="67"/>
      <c r="B99" s="67"/>
      <c r="C99" s="67"/>
      <c r="D99" s="67"/>
      <c r="E99" s="67"/>
      <c r="F99" s="67"/>
      <c r="G99" s="67"/>
      <c r="H99" s="67"/>
      <c r="I99" s="67"/>
      <c r="J99" s="49"/>
      <c r="K99" s="68"/>
      <c r="L99" s="68"/>
      <c r="M99" s="68"/>
      <c r="N99" s="68"/>
      <c r="O99" s="68"/>
      <c r="P99" s="68"/>
      <c r="Q99" s="68"/>
      <c r="R99" s="68"/>
      <c r="S99" s="68"/>
      <c r="T99" s="49"/>
    </row>
    <row r="100" spans="1:20" ht="14.25">
      <c r="A100" s="67"/>
      <c r="B100" s="67"/>
      <c r="C100" s="67"/>
      <c r="D100" s="67"/>
      <c r="E100" s="67"/>
      <c r="F100" s="67"/>
      <c r="G100" s="67"/>
      <c r="H100" s="67"/>
      <c r="I100" s="67"/>
      <c r="J100" s="49"/>
      <c r="K100" s="68"/>
      <c r="L100" s="68"/>
      <c r="M100" s="68"/>
      <c r="N100" s="68"/>
      <c r="O100" s="68"/>
      <c r="P100" s="68"/>
      <c r="Q100" s="68"/>
      <c r="R100" s="68"/>
      <c r="S100" s="68"/>
      <c r="T100" s="49"/>
    </row>
    <row r="101" spans="1:20" ht="14.25">
      <c r="A101" s="67"/>
      <c r="B101" s="67"/>
      <c r="C101" s="67"/>
      <c r="D101" s="67"/>
      <c r="E101" s="67"/>
      <c r="F101" s="67"/>
      <c r="G101" s="67"/>
      <c r="H101" s="67"/>
      <c r="I101" s="67"/>
      <c r="J101" s="49"/>
      <c r="K101" s="68"/>
      <c r="L101" s="68"/>
      <c r="M101" s="68"/>
      <c r="N101" s="68"/>
      <c r="O101" s="68"/>
      <c r="P101" s="68"/>
      <c r="Q101" s="68"/>
      <c r="R101" s="68"/>
      <c r="S101" s="68"/>
      <c r="T101" s="49"/>
    </row>
    <row r="102" spans="1:20" ht="14.25">
      <c r="A102" s="67"/>
      <c r="B102" s="67"/>
      <c r="C102" s="67"/>
      <c r="D102" s="67"/>
      <c r="E102" s="67"/>
      <c r="F102" s="67"/>
      <c r="G102" s="67"/>
      <c r="H102" s="67"/>
      <c r="I102" s="67"/>
      <c r="J102" s="49"/>
      <c r="K102" s="68"/>
      <c r="L102" s="68"/>
      <c r="M102" s="68"/>
      <c r="N102" s="68"/>
      <c r="O102" s="68"/>
      <c r="P102" s="68"/>
      <c r="Q102" s="68"/>
      <c r="R102" s="68"/>
      <c r="S102" s="68"/>
      <c r="T102" s="49"/>
    </row>
    <row r="103" spans="1:20" ht="14.25">
      <c r="A103" s="67"/>
      <c r="B103" s="67"/>
      <c r="C103" s="67"/>
      <c r="D103" s="67"/>
      <c r="E103" s="67"/>
      <c r="F103" s="67"/>
      <c r="G103" s="67"/>
      <c r="H103" s="67"/>
      <c r="I103" s="67"/>
      <c r="J103" s="49"/>
      <c r="K103" s="68"/>
      <c r="L103" s="68"/>
      <c r="M103" s="68"/>
      <c r="N103" s="68"/>
      <c r="O103" s="68"/>
      <c r="P103" s="68"/>
      <c r="Q103" s="68"/>
      <c r="R103" s="68"/>
      <c r="S103" s="68"/>
      <c r="T103" s="49"/>
    </row>
    <row r="104" spans="1:20" ht="14.25">
      <c r="A104" s="67"/>
      <c r="B104" s="67"/>
      <c r="C104" s="67"/>
      <c r="D104" s="67"/>
      <c r="E104" s="67"/>
      <c r="F104" s="67"/>
      <c r="G104" s="67"/>
      <c r="H104" s="67"/>
      <c r="I104" s="67"/>
      <c r="J104" s="49"/>
      <c r="K104" s="68"/>
      <c r="L104" s="68"/>
      <c r="M104" s="68"/>
      <c r="N104" s="68"/>
      <c r="O104" s="68"/>
      <c r="P104" s="68"/>
      <c r="Q104" s="68"/>
      <c r="R104" s="68"/>
      <c r="S104" s="68"/>
      <c r="T104" s="49"/>
    </row>
    <row r="105" spans="1:20" ht="14.25">
      <c r="A105" s="67"/>
      <c r="B105" s="67"/>
      <c r="C105" s="67"/>
      <c r="D105" s="67"/>
      <c r="E105" s="67"/>
      <c r="F105" s="67"/>
      <c r="G105" s="67"/>
      <c r="H105" s="67"/>
      <c r="I105" s="67"/>
      <c r="J105" s="49"/>
      <c r="K105" s="68"/>
      <c r="L105" s="68"/>
      <c r="M105" s="68"/>
      <c r="N105" s="68"/>
      <c r="O105" s="68"/>
      <c r="P105" s="68"/>
      <c r="Q105" s="68"/>
      <c r="R105" s="68"/>
      <c r="S105" s="68"/>
      <c r="T105" s="49"/>
    </row>
    <row r="106" spans="1:20" ht="14.25">
      <c r="A106" s="67"/>
      <c r="B106" s="67"/>
      <c r="C106" s="67"/>
      <c r="D106" s="67"/>
      <c r="E106" s="67"/>
      <c r="F106" s="67"/>
      <c r="G106" s="67"/>
      <c r="H106" s="67"/>
      <c r="I106" s="67"/>
      <c r="J106" s="49"/>
      <c r="K106" s="68"/>
      <c r="L106" s="68"/>
      <c r="M106" s="68"/>
      <c r="N106" s="68"/>
      <c r="O106" s="68"/>
      <c r="P106" s="68"/>
      <c r="Q106" s="68"/>
      <c r="R106" s="68"/>
      <c r="S106" s="68"/>
      <c r="T106" s="49"/>
    </row>
    <row r="107" spans="1:20" ht="14.25">
      <c r="A107" s="67"/>
      <c r="B107" s="67"/>
      <c r="C107" s="67"/>
      <c r="D107" s="67"/>
      <c r="E107" s="67"/>
      <c r="F107" s="67"/>
      <c r="G107" s="67"/>
      <c r="H107" s="67"/>
      <c r="I107" s="67"/>
      <c r="J107" s="49"/>
      <c r="K107" s="68"/>
      <c r="L107" s="68"/>
      <c r="M107" s="68"/>
      <c r="N107" s="68"/>
      <c r="O107" s="68"/>
      <c r="P107" s="68"/>
      <c r="Q107" s="68"/>
      <c r="R107" s="68"/>
      <c r="S107" s="68"/>
      <c r="T107" s="49"/>
    </row>
    <row r="108" spans="1:20" ht="14.25">
      <c r="A108" s="67"/>
      <c r="B108" s="67"/>
      <c r="C108" s="67"/>
      <c r="D108" s="67"/>
      <c r="E108" s="67"/>
      <c r="F108" s="67"/>
      <c r="G108" s="67"/>
      <c r="H108" s="67"/>
      <c r="I108" s="67"/>
      <c r="J108" s="49"/>
      <c r="K108" s="68"/>
      <c r="L108" s="68"/>
      <c r="M108" s="68"/>
      <c r="N108" s="68"/>
      <c r="O108" s="68"/>
      <c r="P108" s="68"/>
      <c r="Q108" s="68"/>
      <c r="R108" s="68"/>
      <c r="S108" s="68"/>
      <c r="T108" s="49"/>
    </row>
    <row r="109" spans="1:20" ht="14.25">
      <c r="A109" s="67"/>
      <c r="B109" s="67"/>
      <c r="C109" s="67"/>
      <c r="D109" s="67"/>
      <c r="E109" s="67"/>
      <c r="F109" s="67"/>
      <c r="G109" s="67"/>
      <c r="H109" s="67"/>
      <c r="I109" s="67"/>
      <c r="J109" s="49"/>
      <c r="K109" s="68"/>
      <c r="L109" s="68"/>
      <c r="M109" s="68"/>
      <c r="N109" s="68"/>
      <c r="O109" s="68"/>
      <c r="P109" s="68"/>
      <c r="Q109" s="68"/>
      <c r="R109" s="68"/>
      <c r="S109" s="68"/>
      <c r="T109" s="49"/>
    </row>
    <row r="110" spans="1:20" ht="14.25">
      <c r="A110" s="67"/>
      <c r="B110" s="67"/>
      <c r="C110" s="67"/>
      <c r="D110" s="67"/>
      <c r="E110" s="67"/>
      <c r="F110" s="67"/>
      <c r="G110" s="67"/>
      <c r="H110" s="67"/>
      <c r="I110" s="67"/>
      <c r="J110" s="49"/>
      <c r="K110" s="68"/>
      <c r="L110" s="68"/>
      <c r="M110" s="68"/>
      <c r="N110" s="68"/>
      <c r="O110" s="68"/>
      <c r="P110" s="68"/>
      <c r="Q110" s="68"/>
      <c r="R110" s="68"/>
      <c r="S110" s="68"/>
      <c r="T110" s="49"/>
    </row>
    <row r="111" spans="1:20" ht="14.25">
      <c r="A111" s="67"/>
      <c r="B111" s="67"/>
      <c r="C111" s="67"/>
      <c r="D111" s="67"/>
      <c r="E111" s="67"/>
      <c r="F111" s="67"/>
      <c r="G111" s="67"/>
      <c r="H111" s="67"/>
      <c r="I111" s="67"/>
      <c r="J111" s="49"/>
      <c r="K111" s="68"/>
      <c r="L111" s="68"/>
      <c r="M111" s="68"/>
      <c r="N111" s="68"/>
      <c r="O111" s="68"/>
      <c r="P111" s="68"/>
      <c r="Q111" s="68"/>
      <c r="R111" s="68"/>
      <c r="S111" s="68"/>
      <c r="T111" s="49"/>
    </row>
    <row r="112" spans="1:20" ht="14.25">
      <c r="A112" s="67"/>
      <c r="B112" s="67"/>
      <c r="C112" s="67"/>
      <c r="D112" s="67"/>
      <c r="E112" s="67"/>
      <c r="F112" s="67"/>
      <c r="G112" s="67"/>
      <c r="H112" s="67"/>
      <c r="I112" s="67"/>
      <c r="J112" s="49"/>
      <c r="K112" s="68"/>
      <c r="L112" s="68"/>
      <c r="M112" s="68"/>
      <c r="N112" s="68"/>
      <c r="O112" s="68"/>
      <c r="P112" s="68"/>
      <c r="Q112" s="68"/>
      <c r="R112" s="68"/>
      <c r="S112" s="68"/>
      <c r="T112" s="49"/>
    </row>
    <row r="113" spans="1:20" ht="14.25">
      <c r="A113" s="67"/>
      <c r="B113" s="67"/>
      <c r="C113" s="67"/>
      <c r="D113" s="67"/>
      <c r="E113" s="67"/>
      <c r="F113" s="67"/>
      <c r="G113" s="67"/>
      <c r="H113" s="67"/>
      <c r="I113" s="67"/>
      <c r="J113" s="49"/>
      <c r="K113" s="68"/>
      <c r="L113" s="68"/>
      <c r="M113" s="68"/>
      <c r="N113" s="68"/>
      <c r="O113" s="68"/>
      <c r="P113" s="68"/>
      <c r="Q113" s="68"/>
      <c r="R113" s="68"/>
      <c r="S113" s="68"/>
      <c r="T113" s="49"/>
    </row>
    <row r="114" spans="1:20" ht="14.25">
      <c r="A114" s="67"/>
      <c r="B114" s="67"/>
      <c r="C114" s="67"/>
      <c r="D114" s="67"/>
      <c r="E114" s="67"/>
      <c r="F114" s="67"/>
      <c r="G114" s="67"/>
      <c r="H114" s="67"/>
      <c r="I114" s="67"/>
      <c r="J114" s="49"/>
      <c r="K114" s="68"/>
      <c r="L114" s="68"/>
      <c r="M114" s="68"/>
      <c r="N114" s="68"/>
      <c r="O114" s="68"/>
      <c r="P114" s="68"/>
      <c r="Q114" s="68"/>
      <c r="R114" s="68"/>
      <c r="S114" s="68"/>
      <c r="T114" s="49"/>
    </row>
    <row r="115" spans="1:20" ht="14.25">
      <c r="A115" s="67"/>
      <c r="B115" s="67"/>
      <c r="C115" s="67"/>
      <c r="D115" s="67"/>
      <c r="E115" s="67"/>
      <c r="F115" s="67"/>
      <c r="G115" s="67"/>
      <c r="H115" s="67"/>
      <c r="I115" s="67"/>
      <c r="J115" s="49"/>
      <c r="K115" s="68"/>
      <c r="L115" s="68"/>
      <c r="M115" s="68"/>
      <c r="N115" s="68"/>
      <c r="O115" s="68"/>
      <c r="P115" s="68"/>
      <c r="Q115" s="68"/>
      <c r="R115" s="68"/>
      <c r="S115" s="68"/>
      <c r="T115" s="49"/>
    </row>
    <row r="116" spans="1:20" ht="14.25">
      <c r="A116" s="67"/>
      <c r="B116" s="67"/>
      <c r="C116" s="67"/>
      <c r="D116" s="67"/>
      <c r="E116" s="67"/>
      <c r="F116" s="67"/>
      <c r="G116" s="67"/>
      <c r="H116" s="67"/>
      <c r="I116" s="67"/>
      <c r="J116" s="49"/>
      <c r="K116" s="68"/>
      <c r="L116" s="68"/>
      <c r="M116" s="68"/>
      <c r="N116" s="68"/>
      <c r="O116" s="68"/>
      <c r="P116" s="68"/>
      <c r="Q116" s="68"/>
      <c r="R116" s="68"/>
      <c r="S116" s="68"/>
      <c r="T116" s="49"/>
    </row>
    <row r="117" spans="1:20" ht="14.25">
      <c r="A117" s="67"/>
      <c r="B117" s="67"/>
      <c r="C117" s="67"/>
      <c r="D117" s="67"/>
      <c r="E117" s="67"/>
      <c r="F117" s="67"/>
      <c r="G117" s="67"/>
      <c r="H117" s="67"/>
      <c r="I117" s="67"/>
      <c r="J117" s="49"/>
      <c r="K117" s="68"/>
      <c r="L117" s="68"/>
      <c r="M117" s="68"/>
      <c r="N117" s="68"/>
      <c r="O117" s="68"/>
      <c r="P117" s="68"/>
      <c r="Q117" s="68"/>
      <c r="R117" s="68"/>
      <c r="S117" s="68"/>
      <c r="T117" s="49"/>
    </row>
    <row r="118" spans="1:20" ht="14.25">
      <c r="A118" s="67"/>
      <c r="B118" s="67"/>
      <c r="C118" s="67"/>
      <c r="D118" s="67"/>
      <c r="E118" s="67"/>
      <c r="F118" s="67"/>
      <c r="G118" s="67"/>
      <c r="H118" s="67"/>
      <c r="I118" s="67"/>
      <c r="J118" s="49"/>
      <c r="K118" s="68"/>
      <c r="L118" s="68"/>
      <c r="M118" s="68"/>
      <c r="N118" s="68"/>
      <c r="O118" s="68"/>
      <c r="P118" s="68"/>
      <c r="Q118" s="68"/>
      <c r="R118" s="68"/>
      <c r="S118" s="68"/>
      <c r="T118" s="49"/>
    </row>
    <row r="119" spans="1:20" ht="14.25">
      <c r="A119" s="67"/>
      <c r="B119" s="67"/>
      <c r="C119" s="67"/>
      <c r="D119" s="67"/>
      <c r="E119" s="67"/>
      <c r="F119" s="67"/>
      <c r="G119" s="67"/>
      <c r="H119" s="67"/>
      <c r="I119" s="67"/>
      <c r="J119" s="49"/>
      <c r="K119" s="68"/>
      <c r="L119" s="68"/>
      <c r="M119" s="68"/>
      <c r="N119" s="68"/>
      <c r="O119" s="68"/>
      <c r="P119" s="68"/>
      <c r="Q119" s="68"/>
      <c r="R119" s="68"/>
      <c r="S119" s="68"/>
      <c r="T119" s="49"/>
    </row>
    <row r="120" spans="1:20" ht="14.25">
      <c r="A120" s="67"/>
      <c r="B120" s="67"/>
      <c r="C120" s="67"/>
      <c r="D120" s="67"/>
      <c r="E120" s="67"/>
      <c r="F120" s="67"/>
      <c r="G120" s="67"/>
      <c r="H120" s="67"/>
      <c r="I120" s="67"/>
      <c r="J120" s="49"/>
      <c r="K120" s="68"/>
      <c r="L120" s="68"/>
      <c r="M120" s="68"/>
      <c r="N120" s="68"/>
      <c r="O120" s="68"/>
      <c r="P120" s="68"/>
      <c r="Q120" s="68"/>
      <c r="R120" s="68"/>
      <c r="S120" s="68"/>
      <c r="T120" s="49"/>
    </row>
    <row r="121" spans="1:20" ht="14.25">
      <c r="A121" s="67"/>
      <c r="B121" s="67"/>
      <c r="C121" s="67"/>
      <c r="D121" s="67"/>
      <c r="E121" s="67"/>
      <c r="F121" s="67"/>
      <c r="G121" s="67"/>
      <c r="H121" s="67"/>
      <c r="I121" s="67"/>
      <c r="J121" s="49"/>
      <c r="K121" s="68"/>
      <c r="L121" s="68"/>
      <c r="M121" s="68"/>
      <c r="N121" s="68"/>
      <c r="O121" s="68"/>
      <c r="P121" s="68"/>
      <c r="Q121" s="68"/>
      <c r="R121" s="68"/>
      <c r="S121" s="68"/>
      <c r="T121" s="49"/>
    </row>
    <row r="122" spans="1:20" ht="14.25">
      <c r="A122" s="67"/>
      <c r="B122" s="67"/>
      <c r="C122" s="67"/>
      <c r="D122" s="67"/>
      <c r="E122" s="67"/>
      <c r="F122" s="67"/>
      <c r="G122" s="67"/>
      <c r="H122" s="67"/>
      <c r="I122" s="67"/>
      <c r="J122" s="49"/>
      <c r="K122" s="68"/>
      <c r="L122" s="68"/>
      <c r="M122" s="68"/>
      <c r="N122" s="68"/>
      <c r="O122" s="68"/>
      <c r="P122" s="68"/>
      <c r="Q122" s="68"/>
      <c r="R122" s="68"/>
      <c r="S122" s="68"/>
      <c r="T122" s="49"/>
    </row>
    <row r="123" spans="1:20" ht="14.25">
      <c r="A123" s="67"/>
      <c r="B123" s="67"/>
      <c r="C123" s="67"/>
      <c r="D123" s="67"/>
      <c r="E123" s="67"/>
      <c r="F123" s="67"/>
      <c r="G123" s="67"/>
      <c r="H123" s="67"/>
      <c r="I123" s="67"/>
      <c r="J123" s="49"/>
      <c r="K123" s="68"/>
      <c r="L123" s="68"/>
      <c r="M123" s="68"/>
      <c r="N123" s="68"/>
      <c r="O123" s="68"/>
      <c r="P123" s="68"/>
      <c r="Q123" s="68"/>
      <c r="R123" s="68"/>
      <c r="S123" s="68"/>
      <c r="T123" s="49"/>
    </row>
    <row r="124" spans="1:20" ht="14.25">
      <c r="A124" s="67"/>
      <c r="B124" s="67"/>
      <c r="C124" s="67"/>
      <c r="D124" s="67"/>
      <c r="E124" s="67"/>
      <c r="F124" s="67"/>
      <c r="G124" s="67"/>
      <c r="H124" s="67"/>
      <c r="I124" s="67"/>
      <c r="J124" s="49"/>
      <c r="K124" s="68"/>
      <c r="L124" s="68"/>
      <c r="M124" s="68"/>
      <c r="N124" s="68"/>
      <c r="O124" s="68"/>
      <c r="P124" s="68"/>
      <c r="Q124" s="68"/>
      <c r="R124" s="68"/>
      <c r="S124" s="68"/>
      <c r="T124" s="49"/>
    </row>
    <row r="125" spans="1:20" ht="14.25">
      <c r="A125" s="67"/>
      <c r="B125" s="67"/>
      <c r="C125" s="67"/>
      <c r="D125" s="67"/>
      <c r="E125" s="67"/>
      <c r="F125" s="67"/>
      <c r="G125" s="67"/>
      <c r="H125" s="67"/>
      <c r="I125" s="67"/>
      <c r="J125" s="49"/>
      <c r="K125" s="68"/>
      <c r="L125" s="68"/>
      <c r="M125" s="68"/>
      <c r="N125" s="68"/>
      <c r="O125" s="68"/>
      <c r="P125" s="68"/>
      <c r="Q125" s="68"/>
      <c r="R125" s="68"/>
      <c r="S125" s="68"/>
      <c r="T125" s="49"/>
    </row>
    <row r="126" spans="1:20" ht="14.25">
      <c r="A126" s="67"/>
      <c r="B126" s="67"/>
      <c r="C126" s="67"/>
      <c r="D126" s="67"/>
      <c r="E126" s="67"/>
      <c r="F126" s="67"/>
      <c r="G126" s="67"/>
      <c r="H126" s="67"/>
      <c r="I126" s="67"/>
      <c r="J126" s="49"/>
      <c r="K126" s="68"/>
      <c r="L126" s="68"/>
      <c r="M126" s="68"/>
      <c r="N126" s="68"/>
      <c r="O126" s="68"/>
      <c r="P126" s="68"/>
      <c r="Q126" s="68"/>
      <c r="R126" s="68"/>
      <c r="S126" s="68"/>
      <c r="T126" s="49"/>
    </row>
    <row r="127" spans="1:20" ht="14.25">
      <c r="A127" s="67"/>
      <c r="B127" s="67"/>
      <c r="C127" s="67"/>
      <c r="D127" s="67"/>
      <c r="E127" s="67"/>
      <c r="F127" s="67"/>
      <c r="G127" s="67"/>
      <c r="H127" s="67"/>
      <c r="I127" s="67"/>
      <c r="J127" s="49"/>
      <c r="K127" s="68"/>
      <c r="L127" s="68"/>
      <c r="M127" s="68"/>
      <c r="N127" s="68"/>
      <c r="O127" s="68"/>
      <c r="P127" s="68"/>
      <c r="Q127" s="68"/>
      <c r="R127" s="68"/>
      <c r="S127" s="68"/>
      <c r="T127" s="49"/>
    </row>
    <row r="128" spans="1:20" ht="14.25">
      <c r="A128" s="67"/>
      <c r="B128" s="67"/>
      <c r="C128" s="67"/>
      <c r="D128" s="67"/>
      <c r="E128" s="67"/>
      <c r="F128" s="67"/>
      <c r="G128" s="67"/>
      <c r="H128" s="67"/>
      <c r="I128" s="67"/>
      <c r="J128" s="49"/>
      <c r="K128" s="68"/>
      <c r="L128" s="68"/>
      <c r="M128" s="68"/>
      <c r="N128" s="68"/>
      <c r="O128" s="68"/>
      <c r="P128" s="68"/>
      <c r="Q128" s="68"/>
      <c r="R128" s="68"/>
      <c r="S128" s="68"/>
      <c r="T128" s="49"/>
    </row>
    <row r="129" spans="1:29" ht="14.25">
      <c r="A129" s="67"/>
      <c r="B129" s="67"/>
      <c r="C129" s="67"/>
      <c r="D129" s="67"/>
      <c r="E129" s="67"/>
      <c r="F129" s="67"/>
      <c r="G129" s="67"/>
      <c r="H129" s="67"/>
      <c r="I129" s="67"/>
      <c r="J129" s="49"/>
      <c r="K129" s="68"/>
      <c r="L129" s="68"/>
      <c r="M129" s="68"/>
      <c r="N129" s="68"/>
      <c r="O129" s="68"/>
      <c r="P129" s="68"/>
      <c r="Q129" s="68"/>
      <c r="R129" s="68"/>
      <c r="S129" s="68"/>
      <c r="T129" s="49"/>
    </row>
    <row r="130" spans="1:29" ht="14.25">
      <c r="A130" s="67"/>
      <c r="B130" s="67"/>
      <c r="C130" s="67"/>
      <c r="D130" s="67"/>
      <c r="E130" s="67"/>
      <c r="F130" s="67"/>
      <c r="G130" s="67"/>
      <c r="H130" s="67"/>
      <c r="I130" s="67"/>
      <c r="J130" s="49"/>
      <c r="K130" s="68"/>
      <c r="L130" s="68"/>
      <c r="M130" s="68"/>
      <c r="N130" s="68"/>
      <c r="O130" s="68"/>
      <c r="P130" s="68"/>
      <c r="Q130" s="68"/>
      <c r="R130" s="68"/>
      <c r="S130" s="68"/>
      <c r="T130" s="49"/>
    </row>
    <row r="131" spans="1:29" ht="14.25">
      <c r="A131" s="67"/>
      <c r="B131" s="67"/>
      <c r="C131" s="67"/>
      <c r="D131" s="67"/>
      <c r="E131" s="67"/>
      <c r="F131" s="67"/>
      <c r="G131" s="67"/>
      <c r="H131" s="67"/>
      <c r="I131" s="67"/>
      <c r="J131" s="49"/>
      <c r="K131" s="68"/>
      <c r="L131" s="68"/>
      <c r="M131" s="68"/>
      <c r="N131" s="68"/>
      <c r="O131" s="68"/>
      <c r="P131" s="68"/>
      <c r="Q131" s="68"/>
      <c r="R131" s="68"/>
      <c r="S131" s="68"/>
      <c r="T131" s="49"/>
    </row>
    <row r="132" spans="1:29" ht="14.25">
      <c r="A132" s="67"/>
      <c r="B132" s="67"/>
      <c r="C132" s="67"/>
      <c r="D132" s="67"/>
      <c r="E132" s="67"/>
      <c r="F132" s="67"/>
      <c r="G132" s="67"/>
      <c r="H132" s="67"/>
      <c r="I132" s="67"/>
      <c r="J132" s="49"/>
      <c r="K132" s="68"/>
      <c r="L132" s="68"/>
      <c r="M132" s="68"/>
      <c r="N132" s="68"/>
      <c r="O132" s="68"/>
      <c r="P132" s="68"/>
      <c r="Q132" s="68"/>
      <c r="R132" s="68"/>
      <c r="S132" s="68"/>
      <c r="T132" s="49"/>
    </row>
    <row r="133" spans="1:29" ht="14.25">
      <c r="A133" s="67"/>
      <c r="B133" s="67"/>
      <c r="C133" s="67"/>
      <c r="D133" s="67"/>
      <c r="E133" s="67"/>
      <c r="F133" s="67"/>
      <c r="G133" s="67"/>
      <c r="H133" s="67"/>
      <c r="I133" s="67"/>
      <c r="J133" s="49"/>
      <c r="K133" s="68"/>
      <c r="L133" s="68"/>
      <c r="M133" s="68"/>
      <c r="N133" s="68"/>
      <c r="O133" s="68"/>
      <c r="P133" s="68"/>
      <c r="Q133" s="68"/>
      <c r="R133" s="68"/>
      <c r="S133" s="68"/>
      <c r="T133" s="49"/>
    </row>
    <row r="134" spans="1:29" ht="14.25">
      <c r="A134" s="67"/>
      <c r="B134" s="67"/>
      <c r="C134" s="67"/>
      <c r="D134" s="67"/>
      <c r="E134" s="67"/>
      <c r="F134" s="67"/>
      <c r="G134" s="67"/>
      <c r="H134" s="67"/>
      <c r="I134" s="67"/>
      <c r="J134" s="49"/>
      <c r="K134" s="68"/>
      <c r="L134" s="68"/>
      <c r="M134" s="68"/>
      <c r="N134" s="68"/>
      <c r="O134" s="68"/>
      <c r="P134" s="68"/>
      <c r="Q134" s="68"/>
      <c r="R134" s="68"/>
      <c r="S134" s="68"/>
      <c r="T134" s="49"/>
    </row>
    <row r="135" spans="1:29" ht="14.25">
      <c r="A135" s="67"/>
      <c r="B135" s="67"/>
      <c r="C135" s="67"/>
      <c r="D135" s="67"/>
      <c r="E135" s="67"/>
      <c r="F135" s="67"/>
      <c r="G135" s="67"/>
      <c r="H135" s="67"/>
      <c r="I135" s="67"/>
      <c r="J135" s="49"/>
      <c r="K135" s="68"/>
      <c r="L135" s="68"/>
      <c r="M135" s="68"/>
      <c r="N135" s="68"/>
      <c r="O135" s="68"/>
      <c r="P135" s="68"/>
      <c r="Q135" s="68"/>
      <c r="R135" s="68"/>
      <c r="S135" s="68"/>
      <c r="T135" s="49"/>
    </row>
    <row r="136" spans="1:29" ht="14.25">
      <c r="A136" s="67"/>
      <c r="B136" s="67"/>
      <c r="C136" s="67"/>
      <c r="D136" s="67"/>
      <c r="E136" s="67"/>
      <c r="F136" s="67"/>
      <c r="G136" s="67"/>
      <c r="H136" s="67"/>
      <c r="I136" s="67"/>
      <c r="J136" s="49"/>
      <c r="K136" s="68"/>
      <c r="L136" s="68"/>
      <c r="M136" s="68"/>
      <c r="N136" s="68"/>
      <c r="O136" s="68"/>
      <c r="P136" s="68"/>
      <c r="Q136" s="68"/>
      <c r="R136" s="68"/>
      <c r="S136" s="68"/>
      <c r="T136" s="49"/>
    </row>
    <row r="137" spans="1:29" ht="14.25">
      <c r="A137" s="67"/>
      <c r="B137" s="67"/>
      <c r="C137" s="67"/>
      <c r="D137" s="67"/>
      <c r="E137" s="67"/>
      <c r="F137" s="67"/>
      <c r="G137" s="67"/>
      <c r="H137" s="67"/>
      <c r="I137" s="67"/>
      <c r="J137" s="49"/>
      <c r="K137" s="68"/>
      <c r="L137" s="68"/>
      <c r="M137" s="68"/>
      <c r="N137" s="68"/>
      <c r="O137" s="68"/>
      <c r="P137" s="68"/>
      <c r="Q137" s="68"/>
      <c r="R137" s="68"/>
      <c r="S137" s="68"/>
      <c r="T137" s="49"/>
    </row>
    <row r="138" spans="1:29" ht="14.25">
      <c r="A138" s="67"/>
      <c r="B138" s="67"/>
      <c r="C138" s="67"/>
      <c r="D138" s="67"/>
      <c r="E138" s="67"/>
      <c r="F138" s="67"/>
      <c r="G138" s="67"/>
      <c r="H138" s="67"/>
      <c r="I138" s="67"/>
      <c r="J138" s="49"/>
      <c r="K138" s="68"/>
      <c r="L138" s="68"/>
      <c r="M138" s="68"/>
      <c r="N138" s="68"/>
      <c r="O138" s="68"/>
      <c r="P138" s="68"/>
      <c r="Q138" s="68"/>
      <c r="R138" s="68"/>
      <c r="S138" s="68"/>
      <c r="T138" s="49"/>
    </row>
    <row r="139" spans="1:29" ht="14.25">
      <c r="A139" s="67"/>
      <c r="B139" s="67"/>
      <c r="C139" s="67"/>
      <c r="D139" s="67"/>
      <c r="E139" s="67"/>
      <c r="F139" s="67"/>
      <c r="G139" s="67"/>
      <c r="H139" s="67"/>
      <c r="I139" s="67"/>
      <c r="J139" s="49"/>
      <c r="K139" s="68"/>
      <c r="L139" s="68"/>
      <c r="M139" s="68"/>
      <c r="N139" s="68"/>
      <c r="O139" s="68"/>
      <c r="P139" s="68"/>
      <c r="Q139" s="68"/>
      <c r="R139" s="68"/>
      <c r="S139" s="68"/>
      <c r="T139" s="49"/>
    </row>
    <row r="140" spans="1:29" ht="14.25">
      <c r="A140" s="67"/>
      <c r="B140" s="67"/>
      <c r="C140" s="67"/>
      <c r="D140" s="67"/>
      <c r="E140" s="67"/>
      <c r="F140" s="67"/>
      <c r="G140" s="67"/>
      <c r="H140" s="67"/>
      <c r="I140" s="67"/>
      <c r="J140" s="49"/>
      <c r="K140" s="68"/>
      <c r="L140" s="68"/>
      <c r="M140" s="68"/>
      <c r="N140" s="68"/>
      <c r="O140" s="68"/>
      <c r="P140" s="68"/>
      <c r="Q140" s="68"/>
      <c r="R140" s="68"/>
      <c r="S140" s="68"/>
      <c r="T140" s="49"/>
    </row>
    <row r="141" spans="1:29" ht="14.25">
      <c r="A141" s="67"/>
      <c r="B141" s="67"/>
      <c r="C141" s="67"/>
      <c r="D141" s="67"/>
      <c r="E141" s="67"/>
      <c r="F141" s="67"/>
      <c r="G141" s="67"/>
      <c r="H141" s="67"/>
      <c r="I141" s="67"/>
      <c r="J141" s="49"/>
      <c r="K141" s="68"/>
      <c r="L141" s="68"/>
      <c r="M141" s="68"/>
      <c r="N141" s="68"/>
      <c r="O141" s="68"/>
      <c r="P141" s="68"/>
      <c r="Q141" s="68"/>
      <c r="R141" s="68"/>
      <c r="S141" s="68"/>
      <c r="T141" s="49"/>
    </row>
    <row r="142" spans="1:29" ht="14.25">
      <c r="A142" s="67"/>
      <c r="B142" s="67"/>
      <c r="C142" s="67"/>
      <c r="D142" s="67"/>
      <c r="E142" s="67"/>
      <c r="F142" s="67"/>
      <c r="G142" s="67"/>
      <c r="H142" s="67"/>
      <c r="I142" s="67"/>
      <c r="J142" s="49"/>
      <c r="K142" s="68"/>
      <c r="L142" s="68"/>
      <c r="M142" s="68"/>
      <c r="N142" s="68"/>
      <c r="O142" s="68"/>
      <c r="P142" s="68"/>
      <c r="Q142" s="68"/>
      <c r="R142" s="68"/>
      <c r="S142" s="68"/>
      <c r="T142" s="49"/>
    </row>
    <row r="143" spans="1:29" ht="14.25">
      <c r="A143" s="67"/>
      <c r="B143" s="67"/>
      <c r="C143" s="67"/>
      <c r="D143" s="67"/>
      <c r="E143" s="67"/>
      <c r="F143" s="67"/>
      <c r="G143" s="67"/>
      <c r="H143" s="67"/>
      <c r="I143" s="67"/>
      <c r="J143" s="49"/>
      <c r="K143" s="68"/>
      <c r="L143" s="68"/>
      <c r="M143" s="68"/>
      <c r="N143" s="68"/>
      <c r="O143" s="68"/>
      <c r="P143" s="68"/>
      <c r="Q143" s="68"/>
      <c r="R143" s="68"/>
      <c r="S143" s="68"/>
      <c r="T143" s="49"/>
    </row>
    <row r="144" spans="1:29" ht="15.75">
      <c r="A144" s="169" t="s">
        <v>74</v>
      </c>
      <c r="B144" s="169"/>
      <c r="C144" s="169"/>
      <c r="D144" s="169"/>
      <c r="E144" s="169"/>
      <c r="F144" s="169"/>
      <c r="G144" s="169"/>
      <c r="H144" s="169"/>
      <c r="I144" s="169"/>
      <c r="J144" s="49"/>
      <c r="K144" s="169" t="s">
        <v>75</v>
      </c>
      <c r="L144" s="169"/>
      <c r="M144" s="169"/>
      <c r="N144" s="169"/>
      <c r="O144" s="169"/>
      <c r="P144" s="169"/>
      <c r="Q144" s="169"/>
      <c r="R144" s="169"/>
      <c r="S144" s="169"/>
      <c r="T144" s="49"/>
      <c r="U144" s="169"/>
      <c r="V144" s="169"/>
      <c r="W144" s="169"/>
      <c r="X144" s="169"/>
      <c r="Y144" s="169"/>
      <c r="Z144" s="169"/>
      <c r="AA144" s="169"/>
      <c r="AB144" s="169"/>
      <c r="AC144" s="169"/>
    </row>
    <row r="145" spans="1:20" ht="14.25">
      <c r="A145" s="67"/>
      <c r="B145" s="67"/>
      <c r="C145" s="67"/>
      <c r="D145" s="67"/>
      <c r="E145" s="67"/>
      <c r="F145" s="67"/>
      <c r="G145" s="67"/>
      <c r="H145" s="67"/>
      <c r="I145" s="67"/>
      <c r="J145" s="49"/>
      <c r="K145" s="68"/>
      <c r="L145" s="68"/>
      <c r="M145" s="68"/>
      <c r="N145" s="68"/>
      <c r="O145" s="68"/>
      <c r="P145" s="68"/>
      <c r="Q145" s="68"/>
      <c r="R145" s="68"/>
      <c r="S145" s="68"/>
      <c r="T145" s="49"/>
    </row>
    <row r="146" spans="1:20" ht="14.25">
      <c r="A146" s="172" t="s">
        <v>76</v>
      </c>
      <c r="B146" s="172"/>
      <c r="C146" s="172"/>
      <c r="D146" s="172"/>
      <c r="E146" s="172"/>
      <c r="F146" s="172"/>
      <c r="G146" s="172"/>
      <c r="H146" s="172"/>
      <c r="I146" s="172"/>
      <c r="J146" s="49"/>
      <c r="K146" s="172" t="s">
        <v>77</v>
      </c>
      <c r="L146" s="172"/>
      <c r="M146" s="172"/>
      <c r="N146" s="172"/>
      <c r="O146" s="172"/>
      <c r="P146" s="172"/>
      <c r="Q146" s="172"/>
      <c r="R146" s="172"/>
      <c r="S146" s="172"/>
      <c r="T146" s="49"/>
    </row>
    <row r="147" spans="1:20" ht="14.25">
      <c r="A147" s="172"/>
      <c r="B147" s="172"/>
      <c r="C147" s="172"/>
      <c r="D147" s="172"/>
      <c r="E147" s="172"/>
      <c r="F147" s="172"/>
      <c r="G147" s="172"/>
      <c r="H147" s="172"/>
      <c r="I147" s="172"/>
      <c r="J147" s="49"/>
      <c r="K147" s="172"/>
      <c r="L147" s="172"/>
      <c r="M147" s="172"/>
      <c r="N147" s="172"/>
      <c r="O147" s="172"/>
      <c r="P147" s="172"/>
      <c r="Q147" s="172"/>
      <c r="R147" s="172"/>
      <c r="S147" s="172"/>
      <c r="T147" s="49"/>
    </row>
    <row r="148" spans="1:20" ht="14.25">
      <c r="A148" s="172"/>
      <c r="B148" s="172"/>
      <c r="C148" s="172"/>
      <c r="D148" s="172"/>
      <c r="E148" s="172"/>
      <c r="F148" s="172"/>
      <c r="G148" s="172"/>
      <c r="H148" s="172"/>
      <c r="I148" s="172"/>
      <c r="J148" s="49"/>
      <c r="K148" s="172"/>
      <c r="L148" s="172"/>
      <c r="M148" s="172"/>
      <c r="N148" s="172"/>
      <c r="O148" s="172"/>
      <c r="P148" s="172"/>
      <c r="Q148" s="172"/>
      <c r="R148" s="172"/>
      <c r="S148" s="172"/>
      <c r="T148" s="49"/>
    </row>
    <row r="149" spans="1:20" ht="14.25">
      <c r="A149" s="172"/>
      <c r="B149" s="172"/>
      <c r="C149" s="172"/>
      <c r="D149" s="172"/>
      <c r="E149" s="172"/>
      <c r="F149" s="172"/>
      <c r="G149" s="172"/>
      <c r="H149" s="172"/>
      <c r="I149" s="172"/>
      <c r="J149" s="49"/>
      <c r="K149" s="172"/>
      <c r="L149" s="172"/>
      <c r="M149" s="172"/>
      <c r="N149" s="172"/>
      <c r="O149" s="172"/>
      <c r="P149" s="172"/>
      <c r="Q149" s="172"/>
      <c r="R149" s="172"/>
      <c r="S149" s="172"/>
      <c r="T149" s="49"/>
    </row>
    <row r="150" spans="1:20" ht="14.25">
      <c r="A150" s="67"/>
      <c r="B150" s="67"/>
      <c r="C150" s="67"/>
      <c r="D150" s="67"/>
      <c r="E150" s="67"/>
      <c r="F150" s="67"/>
      <c r="G150" s="67"/>
      <c r="H150" s="67"/>
      <c r="I150" s="67"/>
      <c r="J150" s="49"/>
      <c r="K150" s="68"/>
      <c r="L150" s="68"/>
      <c r="M150" s="68"/>
      <c r="N150" s="68"/>
      <c r="O150" s="68"/>
      <c r="P150" s="68"/>
      <c r="Q150" s="68"/>
      <c r="R150" s="68"/>
      <c r="S150" s="68"/>
      <c r="T150" s="49"/>
    </row>
    <row r="151" spans="1:20" ht="14.25">
      <c r="A151" s="67"/>
      <c r="B151" s="67"/>
      <c r="C151" s="67"/>
      <c r="D151" s="67"/>
      <c r="E151" s="67"/>
      <c r="F151" s="67"/>
      <c r="G151" s="67"/>
      <c r="H151" s="67"/>
      <c r="I151" s="67"/>
      <c r="J151" s="49"/>
      <c r="K151" s="68"/>
      <c r="L151" s="68"/>
      <c r="M151" s="68"/>
      <c r="N151" s="68"/>
      <c r="O151" s="68"/>
      <c r="P151" s="68"/>
      <c r="Q151" s="68"/>
      <c r="R151" s="68"/>
      <c r="S151" s="68"/>
      <c r="T151" s="49"/>
    </row>
    <row r="152" spans="1:20" ht="14.25">
      <c r="A152" s="67"/>
      <c r="B152" s="67"/>
      <c r="C152" s="67"/>
      <c r="D152" s="67"/>
      <c r="E152" s="67"/>
      <c r="F152" s="67"/>
      <c r="G152" s="67"/>
      <c r="H152" s="67"/>
      <c r="I152" s="67"/>
      <c r="J152" s="49"/>
      <c r="K152" s="68"/>
      <c r="L152" s="68"/>
      <c r="M152" s="68"/>
      <c r="N152" s="68"/>
      <c r="O152" s="68"/>
      <c r="P152" s="68"/>
      <c r="Q152" s="68"/>
      <c r="R152" s="68"/>
      <c r="S152" s="68"/>
      <c r="T152" s="49"/>
    </row>
    <row r="153" spans="1:20" ht="14.25">
      <c r="A153" s="67"/>
      <c r="B153" s="67"/>
      <c r="C153" s="67"/>
      <c r="D153" s="67"/>
      <c r="E153" s="67"/>
      <c r="F153" s="67"/>
      <c r="G153" s="67"/>
      <c r="H153" s="67"/>
      <c r="I153" s="67"/>
      <c r="J153" s="49"/>
      <c r="K153" s="68"/>
      <c r="L153" s="68"/>
      <c r="M153" s="68"/>
      <c r="N153" s="68"/>
      <c r="O153" s="68"/>
      <c r="P153" s="68"/>
      <c r="Q153" s="68"/>
      <c r="R153" s="68"/>
      <c r="S153" s="68"/>
      <c r="T153" s="49"/>
    </row>
    <row r="154" spans="1:20" ht="14.25">
      <c r="A154" s="67"/>
      <c r="B154" s="67"/>
      <c r="C154" s="67"/>
      <c r="D154" s="67"/>
      <c r="E154" s="67"/>
      <c r="F154" s="67"/>
      <c r="G154" s="67"/>
      <c r="H154" s="67"/>
      <c r="I154" s="67"/>
      <c r="J154" s="49"/>
      <c r="K154" s="68"/>
      <c r="L154" s="68"/>
      <c r="M154" s="68"/>
      <c r="N154" s="68"/>
      <c r="O154" s="68"/>
      <c r="P154" s="68"/>
      <c r="Q154" s="68"/>
      <c r="R154" s="68"/>
      <c r="S154" s="68"/>
      <c r="T154" s="49"/>
    </row>
    <row r="155" spans="1:20" ht="14.25">
      <c r="A155" s="67"/>
      <c r="B155" s="67"/>
      <c r="C155" s="67"/>
      <c r="D155" s="67"/>
      <c r="E155" s="67"/>
      <c r="F155" s="67"/>
      <c r="G155" s="67"/>
      <c r="H155" s="67"/>
      <c r="I155" s="67"/>
      <c r="J155" s="49"/>
      <c r="K155" s="68"/>
      <c r="L155" s="68"/>
      <c r="M155" s="68"/>
      <c r="N155" s="68"/>
      <c r="O155" s="68"/>
      <c r="P155" s="68"/>
      <c r="Q155" s="68"/>
      <c r="R155" s="68"/>
      <c r="S155" s="68"/>
      <c r="T155" s="49"/>
    </row>
    <row r="156" spans="1:20" ht="14.25">
      <c r="A156" s="67"/>
      <c r="B156" s="67"/>
      <c r="C156" s="67"/>
      <c r="D156" s="67"/>
      <c r="E156" s="67"/>
      <c r="F156" s="67"/>
      <c r="G156" s="67"/>
      <c r="H156" s="67"/>
      <c r="I156" s="67"/>
      <c r="J156" s="49"/>
      <c r="K156" s="68"/>
      <c r="L156" s="68"/>
      <c r="M156" s="68"/>
      <c r="N156" s="68"/>
      <c r="O156" s="68"/>
      <c r="P156" s="68"/>
      <c r="Q156" s="68"/>
      <c r="R156" s="68"/>
      <c r="S156" s="68"/>
      <c r="T156" s="49"/>
    </row>
    <row r="157" spans="1:20" ht="14.25">
      <c r="A157" s="67"/>
      <c r="B157" s="67"/>
      <c r="C157" s="67"/>
      <c r="D157" s="67"/>
      <c r="E157" s="67"/>
      <c r="F157" s="67"/>
      <c r="G157" s="67"/>
      <c r="H157" s="67"/>
      <c r="I157" s="67"/>
      <c r="J157" s="49"/>
      <c r="K157" s="68"/>
      <c r="L157" s="68"/>
      <c r="M157" s="68"/>
      <c r="N157" s="68"/>
      <c r="O157" s="68"/>
      <c r="P157" s="68"/>
      <c r="Q157" s="68"/>
      <c r="R157" s="68"/>
      <c r="S157" s="68"/>
      <c r="T157" s="49"/>
    </row>
    <row r="158" spans="1:20" ht="14.25">
      <c r="A158" s="67"/>
      <c r="B158" s="67"/>
      <c r="C158" s="67"/>
      <c r="D158" s="67"/>
      <c r="E158" s="67"/>
      <c r="F158" s="67"/>
      <c r="G158" s="67"/>
      <c r="H158" s="67"/>
      <c r="I158" s="67"/>
      <c r="J158" s="49"/>
      <c r="K158" s="68"/>
      <c r="L158" s="68"/>
      <c r="M158" s="68"/>
      <c r="N158" s="68"/>
      <c r="O158" s="68"/>
      <c r="P158" s="68"/>
      <c r="Q158" s="68"/>
      <c r="R158" s="68"/>
      <c r="S158" s="68"/>
      <c r="T158" s="49"/>
    </row>
    <row r="159" spans="1:20" ht="14.25">
      <c r="A159" s="67"/>
      <c r="B159" s="67"/>
      <c r="C159" s="67"/>
      <c r="D159" s="67"/>
      <c r="E159" s="67"/>
      <c r="F159" s="67"/>
      <c r="G159" s="67"/>
      <c r="H159" s="67"/>
      <c r="I159" s="67"/>
      <c r="J159" s="49"/>
      <c r="K159" s="68"/>
      <c r="L159" s="68"/>
      <c r="M159" s="68"/>
      <c r="N159" s="68"/>
      <c r="O159" s="68"/>
      <c r="P159" s="68"/>
      <c r="Q159" s="68"/>
      <c r="R159" s="68"/>
      <c r="S159" s="68"/>
      <c r="T159" s="49"/>
    </row>
    <row r="160" spans="1:20" ht="14.25">
      <c r="A160" s="67"/>
      <c r="B160" s="67"/>
      <c r="C160" s="67"/>
      <c r="D160" s="67"/>
      <c r="E160" s="67"/>
      <c r="F160" s="67"/>
      <c r="G160" s="67"/>
      <c r="H160" s="67"/>
      <c r="I160" s="67"/>
      <c r="J160" s="49"/>
      <c r="K160" s="68"/>
      <c r="L160" s="68"/>
      <c r="M160" s="68"/>
      <c r="N160" s="68"/>
      <c r="O160" s="68"/>
      <c r="P160" s="68"/>
      <c r="Q160" s="68"/>
      <c r="R160" s="68"/>
      <c r="S160" s="68"/>
      <c r="T160" s="49"/>
    </row>
    <row r="161" spans="1:20" ht="14.25">
      <c r="A161" s="67"/>
      <c r="B161" s="67"/>
      <c r="C161" s="67"/>
      <c r="D161" s="67"/>
      <c r="E161" s="67"/>
      <c r="F161" s="67"/>
      <c r="G161" s="67"/>
      <c r="H161" s="67"/>
      <c r="I161" s="67"/>
      <c r="J161" s="49"/>
      <c r="K161" s="68"/>
      <c r="L161" s="68"/>
      <c r="M161" s="68"/>
      <c r="N161" s="68"/>
      <c r="O161" s="68"/>
      <c r="P161" s="68"/>
      <c r="Q161" s="68"/>
      <c r="R161" s="68"/>
      <c r="S161" s="68"/>
      <c r="T161" s="49"/>
    </row>
    <row r="162" spans="1:20" ht="14.25">
      <c r="A162" s="67"/>
      <c r="B162" s="67"/>
      <c r="C162" s="67"/>
      <c r="D162" s="67"/>
      <c r="E162" s="67"/>
      <c r="F162" s="67"/>
      <c r="G162" s="67"/>
      <c r="H162" s="67"/>
      <c r="I162" s="67"/>
      <c r="J162" s="49"/>
      <c r="K162" s="68"/>
      <c r="L162" s="68"/>
      <c r="M162" s="68"/>
      <c r="N162" s="68"/>
      <c r="O162" s="68"/>
      <c r="P162" s="68"/>
      <c r="Q162" s="68"/>
      <c r="R162" s="68"/>
      <c r="S162" s="68"/>
      <c r="T162" s="49"/>
    </row>
    <row r="163" spans="1:20" ht="14.25">
      <c r="A163" s="67"/>
      <c r="B163" s="67"/>
      <c r="C163" s="67"/>
      <c r="D163" s="67"/>
      <c r="E163" s="67"/>
      <c r="F163" s="67"/>
      <c r="G163" s="67"/>
      <c r="H163" s="67"/>
      <c r="I163" s="67"/>
      <c r="J163" s="49"/>
      <c r="K163" s="68"/>
      <c r="L163" s="68"/>
      <c r="M163" s="68"/>
      <c r="N163" s="68"/>
      <c r="O163" s="68"/>
      <c r="P163" s="68"/>
      <c r="Q163" s="68"/>
      <c r="R163" s="68"/>
      <c r="S163" s="68"/>
      <c r="T163" s="49"/>
    </row>
    <row r="164" spans="1:20" ht="14.25">
      <c r="A164" s="67"/>
      <c r="B164" s="67"/>
      <c r="C164" s="67"/>
      <c r="D164" s="67"/>
      <c r="E164" s="67"/>
      <c r="F164" s="67"/>
      <c r="G164" s="67"/>
      <c r="H164" s="67"/>
      <c r="I164" s="67"/>
      <c r="J164" s="49"/>
      <c r="K164" s="68"/>
      <c r="L164" s="68"/>
      <c r="M164" s="68"/>
      <c r="N164" s="68"/>
      <c r="O164" s="68"/>
      <c r="P164" s="68"/>
      <c r="Q164" s="68"/>
      <c r="R164" s="68"/>
      <c r="S164" s="68"/>
      <c r="T164" s="49"/>
    </row>
    <row r="165" spans="1:20" ht="14.25">
      <c r="A165" s="67"/>
      <c r="B165" s="67"/>
      <c r="C165" s="67"/>
      <c r="D165" s="67"/>
      <c r="E165" s="67"/>
      <c r="F165" s="67"/>
      <c r="G165" s="67"/>
      <c r="H165" s="67"/>
      <c r="I165" s="67"/>
      <c r="J165" s="49"/>
      <c r="K165" s="68"/>
      <c r="L165" s="68"/>
      <c r="M165" s="68"/>
      <c r="N165" s="68"/>
      <c r="O165" s="68"/>
      <c r="P165" s="68"/>
      <c r="Q165" s="68"/>
      <c r="R165" s="68"/>
      <c r="S165" s="68"/>
      <c r="T165" s="49"/>
    </row>
    <row r="166" spans="1:20" ht="14.25">
      <c r="A166" s="67"/>
      <c r="B166" s="67"/>
      <c r="C166" s="67"/>
      <c r="D166" s="67"/>
      <c r="E166" s="67"/>
      <c r="F166" s="67"/>
      <c r="G166" s="67"/>
      <c r="H166" s="67"/>
      <c r="I166" s="67"/>
      <c r="J166" s="49"/>
      <c r="K166" s="68"/>
      <c r="L166" s="68"/>
      <c r="M166" s="68"/>
      <c r="N166" s="68"/>
      <c r="O166" s="68"/>
      <c r="P166" s="68"/>
      <c r="Q166" s="68"/>
      <c r="R166" s="68"/>
      <c r="S166" s="68"/>
      <c r="T166" s="49"/>
    </row>
    <row r="167" spans="1:20" ht="14.25">
      <c r="A167" s="67"/>
      <c r="B167" s="67"/>
      <c r="C167" s="67"/>
      <c r="D167" s="67"/>
      <c r="E167" s="67"/>
      <c r="F167" s="67"/>
      <c r="G167" s="67"/>
      <c r="H167" s="67"/>
      <c r="I167" s="67"/>
      <c r="J167" s="49"/>
      <c r="K167" s="68"/>
      <c r="L167" s="68"/>
      <c r="M167" s="68"/>
      <c r="N167" s="68"/>
      <c r="O167" s="68"/>
      <c r="P167" s="68"/>
      <c r="Q167" s="68"/>
      <c r="R167" s="68"/>
      <c r="S167" s="68"/>
      <c r="T167" s="49"/>
    </row>
    <row r="168" spans="1:20" ht="14.25">
      <c r="A168" s="67"/>
      <c r="B168" s="67"/>
      <c r="C168" s="67"/>
      <c r="D168" s="67"/>
      <c r="E168" s="67"/>
      <c r="F168" s="67"/>
      <c r="G168" s="67"/>
      <c r="H168" s="67"/>
      <c r="I168" s="67"/>
      <c r="J168" s="49"/>
      <c r="K168" s="68"/>
      <c r="L168" s="68"/>
      <c r="M168" s="68"/>
      <c r="N168" s="68"/>
      <c r="O168" s="68"/>
      <c r="P168" s="68"/>
      <c r="Q168" s="68"/>
      <c r="R168" s="68"/>
      <c r="S168" s="68"/>
      <c r="T168" s="49"/>
    </row>
    <row r="169" spans="1:20" ht="14.25">
      <c r="A169" s="67"/>
      <c r="B169" s="67"/>
      <c r="C169" s="67"/>
      <c r="D169" s="67"/>
      <c r="E169" s="67"/>
      <c r="F169" s="67"/>
      <c r="G169" s="67"/>
      <c r="H169" s="67"/>
      <c r="I169" s="67"/>
      <c r="J169" s="49"/>
      <c r="K169" s="68"/>
      <c r="L169" s="68"/>
      <c r="M169" s="68"/>
      <c r="N169" s="68"/>
      <c r="O169" s="68"/>
      <c r="P169" s="68"/>
      <c r="Q169" s="68"/>
      <c r="R169" s="68"/>
      <c r="S169" s="68"/>
      <c r="T169" s="49"/>
    </row>
    <row r="170" spans="1:20" ht="14.25">
      <c r="A170" s="67"/>
      <c r="B170" s="67"/>
      <c r="C170" s="67"/>
      <c r="D170" s="67"/>
      <c r="E170" s="67"/>
      <c r="F170" s="67"/>
      <c r="G170" s="67"/>
      <c r="H170" s="67"/>
      <c r="I170" s="67"/>
      <c r="J170" s="49"/>
      <c r="K170" s="68"/>
      <c r="L170" s="68"/>
      <c r="M170" s="68"/>
      <c r="N170" s="68"/>
      <c r="O170" s="68"/>
      <c r="P170" s="68"/>
      <c r="Q170" s="68"/>
      <c r="R170" s="68"/>
      <c r="S170" s="68"/>
      <c r="T170" s="49"/>
    </row>
    <row r="171" spans="1:20" ht="14.25">
      <c r="A171" s="67"/>
      <c r="B171" s="67"/>
      <c r="C171" s="67"/>
      <c r="D171" s="67"/>
      <c r="E171" s="67"/>
      <c r="F171" s="67"/>
      <c r="G171" s="67"/>
      <c r="H171" s="67"/>
      <c r="I171" s="67"/>
      <c r="J171" s="49"/>
      <c r="K171" s="68"/>
      <c r="L171" s="68"/>
      <c r="M171" s="68"/>
      <c r="N171" s="68"/>
      <c r="O171" s="68"/>
      <c r="P171" s="68"/>
      <c r="Q171" s="68"/>
      <c r="R171" s="68"/>
      <c r="S171" s="68"/>
      <c r="T171" s="49"/>
    </row>
    <row r="172" spans="1:20" ht="14.25">
      <c r="A172" s="67"/>
      <c r="B172" s="67"/>
      <c r="C172" s="67"/>
      <c r="D172" s="67"/>
      <c r="E172" s="67"/>
      <c r="F172" s="67"/>
      <c r="G172" s="67"/>
      <c r="H172" s="67"/>
      <c r="I172" s="67"/>
      <c r="J172" s="49"/>
      <c r="K172" s="68"/>
      <c r="L172" s="68"/>
      <c r="M172" s="68"/>
      <c r="N172" s="68"/>
      <c r="O172" s="68"/>
      <c r="P172" s="68"/>
      <c r="Q172" s="68"/>
      <c r="R172" s="68"/>
      <c r="S172" s="68"/>
      <c r="T172" s="49"/>
    </row>
    <row r="173" spans="1:20" ht="14.25">
      <c r="A173" s="67"/>
      <c r="B173" s="67"/>
      <c r="C173" s="67"/>
      <c r="D173" s="67"/>
      <c r="E173" s="67"/>
      <c r="F173" s="67"/>
      <c r="G173" s="67"/>
      <c r="H173" s="67"/>
      <c r="I173" s="67"/>
      <c r="J173" s="49"/>
      <c r="K173" s="68"/>
      <c r="L173" s="68"/>
      <c r="M173" s="68"/>
      <c r="N173" s="68"/>
      <c r="O173" s="68"/>
      <c r="P173" s="68"/>
      <c r="Q173" s="68"/>
      <c r="R173" s="68"/>
      <c r="S173" s="68"/>
      <c r="T173" s="49"/>
    </row>
    <row r="174" spans="1:20" ht="14.25">
      <c r="A174" s="67"/>
      <c r="B174" s="67"/>
      <c r="C174" s="67"/>
      <c r="D174" s="67"/>
      <c r="E174" s="67"/>
      <c r="F174" s="67"/>
      <c r="G174" s="67"/>
      <c r="H174" s="67"/>
      <c r="I174" s="67"/>
      <c r="J174" s="49"/>
      <c r="K174" s="68"/>
      <c r="L174" s="68"/>
      <c r="M174" s="68"/>
      <c r="N174" s="68"/>
      <c r="O174" s="68"/>
      <c r="P174" s="68"/>
      <c r="Q174" s="68"/>
      <c r="R174" s="68"/>
      <c r="S174" s="68"/>
      <c r="T174" s="49"/>
    </row>
    <row r="175" spans="1:20" ht="14.25">
      <c r="A175" s="67"/>
      <c r="B175" s="67"/>
      <c r="C175" s="67"/>
      <c r="D175" s="67"/>
      <c r="E175" s="67"/>
      <c r="F175" s="67"/>
      <c r="G175" s="67"/>
      <c r="H175" s="67"/>
      <c r="I175" s="67"/>
      <c r="J175" s="49"/>
      <c r="K175" s="68"/>
      <c r="L175" s="68"/>
      <c r="M175" s="68"/>
      <c r="N175" s="68"/>
      <c r="O175" s="68"/>
      <c r="P175" s="68"/>
      <c r="Q175" s="68"/>
      <c r="R175" s="68"/>
      <c r="S175" s="68"/>
      <c r="T175" s="49"/>
    </row>
    <row r="176" spans="1:20" ht="14.25">
      <c r="A176" s="67"/>
      <c r="B176" s="67"/>
      <c r="C176" s="67"/>
      <c r="D176" s="67"/>
      <c r="E176" s="67"/>
      <c r="F176" s="67"/>
      <c r="G176" s="67"/>
      <c r="H176" s="67"/>
      <c r="I176" s="67"/>
      <c r="J176" s="49"/>
      <c r="K176" s="68"/>
      <c r="L176" s="68"/>
      <c r="M176" s="68"/>
      <c r="N176" s="68"/>
      <c r="O176" s="68"/>
      <c r="P176" s="68"/>
      <c r="Q176" s="68"/>
      <c r="R176" s="68"/>
      <c r="S176" s="68"/>
      <c r="T176" s="49"/>
    </row>
    <row r="177" spans="1:20" ht="14.25">
      <c r="A177" s="67"/>
      <c r="B177" s="67"/>
      <c r="C177" s="67"/>
      <c r="D177" s="67"/>
      <c r="E177" s="67"/>
      <c r="F177" s="67"/>
      <c r="G177" s="67"/>
      <c r="H177" s="67"/>
      <c r="I177" s="67"/>
      <c r="J177" s="49"/>
      <c r="K177" s="68"/>
      <c r="L177" s="68"/>
      <c r="M177" s="68"/>
      <c r="N177" s="68"/>
      <c r="O177" s="68"/>
      <c r="P177" s="68"/>
      <c r="Q177" s="68"/>
      <c r="R177" s="68"/>
      <c r="S177" s="68"/>
      <c r="T177" s="49"/>
    </row>
    <row r="178" spans="1:20" ht="14.25">
      <c r="A178" s="67"/>
      <c r="B178" s="67"/>
      <c r="C178" s="67"/>
      <c r="D178" s="67"/>
      <c r="E178" s="67"/>
      <c r="F178" s="67"/>
      <c r="G178" s="67"/>
      <c r="H178" s="67"/>
      <c r="I178" s="67"/>
      <c r="J178" s="49"/>
      <c r="K178" s="68"/>
      <c r="L178" s="68"/>
      <c r="M178" s="68"/>
      <c r="N178" s="68"/>
      <c r="O178" s="68"/>
      <c r="P178" s="68"/>
      <c r="Q178" s="68"/>
      <c r="R178" s="68"/>
      <c r="S178" s="68"/>
      <c r="T178" s="49"/>
    </row>
    <row r="179" spans="1:20" ht="14.25">
      <c r="A179" s="67"/>
      <c r="B179" s="67"/>
      <c r="C179" s="67"/>
      <c r="D179" s="67"/>
      <c r="E179" s="67"/>
      <c r="F179" s="67"/>
      <c r="G179" s="67"/>
      <c r="H179" s="67"/>
      <c r="I179" s="67"/>
      <c r="J179" s="49"/>
      <c r="K179" s="68"/>
      <c r="L179" s="68"/>
      <c r="M179" s="68"/>
      <c r="N179" s="68"/>
      <c r="O179" s="68"/>
      <c r="P179" s="68"/>
      <c r="Q179" s="68"/>
      <c r="R179" s="68"/>
      <c r="S179" s="68"/>
      <c r="T179" s="49"/>
    </row>
    <row r="180" spans="1:20" ht="14.25">
      <c r="A180" s="67"/>
      <c r="B180" s="67"/>
      <c r="C180" s="67"/>
      <c r="D180" s="67"/>
      <c r="E180" s="67"/>
      <c r="F180" s="67"/>
      <c r="G180" s="67"/>
      <c r="H180" s="67"/>
      <c r="I180" s="67"/>
      <c r="J180" s="49"/>
      <c r="K180" s="68"/>
      <c r="L180" s="68"/>
      <c r="M180" s="68"/>
      <c r="N180" s="68"/>
      <c r="O180" s="68"/>
      <c r="P180" s="68"/>
      <c r="Q180" s="68"/>
      <c r="R180" s="68"/>
      <c r="S180" s="68"/>
      <c r="T180" s="49"/>
    </row>
    <row r="181" spans="1:20" ht="14.25">
      <c r="A181" s="67"/>
      <c r="B181" s="67"/>
      <c r="C181" s="67"/>
      <c r="D181" s="67"/>
      <c r="E181" s="67"/>
      <c r="F181" s="67"/>
      <c r="G181" s="67"/>
      <c r="H181" s="67"/>
      <c r="I181" s="67"/>
      <c r="J181" s="49"/>
      <c r="K181" s="68"/>
      <c r="L181" s="68"/>
      <c r="M181" s="68"/>
      <c r="N181" s="68"/>
      <c r="O181" s="68"/>
      <c r="P181" s="68"/>
      <c r="Q181" s="68"/>
      <c r="R181" s="68"/>
      <c r="S181" s="68"/>
      <c r="T181" s="49"/>
    </row>
    <row r="182" spans="1:20" ht="14.25">
      <c r="A182" s="67"/>
      <c r="B182" s="67"/>
      <c r="C182" s="67"/>
      <c r="D182" s="67"/>
      <c r="E182" s="67"/>
      <c r="F182" s="67"/>
      <c r="G182" s="67"/>
      <c r="H182" s="67"/>
      <c r="I182" s="67"/>
      <c r="J182" s="49"/>
      <c r="K182" s="68"/>
      <c r="L182" s="68"/>
      <c r="M182" s="68"/>
      <c r="N182" s="68"/>
      <c r="O182" s="68"/>
      <c r="P182" s="68"/>
      <c r="Q182" s="68"/>
      <c r="R182" s="68"/>
      <c r="S182" s="68"/>
      <c r="T182" s="49"/>
    </row>
    <row r="183" spans="1:20" ht="14.25">
      <c r="A183" s="67"/>
      <c r="B183" s="67"/>
      <c r="C183" s="67"/>
      <c r="D183" s="67"/>
      <c r="E183" s="67"/>
      <c r="F183" s="67"/>
      <c r="G183" s="67"/>
      <c r="H183" s="67"/>
      <c r="I183" s="67"/>
      <c r="J183" s="49"/>
      <c r="K183" s="68"/>
      <c r="L183" s="68"/>
      <c r="M183" s="68"/>
      <c r="N183" s="68"/>
      <c r="O183" s="68"/>
      <c r="P183" s="68"/>
      <c r="Q183" s="68"/>
      <c r="R183" s="68"/>
      <c r="S183" s="68"/>
      <c r="T183" s="49"/>
    </row>
    <row r="184" spans="1:20" ht="14.25">
      <c r="A184" s="67"/>
      <c r="B184" s="67"/>
      <c r="C184" s="67"/>
      <c r="D184" s="67"/>
      <c r="E184" s="67"/>
      <c r="F184" s="67"/>
      <c r="G184" s="67"/>
      <c r="H184" s="67"/>
      <c r="I184" s="67"/>
      <c r="J184" s="49"/>
      <c r="K184" s="68"/>
      <c r="L184" s="68"/>
      <c r="M184" s="68"/>
      <c r="N184" s="68"/>
      <c r="O184" s="68"/>
      <c r="P184" s="68"/>
      <c r="Q184" s="68"/>
      <c r="R184" s="68"/>
      <c r="S184" s="68"/>
      <c r="T184" s="49"/>
    </row>
    <row r="185" spans="1:20" ht="14.25">
      <c r="A185" s="67"/>
      <c r="B185" s="67"/>
      <c r="C185" s="67"/>
      <c r="D185" s="67"/>
      <c r="E185" s="67"/>
      <c r="F185" s="67"/>
      <c r="G185" s="67"/>
      <c r="H185" s="67"/>
      <c r="I185" s="67"/>
      <c r="J185" s="49"/>
      <c r="K185" s="68"/>
      <c r="L185" s="68"/>
      <c r="M185" s="68"/>
      <c r="N185" s="68"/>
      <c r="O185" s="68"/>
      <c r="P185" s="68"/>
      <c r="Q185" s="68"/>
      <c r="R185" s="68"/>
      <c r="S185" s="68"/>
      <c r="T185" s="49"/>
    </row>
    <row r="186" spans="1:20" ht="14.25">
      <c r="A186" s="67"/>
      <c r="B186" s="67"/>
      <c r="C186" s="67"/>
      <c r="D186" s="67"/>
      <c r="E186" s="67"/>
      <c r="F186" s="67"/>
      <c r="G186" s="67"/>
      <c r="H186" s="67"/>
      <c r="I186" s="67"/>
      <c r="J186" s="49"/>
      <c r="K186" s="68"/>
      <c r="L186" s="68"/>
      <c r="M186" s="68"/>
      <c r="N186" s="68"/>
      <c r="O186" s="68"/>
      <c r="P186" s="68"/>
      <c r="Q186" s="68"/>
      <c r="R186" s="68"/>
      <c r="S186" s="68"/>
      <c r="T186" s="49"/>
    </row>
    <row r="187" spans="1:20" ht="14.25">
      <c r="A187" s="67"/>
      <c r="B187" s="67"/>
      <c r="C187" s="67"/>
      <c r="D187" s="67"/>
      <c r="E187" s="67"/>
      <c r="F187" s="67"/>
      <c r="G187" s="67"/>
      <c r="H187" s="67"/>
      <c r="I187" s="67"/>
      <c r="J187" s="49"/>
      <c r="K187" s="68"/>
      <c r="L187" s="68"/>
      <c r="M187" s="68"/>
      <c r="N187" s="68"/>
      <c r="O187" s="68"/>
      <c r="P187" s="68"/>
      <c r="Q187" s="68"/>
      <c r="R187" s="68"/>
      <c r="S187" s="68"/>
      <c r="T187" s="49"/>
    </row>
    <row r="188" spans="1:20" ht="14.25">
      <c r="A188" s="67"/>
      <c r="B188" s="67"/>
      <c r="C188" s="67"/>
      <c r="D188" s="67"/>
      <c r="E188" s="67"/>
      <c r="F188" s="67"/>
      <c r="G188" s="67"/>
      <c r="H188" s="67"/>
      <c r="I188" s="67"/>
      <c r="J188" s="49"/>
      <c r="K188" s="68"/>
      <c r="L188" s="68"/>
      <c r="M188" s="68"/>
      <c r="N188" s="68"/>
      <c r="O188" s="68"/>
      <c r="P188" s="68"/>
      <c r="Q188" s="68"/>
      <c r="R188" s="68"/>
      <c r="S188" s="68"/>
      <c r="T188" s="49"/>
    </row>
    <row r="189" spans="1:20" ht="14.25">
      <c r="A189" s="67"/>
      <c r="B189" s="67"/>
      <c r="C189" s="67"/>
      <c r="D189" s="67"/>
      <c r="E189" s="67"/>
      <c r="F189" s="67"/>
      <c r="G189" s="67"/>
      <c r="H189" s="67"/>
      <c r="I189" s="67"/>
      <c r="J189" s="49"/>
      <c r="K189" s="68"/>
      <c r="L189" s="68"/>
      <c r="M189" s="68"/>
      <c r="N189" s="68"/>
      <c r="O189" s="68"/>
      <c r="P189" s="68"/>
      <c r="Q189" s="68"/>
      <c r="R189" s="68"/>
      <c r="S189" s="68"/>
      <c r="T189" s="49"/>
    </row>
    <row r="190" spans="1:20" ht="14.25">
      <c r="A190" s="67"/>
      <c r="B190" s="67"/>
      <c r="C190" s="67"/>
      <c r="D190" s="67"/>
      <c r="E190" s="67"/>
      <c r="F190" s="67"/>
      <c r="G190" s="67"/>
      <c r="H190" s="67"/>
      <c r="I190" s="67"/>
      <c r="J190" s="49"/>
      <c r="K190" s="68"/>
      <c r="L190" s="68"/>
      <c r="M190" s="68"/>
      <c r="N190" s="68"/>
      <c r="O190" s="68"/>
      <c r="P190" s="68"/>
      <c r="Q190" s="68"/>
      <c r="R190" s="68"/>
      <c r="S190" s="68"/>
      <c r="T190" s="49"/>
    </row>
    <row r="191" spans="1:20" ht="14.25">
      <c r="A191" s="67"/>
      <c r="B191" s="67"/>
      <c r="C191" s="67"/>
      <c r="D191" s="67"/>
      <c r="E191" s="67"/>
      <c r="F191" s="67"/>
      <c r="G191" s="67"/>
      <c r="H191" s="67"/>
      <c r="I191" s="67"/>
      <c r="J191" s="49"/>
      <c r="K191" s="68"/>
      <c r="L191" s="68"/>
      <c r="M191" s="68"/>
      <c r="N191" s="68"/>
      <c r="O191" s="68"/>
      <c r="P191" s="68"/>
      <c r="Q191" s="68"/>
      <c r="R191" s="68"/>
      <c r="S191" s="68"/>
      <c r="T191" s="49"/>
    </row>
    <row r="192" spans="1:20" ht="14.25">
      <c r="A192" s="67"/>
      <c r="B192" s="67"/>
      <c r="C192" s="67"/>
      <c r="D192" s="67"/>
      <c r="E192" s="67"/>
      <c r="F192" s="67"/>
      <c r="G192" s="67"/>
      <c r="H192" s="67"/>
      <c r="I192" s="67"/>
      <c r="J192" s="49"/>
      <c r="K192" s="68"/>
      <c r="L192" s="68"/>
      <c r="M192" s="68"/>
      <c r="N192" s="68"/>
      <c r="O192" s="68"/>
      <c r="P192" s="68"/>
      <c r="Q192" s="68"/>
      <c r="R192" s="68"/>
      <c r="S192" s="68"/>
      <c r="T192" s="49"/>
    </row>
    <row r="193" spans="1:20" ht="14.25">
      <c r="A193" s="67"/>
      <c r="B193" s="67"/>
      <c r="C193" s="67"/>
      <c r="D193" s="67"/>
      <c r="E193" s="67"/>
      <c r="F193" s="67"/>
      <c r="G193" s="67"/>
      <c r="H193" s="67"/>
      <c r="I193" s="67"/>
      <c r="J193" s="49"/>
      <c r="K193" s="68"/>
      <c r="L193" s="68"/>
      <c r="M193" s="68"/>
      <c r="N193" s="68"/>
      <c r="O193" s="68"/>
      <c r="P193" s="68"/>
      <c r="Q193" s="68"/>
      <c r="R193" s="68"/>
      <c r="S193" s="68"/>
      <c r="T193" s="49"/>
    </row>
    <row r="194" spans="1:20" ht="14.25">
      <c r="A194" s="67"/>
      <c r="B194" s="67"/>
      <c r="C194" s="67"/>
      <c r="D194" s="67"/>
      <c r="E194" s="67"/>
      <c r="F194" s="67"/>
      <c r="G194" s="67"/>
      <c r="H194" s="67"/>
      <c r="I194" s="67"/>
      <c r="J194" s="49"/>
      <c r="K194" s="68"/>
      <c r="L194" s="68"/>
      <c r="M194" s="68"/>
      <c r="N194" s="68"/>
      <c r="O194" s="68"/>
      <c r="P194" s="68"/>
      <c r="Q194" s="68"/>
      <c r="R194" s="68"/>
      <c r="S194" s="68"/>
      <c r="T194" s="49"/>
    </row>
    <row r="195" spans="1:20" ht="14.25">
      <c r="A195" s="67"/>
      <c r="B195" s="67"/>
      <c r="C195" s="67"/>
      <c r="D195" s="67"/>
      <c r="E195" s="67"/>
      <c r="F195" s="67"/>
      <c r="G195" s="67"/>
      <c r="H195" s="67"/>
      <c r="I195" s="67"/>
      <c r="J195" s="49"/>
      <c r="K195" s="68"/>
      <c r="L195" s="68"/>
      <c r="M195" s="68"/>
      <c r="N195" s="68"/>
      <c r="O195" s="68"/>
      <c r="P195" s="68"/>
      <c r="Q195" s="68"/>
      <c r="R195" s="68"/>
      <c r="S195" s="68"/>
      <c r="T195" s="49"/>
    </row>
    <row r="196" spans="1:20" ht="14.25">
      <c r="A196" s="67"/>
      <c r="B196" s="67"/>
      <c r="C196" s="67"/>
      <c r="D196" s="67"/>
      <c r="E196" s="67"/>
      <c r="F196" s="67"/>
      <c r="G196" s="67"/>
      <c r="H196" s="67"/>
      <c r="I196" s="67"/>
      <c r="J196" s="49"/>
      <c r="K196" s="68"/>
      <c r="L196" s="68"/>
      <c r="M196" s="68"/>
      <c r="N196" s="68"/>
      <c r="O196" s="68"/>
      <c r="P196" s="68"/>
      <c r="Q196" s="68"/>
      <c r="R196" s="68"/>
      <c r="S196" s="68"/>
      <c r="T196" s="49"/>
    </row>
    <row r="197" spans="1:20" ht="14.25">
      <c r="A197" s="67"/>
      <c r="B197" s="67"/>
      <c r="C197" s="67"/>
      <c r="D197" s="67"/>
      <c r="E197" s="67"/>
      <c r="F197" s="67"/>
      <c r="G197" s="67"/>
      <c r="H197" s="67"/>
      <c r="I197" s="67"/>
      <c r="J197" s="49"/>
      <c r="K197" s="68"/>
      <c r="L197" s="68"/>
      <c r="M197" s="68"/>
      <c r="N197" s="68"/>
      <c r="O197" s="68"/>
      <c r="P197" s="68"/>
      <c r="Q197" s="68"/>
      <c r="R197" s="68"/>
      <c r="S197" s="68"/>
      <c r="T197" s="49"/>
    </row>
    <row r="198" spans="1:20" ht="14.25">
      <c r="A198" s="67"/>
      <c r="B198" s="67"/>
      <c r="C198" s="67"/>
      <c r="D198" s="67"/>
      <c r="E198" s="67"/>
      <c r="F198" s="67"/>
      <c r="G198" s="67"/>
      <c r="H198" s="67"/>
      <c r="I198" s="67"/>
      <c r="J198" s="49"/>
      <c r="K198" s="68"/>
      <c r="L198" s="68"/>
      <c r="M198" s="68"/>
      <c r="N198" s="68"/>
      <c r="O198" s="68"/>
      <c r="P198" s="68"/>
      <c r="Q198" s="68"/>
      <c r="R198" s="68"/>
      <c r="S198" s="68"/>
      <c r="T198" s="49"/>
    </row>
    <row r="199" spans="1:20" s="45" customFormat="1" ht="6" customHeight="1">
      <c r="A199" s="44"/>
      <c r="B199" s="44"/>
      <c r="C199" s="44"/>
      <c r="D199" s="44"/>
      <c r="E199" s="44"/>
      <c r="F199" s="44"/>
      <c r="G199" s="44"/>
      <c r="H199" s="44"/>
      <c r="I199" s="44"/>
    </row>
  </sheetData>
  <mergeCells count="16">
    <mergeCell ref="K146:S149"/>
    <mergeCell ref="K61:S65"/>
    <mergeCell ref="A61:I64"/>
    <mergeCell ref="K144:S144"/>
    <mergeCell ref="U144:AC144"/>
    <mergeCell ref="U61:AC65"/>
    <mergeCell ref="A146:I149"/>
    <mergeCell ref="A144:I144"/>
    <mergeCell ref="A3:I3"/>
    <mergeCell ref="K3:S3"/>
    <mergeCell ref="A5:I57"/>
    <mergeCell ref="K5:S57"/>
    <mergeCell ref="U59:AC59"/>
    <mergeCell ref="U5:U7"/>
    <mergeCell ref="A59:I59"/>
    <mergeCell ref="K59:S59"/>
  </mergeCell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25524-6D38-4A23-8C31-E1F051B338D4}">
  <sheetPr>
    <tabColor rgb="FF0070C0"/>
  </sheetPr>
  <dimension ref="A1:AG85"/>
  <sheetViews>
    <sheetView workbookViewId="0">
      <selection activeCell="C6" sqref="C6"/>
    </sheetView>
  </sheetViews>
  <sheetFormatPr defaultColWidth="9" defaultRowHeight="14.25"/>
  <cols>
    <col min="1" max="1" width="3" style="98" customWidth="1"/>
    <col min="2" max="2" width="16.375" style="132" bestFit="1" customWidth="1"/>
    <col min="3" max="3" width="41.75" style="132" customWidth="1"/>
    <col min="4" max="4" width="5.25" style="98" customWidth="1"/>
    <col min="5" max="5" width="40.375" style="131" bestFit="1" customWidth="1"/>
    <col min="6" max="9" width="20.625" style="131" customWidth="1"/>
    <col min="10" max="31" width="9" style="98"/>
    <col min="32" max="33" width="9" style="133"/>
    <col min="34" max="16384" width="9" style="132"/>
  </cols>
  <sheetData>
    <row r="1" spans="2:33" s="98" customFormat="1"/>
    <row r="2" spans="2:33" s="98" customFormat="1"/>
    <row r="3" spans="2:33" s="104" customFormat="1" ht="12">
      <c r="H3" s="105" t="s">
        <v>78</v>
      </c>
      <c r="I3" s="106">
        <f>MAX('Version Log'!B8:B24)</f>
        <v>4</v>
      </c>
    </row>
    <row r="4" spans="2:33" s="104" customFormat="1" ht="12">
      <c r="H4" s="105" t="s">
        <v>79</v>
      </c>
      <c r="I4" s="107">
        <v>44348</v>
      </c>
    </row>
    <row r="5" spans="2:33" s="98" customFormat="1" ht="15" thickBot="1"/>
    <row r="6" spans="2:33" s="109" customFormat="1" ht="24.95" customHeight="1">
      <c r="B6" s="108" t="s">
        <v>80</v>
      </c>
      <c r="C6" s="61"/>
      <c r="E6" s="176" t="s">
        <v>81</v>
      </c>
      <c r="F6" s="178" t="s">
        <v>82</v>
      </c>
      <c r="G6" s="180" t="s">
        <v>83</v>
      </c>
      <c r="H6" s="180"/>
      <c r="I6" s="181" t="s">
        <v>84</v>
      </c>
      <c r="AF6" s="110"/>
      <c r="AG6" s="110"/>
    </row>
    <row r="7" spans="2:33" s="109" customFormat="1" ht="24.95" customHeight="1">
      <c r="B7" s="111" t="s">
        <v>85</v>
      </c>
      <c r="C7" s="58"/>
      <c r="E7" s="177"/>
      <c r="F7" s="179"/>
      <c r="G7" s="112" t="s">
        <v>53</v>
      </c>
      <c r="H7" s="112" t="s">
        <v>55</v>
      </c>
      <c r="I7" s="182"/>
      <c r="AF7" s="110"/>
      <c r="AG7" s="110"/>
    </row>
    <row r="8" spans="2:33" s="109" customFormat="1" ht="24.95" customHeight="1">
      <c r="B8" s="111" t="s">
        <v>86</v>
      </c>
      <c r="C8" s="58"/>
      <c r="E8" s="113" t="s">
        <v>87</v>
      </c>
      <c r="F8" s="114">
        <f>'Cycling Dryer'!C11</f>
        <v>0</v>
      </c>
      <c r="G8" s="115" t="str">
        <f>'Cycling Dryer'!C14</f>
        <v>Not Eligible</v>
      </c>
      <c r="H8" s="116" t="str">
        <f>'Cycling Dryer'!C13</f>
        <v>Not Eligible</v>
      </c>
      <c r="I8" s="114" t="str">
        <f>'Cycling Dryer'!C15</f>
        <v>Not Eligible</v>
      </c>
      <c r="AF8" s="110"/>
      <c r="AG8" s="110"/>
    </row>
    <row r="9" spans="2:33" s="109" customFormat="1" ht="24.95" customHeight="1" thickBot="1">
      <c r="B9" s="117" t="s">
        <v>88</v>
      </c>
      <c r="C9" s="57"/>
      <c r="E9" s="118" t="s">
        <v>89</v>
      </c>
      <c r="F9" s="119">
        <f>SUM('Air Nozzle'!C12:F12)</f>
        <v>0</v>
      </c>
      <c r="G9" s="120">
        <f>SUM('Air Nozzle'!C15:F15)</f>
        <v>0</v>
      </c>
      <c r="H9" s="121">
        <f>SUM('Air Nozzle'!C14:F14)</f>
        <v>0</v>
      </c>
      <c r="I9" s="119">
        <f>SUM('Air Nozzle'!C16:F16)</f>
        <v>0</v>
      </c>
      <c r="AF9" s="110"/>
      <c r="AG9" s="110"/>
    </row>
    <row r="10" spans="2:33" s="109" customFormat="1" ht="24.95" customHeight="1">
      <c r="E10" s="113" t="s">
        <v>90</v>
      </c>
      <c r="F10" s="114">
        <f>SUM('Condensate Drains'!C13:F13)</f>
        <v>0</v>
      </c>
      <c r="G10" s="115">
        <f>SUM('Condensate Drains'!C16:F16)</f>
        <v>0</v>
      </c>
      <c r="H10" s="116">
        <f>SUM('Condensate Drains'!C15:F15)</f>
        <v>0</v>
      </c>
      <c r="I10" s="114">
        <f>SUM('Condensate Drains'!C17:F17)</f>
        <v>0</v>
      </c>
      <c r="AF10" s="110"/>
      <c r="AG10" s="110"/>
    </row>
    <row r="11" spans="2:33" s="109" customFormat="1" ht="24.95" customHeight="1">
      <c r="E11" s="118" t="s">
        <v>91</v>
      </c>
      <c r="F11" s="119">
        <f>'Air Tanks'!C10</f>
        <v>0</v>
      </c>
      <c r="G11" s="120">
        <f>'Air Tanks'!C13</f>
        <v>0</v>
      </c>
      <c r="H11" s="121">
        <f>'Air Tanks'!C12</f>
        <v>0</v>
      </c>
      <c r="I11" s="119">
        <f>'Air Tanks'!C14</f>
        <v>0</v>
      </c>
      <c r="AF11" s="110"/>
      <c r="AG11" s="110"/>
    </row>
    <row r="12" spans="2:33" s="109" customFormat="1" ht="24.95" customHeight="1">
      <c r="E12" s="113" t="s">
        <v>92</v>
      </c>
      <c r="F12" s="114">
        <f>'VFD Compressor (&lt;=40HP)'!C9</f>
        <v>0</v>
      </c>
      <c r="G12" s="115" t="str">
        <f>'VFD Compressor (&lt;=40HP)'!C12</f>
        <v>Not Eligible</v>
      </c>
      <c r="H12" s="116" t="str">
        <f>'VFD Compressor (&lt;=40HP)'!C11</f>
        <v>Not Eligible</v>
      </c>
      <c r="I12" s="114" t="str">
        <f>'VFD Compressor (&lt;=40HP)'!C13</f>
        <v>Not Eligible</v>
      </c>
      <c r="AF12" s="110"/>
      <c r="AG12" s="110"/>
    </row>
    <row r="13" spans="2:33" s="109" customFormat="1" ht="24.95" customHeight="1">
      <c r="E13" s="122" t="s">
        <v>70</v>
      </c>
      <c r="F13" s="123">
        <f>'Compressor Controller'!C9</f>
        <v>0</v>
      </c>
      <c r="G13" s="124" t="str">
        <f>'Compressor Controller'!C12</f>
        <v/>
      </c>
      <c r="H13" s="125">
        <f>'Compressor Controller'!C11</f>
        <v>0</v>
      </c>
      <c r="I13" s="123" t="str">
        <f>'Compressor Controller'!C13</f>
        <v>Custom Project</v>
      </c>
      <c r="AF13" s="110"/>
      <c r="AG13" s="110"/>
    </row>
    <row r="14" spans="2:33" s="109" customFormat="1" ht="24.95" customHeight="1">
      <c r="E14" s="113" t="s">
        <v>74</v>
      </c>
      <c r="F14" s="114">
        <f>'Low Pressure Drop Filters'!C10</f>
        <v>0</v>
      </c>
      <c r="G14" s="115" t="str">
        <f>'Low Pressure Drop Filters'!C13</f>
        <v/>
      </c>
      <c r="H14" s="116">
        <f>'Low Pressure Drop Filters'!C12</f>
        <v>0</v>
      </c>
      <c r="I14" s="114" t="str">
        <f>'Low Pressure Drop Filters'!C14</f>
        <v/>
      </c>
      <c r="AF14" s="110"/>
      <c r="AG14" s="110"/>
    </row>
    <row r="15" spans="2:33" s="109" customFormat="1" ht="24.95" customHeight="1">
      <c r="E15" s="122" t="s">
        <v>75</v>
      </c>
      <c r="F15" s="123">
        <f>'Mist Eliminators'!C10</f>
        <v>0</v>
      </c>
      <c r="G15" s="124" t="str">
        <f>'Mist Eliminators'!C13</f>
        <v/>
      </c>
      <c r="H15" s="125">
        <f>'Mist Eliminators'!C12</f>
        <v>0</v>
      </c>
      <c r="I15" s="123" t="str">
        <f>'Mist Eliminators'!C14</f>
        <v/>
      </c>
      <c r="AF15" s="110"/>
      <c r="AG15" s="110"/>
    </row>
    <row r="16" spans="2:33" s="109" customFormat="1" ht="24.95" customHeight="1" thickBot="1">
      <c r="E16" s="126" t="s">
        <v>93</v>
      </c>
      <c r="F16" s="127">
        <f>SUM(F8:F15)</f>
        <v>0</v>
      </c>
      <c r="G16" s="128">
        <f>SUM(G8:G15)</f>
        <v>0</v>
      </c>
      <c r="H16" s="129">
        <f>SUM(H8:H15)</f>
        <v>0</v>
      </c>
      <c r="I16" s="130">
        <f>SUM(I8:I15)</f>
        <v>0</v>
      </c>
      <c r="AF16" s="110"/>
      <c r="AG16" s="110"/>
    </row>
    <row r="17" spans="5:33" s="109" customFormat="1" ht="24.95" customHeight="1">
      <c r="E17" s="98"/>
      <c r="F17" s="98"/>
      <c r="G17" s="98"/>
      <c r="H17" s="98"/>
      <c r="I17" s="98"/>
      <c r="AF17" s="110"/>
      <c r="AG17" s="110"/>
    </row>
    <row r="18" spans="5:33" s="109" customFormat="1" ht="24.95" customHeight="1">
      <c r="E18" s="98"/>
      <c r="F18" s="98"/>
      <c r="G18" s="98"/>
      <c r="H18" s="98"/>
      <c r="I18" s="98"/>
      <c r="AF18" s="110"/>
      <c r="AG18" s="110"/>
    </row>
    <row r="19" spans="5:33" s="109" customFormat="1" ht="24.95" customHeight="1">
      <c r="E19" s="98"/>
      <c r="F19" s="98"/>
      <c r="G19" s="98"/>
      <c r="H19" s="98"/>
      <c r="I19" s="98"/>
      <c r="AF19" s="110"/>
      <c r="AG19" s="110"/>
    </row>
    <row r="20" spans="5:33" s="109" customFormat="1" ht="24.95" customHeight="1">
      <c r="E20" s="98"/>
      <c r="F20" s="98"/>
      <c r="G20" s="98"/>
      <c r="H20" s="98"/>
      <c r="I20" s="98"/>
      <c r="AF20" s="110"/>
      <c r="AG20" s="110"/>
    </row>
    <row r="21" spans="5:33" s="109" customFormat="1" ht="24.95" customHeight="1">
      <c r="E21" s="98"/>
      <c r="F21" s="98"/>
      <c r="G21" s="98"/>
      <c r="H21" s="98"/>
      <c r="I21" s="98"/>
      <c r="AF21" s="110"/>
      <c r="AG21" s="110"/>
    </row>
    <row r="22" spans="5:33" s="109" customFormat="1" ht="24.95" customHeight="1">
      <c r="E22" s="98"/>
      <c r="F22" s="98"/>
      <c r="G22" s="98"/>
      <c r="H22" s="98"/>
      <c r="I22" s="98"/>
      <c r="AF22" s="110"/>
      <c r="AG22" s="110"/>
    </row>
    <row r="23" spans="5:33" s="109" customFormat="1" ht="24.95" customHeight="1">
      <c r="E23" s="98"/>
      <c r="F23" s="98"/>
      <c r="G23" s="98"/>
      <c r="H23" s="98"/>
      <c r="I23" s="98"/>
      <c r="AF23" s="110"/>
      <c r="AG23" s="110"/>
    </row>
    <row r="24" spans="5:33" s="109" customFormat="1" ht="24.95" customHeight="1">
      <c r="E24" s="98"/>
      <c r="F24" s="98"/>
      <c r="G24" s="98"/>
      <c r="H24" s="98"/>
      <c r="I24" s="98"/>
      <c r="AF24" s="110"/>
      <c r="AG24" s="110"/>
    </row>
    <row r="25" spans="5:33" s="109" customFormat="1" ht="24.95" customHeight="1">
      <c r="E25" s="98"/>
      <c r="F25" s="98"/>
      <c r="G25" s="98"/>
      <c r="H25" s="98"/>
      <c r="I25" s="98"/>
      <c r="AF25" s="110"/>
      <c r="AG25" s="110"/>
    </row>
    <row r="26" spans="5:33" s="109" customFormat="1" ht="24.95" customHeight="1">
      <c r="E26" s="98"/>
      <c r="F26" s="98"/>
      <c r="G26" s="98"/>
      <c r="H26" s="98"/>
      <c r="I26" s="98"/>
      <c r="AF26" s="110"/>
      <c r="AG26" s="110"/>
    </row>
    <row r="27" spans="5:33" s="98" customFormat="1" ht="24.95" customHeight="1"/>
    <row r="28" spans="5:33" s="98" customFormat="1" ht="24.95" customHeight="1"/>
    <row r="29" spans="5:33" s="98" customFormat="1" ht="24.95" customHeight="1"/>
    <row r="30" spans="5:33" s="98" customFormat="1"/>
    <row r="31" spans="5:33" s="98" customFormat="1"/>
    <row r="32" spans="5:33" s="98" customFormat="1"/>
    <row r="33" spans="5:9" s="98" customFormat="1"/>
    <row r="34" spans="5:9" s="98" customFormat="1"/>
    <row r="35" spans="5:9" s="98" customFormat="1"/>
    <row r="36" spans="5:9" s="98" customFormat="1"/>
    <row r="37" spans="5:9" s="98" customFormat="1"/>
    <row r="38" spans="5:9" s="98" customFormat="1"/>
    <row r="39" spans="5:9" s="98" customFormat="1">
      <c r="E39" s="131"/>
      <c r="F39" s="131"/>
      <c r="G39" s="131"/>
      <c r="H39" s="131"/>
      <c r="I39" s="131"/>
    </row>
    <row r="40" spans="5:9" s="98" customFormat="1">
      <c r="E40" s="131"/>
      <c r="F40" s="131"/>
      <c r="G40" s="131"/>
      <c r="H40" s="131"/>
      <c r="I40" s="131"/>
    </row>
    <row r="41" spans="5:9" s="98" customFormat="1">
      <c r="E41" s="131"/>
      <c r="F41" s="131"/>
      <c r="G41" s="131"/>
      <c r="H41" s="131"/>
      <c r="I41" s="131"/>
    </row>
    <row r="42" spans="5:9" s="98" customFormat="1">
      <c r="E42" s="131"/>
      <c r="F42" s="131"/>
      <c r="G42" s="131"/>
      <c r="H42" s="131"/>
      <c r="I42" s="131"/>
    </row>
    <row r="43" spans="5:9" s="98" customFormat="1">
      <c r="E43" s="131"/>
      <c r="F43" s="131"/>
      <c r="G43" s="131"/>
      <c r="H43" s="131"/>
      <c r="I43" s="131"/>
    </row>
    <row r="44" spans="5:9" s="98" customFormat="1">
      <c r="E44" s="131"/>
      <c r="F44" s="131"/>
      <c r="G44" s="131"/>
      <c r="H44" s="131"/>
      <c r="I44" s="131"/>
    </row>
    <row r="45" spans="5:9" s="98" customFormat="1">
      <c r="E45" s="131"/>
      <c r="F45" s="131"/>
      <c r="G45" s="131"/>
      <c r="H45" s="131"/>
      <c r="I45" s="131"/>
    </row>
    <row r="46" spans="5:9" s="98" customFormat="1">
      <c r="E46" s="131"/>
      <c r="F46" s="131"/>
      <c r="G46" s="131"/>
      <c r="H46" s="131"/>
      <c r="I46" s="131"/>
    </row>
    <row r="47" spans="5:9" s="98" customFormat="1">
      <c r="E47" s="131"/>
      <c r="F47" s="131"/>
      <c r="G47" s="131"/>
      <c r="H47" s="131"/>
      <c r="I47" s="131"/>
    </row>
    <row r="48" spans="5:9" s="98" customFormat="1">
      <c r="E48" s="131"/>
      <c r="F48" s="131"/>
      <c r="G48" s="131"/>
      <c r="H48" s="131"/>
      <c r="I48" s="131"/>
    </row>
    <row r="49" spans="1:31" s="131" customFormat="1">
      <c r="A49" s="98"/>
      <c r="D49" s="98"/>
      <c r="J49" s="98"/>
      <c r="K49" s="98"/>
      <c r="L49" s="98"/>
      <c r="M49" s="98"/>
      <c r="N49" s="98"/>
      <c r="O49" s="98"/>
      <c r="P49" s="98"/>
      <c r="Q49" s="98"/>
      <c r="R49" s="98"/>
      <c r="S49" s="98"/>
      <c r="T49" s="98"/>
      <c r="U49" s="98"/>
      <c r="V49" s="98"/>
      <c r="W49" s="98"/>
      <c r="X49" s="98"/>
      <c r="Y49" s="98"/>
      <c r="Z49" s="98"/>
      <c r="AA49" s="98"/>
      <c r="AB49" s="98"/>
      <c r="AC49" s="98"/>
      <c r="AD49" s="98"/>
      <c r="AE49" s="98"/>
    </row>
    <row r="50" spans="1:31" s="131" customFormat="1">
      <c r="A50" s="98"/>
      <c r="D50" s="98"/>
      <c r="J50" s="98"/>
      <c r="K50" s="98"/>
      <c r="L50" s="98"/>
      <c r="M50" s="98"/>
      <c r="N50" s="98"/>
      <c r="O50" s="98"/>
      <c r="P50" s="98"/>
      <c r="Q50" s="98"/>
      <c r="R50" s="98"/>
      <c r="S50" s="98"/>
      <c r="T50" s="98"/>
      <c r="U50" s="98"/>
      <c r="V50" s="98"/>
      <c r="W50" s="98"/>
      <c r="X50" s="98"/>
      <c r="Y50" s="98"/>
      <c r="Z50" s="98"/>
      <c r="AA50" s="98"/>
      <c r="AB50" s="98"/>
      <c r="AC50" s="98"/>
      <c r="AD50" s="98"/>
      <c r="AE50" s="98"/>
    </row>
    <row r="51" spans="1:31" s="131" customFormat="1">
      <c r="A51" s="98"/>
      <c r="D51" s="98"/>
      <c r="J51" s="98"/>
      <c r="K51" s="98"/>
      <c r="L51" s="98"/>
      <c r="M51" s="98"/>
      <c r="N51" s="98"/>
      <c r="O51" s="98"/>
      <c r="P51" s="98"/>
      <c r="Q51" s="98"/>
      <c r="R51" s="98"/>
      <c r="S51" s="98"/>
      <c r="T51" s="98"/>
      <c r="U51" s="98"/>
      <c r="V51" s="98"/>
      <c r="W51" s="98"/>
      <c r="X51" s="98"/>
      <c r="Y51" s="98"/>
      <c r="Z51" s="98"/>
      <c r="AA51" s="98"/>
      <c r="AB51" s="98"/>
      <c r="AC51" s="98"/>
      <c r="AD51" s="98"/>
      <c r="AE51" s="98"/>
    </row>
    <row r="52" spans="1:31" s="131" customFormat="1">
      <c r="A52" s="98"/>
      <c r="D52" s="98"/>
      <c r="J52" s="98"/>
      <c r="K52" s="98"/>
      <c r="L52" s="98"/>
      <c r="M52" s="98"/>
      <c r="N52" s="98"/>
      <c r="O52" s="98"/>
      <c r="P52" s="98"/>
      <c r="Q52" s="98"/>
      <c r="R52" s="98"/>
      <c r="S52" s="98"/>
      <c r="T52" s="98"/>
      <c r="U52" s="98"/>
      <c r="V52" s="98"/>
      <c r="W52" s="98"/>
      <c r="X52" s="98"/>
      <c r="Y52" s="98"/>
      <c r="Z52" s="98"/>
      <c r="AA52" s="98"/>
      <c r="AB52" s="98"/>
      <c r="AC52" s="98"/>
      <c r="AD52" s="98"/>
      <c r="AE52" s="98"/>
    </row>
    <row r="53" spans="1:31" s="131" customFormat="1">
      <c r="A53" s="98"/>
      <c r="D53" s="98"/>
      <c r="J53" s="98"/>
      <c r="K53" s="98"/>
      <c r="L53" s="98"/>
      <c r="M53" s="98"/>
      <c r="N53" s="98"/>
      <c r="O53" s="98"/>
      <c r="P53" s="98"/>
      <c r="Q53" s="98"/>
      <c r="R53" s="98"/>
      <c r="S53" s="98"/>
      <c r="T53" s="98"/>
      <c r="U53" s="98"/>
      <c r="V53" s="98"/>
      <c r="W53" s="98"/>
      <c r="X53" s="98"/>
      <c r="Y53" s="98"/>
      <c r="Z53" s="98"/>
      <c r="AA53" s="98"/>
      <c r="AB53" s="98"/>
      <c r="AC53" s="98"/>
      <c r="AD53" s="98"/>
      <c r="AE53" s="98"/>
    </row>
    <row r="54" spans="1:31" s="131" customFormat="1">
      <c r="A54" s="98"/>
      <c r="D54" s="98"/>
      <c r="J54" s="98"/>
      <c r="K54" s="98"/>
      <c r="L54" s="98"/>
      <c r="M54" s="98"/>
      <c r="N54" s="98"/>
      <c r="O54" s="98"/>
      <c r="P54" s="98"/>
      <c r="Q54" s="98"/>
      <c r="R54" s="98"/>
      <c r="S54" s="98"/>
      <c r="T54" s="98"/>
      <c r="U54" s="98"/>
      <c r="V54" s="98"/>
      <c r="W54" s="98"/>
      <c r="X54" s="98"/>
      <c r="Y54" s="98"/>
      <c r="Z54" s="98"/>
      <c r="AA54" s="98"/>
      <c r="AB54" s="98"/>
      <c r="AC54" s="98"/>
      <c r="AD54" s="98"/>
      <c r="AE54" s="98"/>
    </row>
    <row r="55" spans="1:31" s="131" customFormat="1">
      <c r="A55" s="98"/>
      <c r="D55" s="98"/>
      <c r="J55" s="98"/>
      <c r="K55" s="98"/>
      <c r="L55" s="98"/>
      <c r="M55" s="98"/>
      <c r="N55" s="98"/>
      <c r="O55" s="98"/>
      <c r="P55" s="98"/>
      <c r="Q55" s="98"/>
      <c r="R55" s="98"/>
      <c r="S55" s="98"/>
      <c r="T55" s="98"/>
      <c r="U55" s="98"/>
      <c r="V55" s="98"/>
      <c r="W55" s="98"/>
      <c r="X55" s="98"/>
      <c r="Y55" s="98"/>
      <c r="Z55" s="98"/>
      <c r="AA55" s="98"/>
      <c r="AB55" s="98"/>
      <c r="AC55" s="98"/>
      <c r="AD55" s="98"/>
      <c r="AE55" s="98"/>
    </row>
    <row r="56" spans="1:31" s="131" customFormat="1">
      <c r="A56" s="98"/>
      <c r="D56" s="98"/>
      <c r="J56" s="98"/>
      <c r="K56" s="98"/>
      <c r="L56" s="98"/>
      <c r="M56" s="98"/>
      <c r="N56" s="98"/>
      <c r="O56" s="98"/>
      <c r="P56" s="98"/>
      <c r="Q56" s="98"/>
      <c r="R56" s="98"/>
      <c r="S56" s="98"/>
      <c r="T56" s="98"/>
      <c r="U56" s="98"/>
      <c r="V56" s="98"/>
      <c r="W56" s="98"/>
      <c r="X56" s="98"/>
      <c r="Y56" s="98"/>
      <c r="Z56" s="98"/>
      <c r="AA56" s="98"/>
      <c r="AB56" s="98"/>
      <c r="AC56" s="98"/>
      <c r="AD56" s="98"/>
      <c r="AE56" s="98"/>
    </row>
    <row r="57" spans="1:31" s="131" customFormat="1">
      <c r="A57" s="98"/>
      <c r="D57" s="98"/>
      <c r="J57" s="98"/>
      <c r="K57" s="98"/>
      <c r="L57" s="98"/>
      <c r="M57" s="98"/>
      <c r="N57" s="98"/>
      <c r="O57" s="98"/>
      <c r="P57" s="98"/>
      <c r="Q57" s="98"/>
      <c r="R57" s="98"/>
      <c r="S57" s="98"/>
      <c r="T57" s="98"/>
      <c r="U57" s="98"/>
      <c r="V57" s="98"/>
      <c r="W57" s="98"/>
      <c r="X57" s="98"/>
      <c r="Y57" s="98"/>
      <c r="Z57" s="98"/>
      <c r="AA57" s="98"/>
      <c r="AB57" s="98"/>
      <c r="AC57" s="98"/>
      <c r="AD57" s="98"/>
      <c r="AE57" s="98"/>
    </row>
    <row r="58" spans="1:31" s="131" customFormat="1">
      <c r="A58" s="98"/>
      <c r="D58" s="98"/>
      <c r="J58" s="98"/>
      <c r="K58" s="98"/>
      <c r="L58" s="98"/>
      <c r="M58" s="98"/>
      <c r="N58" s="98"/>
      <c r="O58" s="98"/>
      <c r="P58" s="98"/>
      <c r="Q58" s="98"/>
      <c r="R58" s="98"/>
      <c r="S58" s="98"/>
      <c r="T58" s="98"/>
      <c r="U58" s="98"/>
      <c r="V58" s="98"/>
      <c r="W58" s="98"/>
      <c r="X58" s="98"/>
      <c r="Y58" s="98"/>
      <c r="Z58" s="98"/>
      <c r="AA58" s="98"/>
      <c r="AB58" s="98"/>
      <c r="AC58" s="98"/>
      <c r="AD58" s="98"/>
      <c r="AE58" s="98"/>
    </row>
    <row r="59" spans="1:31" s="131" customFormat="1">
      <c r="A59" s="98"/>
      <c r="D59" s="98"/>
      <c r="J59" s="98"/>
      <c r="K59" s="98"/>
      <c r="L59" s="98"/>
      <c r="M59" s="98"/>
      <c r="N59" s="98"/>
      <c r="O59" s="98"/>
      <c r="P59" s="98"/>
      <c r="Q59" s="98"/>
      <c r="R59" s="98"/>
      <c r="S59" s="98"/>
      <c r="T59" s="98"/>
      <c r="U59" s="98"/>
      <c r="V59" s="98"/>
      <c r="W59" s="98"/>
      <c r="X59" s="98"/>
      <c r="Y59" s="98"/>
      <c r="Z59" s="98"/>
      <c r="AA59" s="98"/>
      <c r="AB59" s="98"/>
      <c r="AC59" s="98"/>
      <c r="AD59" s="98"/>
      <c r="AE59" s="98"/>
    </row>
    <row r="60" spans="1:31" s="131" customFormat="1">
      <c r="A60" s="98"/>
      <c r="D60" s="98"/>
      <c r="J60" s="98"/>
      <c r="K60" s="98"/>
      <c r="L60" s="98"/>
      <c r="M60" s="98"/>
      <c r="N60" s="98"/>
      <c r="O60" s="98"/>
      <c r="P60" s="98"/>
      <c r="Q60" s="98"/>
      <c r="R60" s="98"/>
      <c r="S60" s="98"/>
      <c r="T60" s="98"/>
      <c r="U60" s="98"/>
      <c r="V60" s="98"/>
      <c r="W60" s="98"/>
      <c r="X60" s="98"/>
      <c r="Y60" s="98"/>
      <c r="Z60" s="98"/>
      <c r="AA60" s="98"/>
      <c r="AB60" s="98"/>
      <c r="AC60" s="98"/>
      <c r="AD60" s="98"/>
      <c r="AE60" s="98"/>
    </row>
    <row r="61" spans="1:31" s="131" customFormat="1">
      <c r="A61" s="98"/>
      <c r="D61" s="98"/>
      <c r="J61" s="98"/>
      <c r="K61" s="98"/>
      <c r="L61" s="98"/>
      <c r="M61" s="98"/>
      <c r="N61" s="98"/>
      <c r="O61" s="98"/>
      <c r="P61" s="98"/>
      <c r="Q61" s="98"/>
      <c r="R61" s="98"/>
      <c r="S61" s="98"/>
      <c r="T61" s="98"/>
      <c r="U61" s="98"/>
      <c r="V61" s="98"/>
      <c r="W61" s="98"/>
      <c r="X61" s="98"/>
      <c r="Y61" s="98"/>
      <c r="Z61" s="98"/>
      <c r="AA61" s="98"/>
      <c r="AB61" s="98"/>
      <c r="AC61" s="98"/>
      <c r="AD61" s="98"/>
      <c r="AE61" s="98"/>
    </row>
    <row r="62" spans="1:31" s="131" customFormat="1">
      <c r="A62" s="98"/>
      <c r="D62" s="98"/>
      <c r="J62" s="98"/>
      <c r="K62" s="98"/>
      <c r="L62" s="98"/>
      <c r="M62" s="98"/>
      <c r="N62" s="98"/>
      <c r="O62" s="98"/>
      <c r="P62" s="98"/>
      <c r="Q62" s="98"/>
      <c r="R62" s="98"/>
      <c r="S62" s="98"/>
      <c r="T62" s="98"/>
      <c r="U62" s="98"/>
      <c r="V62" s="98"/>
      <c r="W62" s="98"/>
      <c r="X62" s="98"/>
      <c r="Y62" s="98"/>
      <c r="Z62" s="98"/>
      <c r="AA62" s="98"/>
      <c r="AB62" s="98"/>
      <c r="AC62" s="98"/>
      <c r="AD62" s="98"/>
      <c r="AE62" s="98"/>
    </row>
    <row r="63" spans="1:31" s="131" customFormat="1">
      <c r="A63" s="98"/>
      <c r="D63" s="98"/>
      <c r="J63" s="98"/>
      <c r="K63" s="98"/>
      <c r="L63" s="98"/>
      <c r="M63" s="98"/>
      <c r="N63" s="98"/>
      <c r="O63" s="98"/>
      <c r="P63" s="98"/>
      <c r="Q63" s="98"/>
      <c r="R63" s="98"/>
      <c r="S63" s="98"/>
      <c r="T63" s="98"/>
      <c r="U63" s="98"/>
      <c r="V63" s="98"/>
      <c r="W63" s="98"/>
      <c r="X63" s="98"/>
      <c r="Y63" s="98"/>
      <c r="Z63" s="98"/>
      <c r="AA63" s="98"/>
      <c r="AB63" s="98"/>
      <c r="AC63" s="98"/>
      <c r="AD63" s="98"/>
      <c r="AE63" s="98"/>
    </row>
    <row r="64" spans="1:31" s="131" customFormat="1">
      <c r="A64" s="98"/>
      <c r="D64" s="98"/>
      <c r="J64" s="98"/>
      <c r="K64" s="98"/>
      <c r="L64" s="98"/>
      <c r="M64" s="98"/>
      <c r="N64" s="98"/>
      <c r="O64" s="98"/>
      <c r="P64" s="98"/>
      <c r="Q64" s="98"/>
      <c r="R64" s="98"/>
      <c r="S64" s="98"/>
      <c r="T64" s="98"/>
      <c r="U64" s="98"/>
      <c r="V64" s="98"/>
      <c r="W64" s="98"/>
      <c r="X64" s="98"/>
      <c r="Y64" s="98"/>
      <c r="Z64" s="98"/>
      <c r="AA64" s="98"/>
      <c r="AB64" s="98"/>
      <c r="AC64" s="98"/>
      <c r="AD64" s="98"/>
      <c r="AE64" s="98"/>
    </row>
    <row r="65" spans="1:31" s="131" customFormat="1">
      <c r="A65" s="98"/>
      <c r="D65" s="98"/>
      <c r="J65" s="98"/>
      <c r="K65" s="98"/>
      <c r="L65" s="98"/>
      <c r="M65" s="98"/>
      <c r="N65" s="98"/>
      <c r="O65" s="98"/>
      <c r="P65" s="98"/>
      <c r="Q65" s="98"/>
      <c r="R65" s="98"/>
      <c r="S65" s="98"/>
      <c r="T65" s="98"/>
      <c r="U65" s="98"/>
      <c r="V65" s="98"/>
      <c r="W65" s="98"/>
      <c r="X65" s="98"/>
      <c r="Y65" s="98"/>
      <c r="Z65" s="98"/>
      <c r="AA65" s="98"/>
      <c r="AB65" s="98"/>
      <c r="AC65" s="98"/>
      <c r="AD65" s="98"/>
      <c r="AE65" s="98"/>
    </row>
    <row r="66" spans="1:31" s="131" customFormat="1">
      <c r="A66" s="98"/>
      <c r="D66" s="98"/>
      <c r="J66" s="98"/>
      <c r="K66" s="98"/>
      <c r="L66" s="98"/>
      <c r="M66" s="98"/>
      <c r="N66" s="98"/>
      <c r="O66" s="98"/>
      <c r="P66" s="98"/>
      <c r="Q66" s="98"/>
      <c r="R66" s="98"/>
      <c r="S66" s="98"/>
      <c r="T66" s="98"/>
      <c r="U66" s="98"/>
      <c r="V66" s="98"/>
      <c r="W66" s="98"/>
      <c r="X66" s="98"/>
      <c r="Y66" s="98"/>
      <c r="Z66" s="98"/>
      <c r="AA66" s="98"/>
      <c r="AB66" s="98"/>
      <c r="AC66" s="98"/>
      <c r="AD66" s="98"/>
      <c r="AE66" s="98"/>
    </row>
    <row r="67" spans="1:31" s="131" customFormat="1">
      <c r="A67" s="98"/>
      <c r="D67" s="98"/>
      <c r="J67" s="98"/>
      <c r="K67" s="98"/>
      <c r="L67" s="98"/>
      <c r="M67" s="98"/>
      <c r="N67" s="98"/>
      <c r="O67" s="98"/>
      <c r="P67" s="98"/>
      <c r="Q67" s="98"/>
      <c r="R67" s="98"/>
      <c r="S67" s="98"/>
      <c r="T67" s="98"/>
      <c r="U67" s="98"/>
      <c r="V67" s="98"/>
      <c r="W67" s="98"/>
      <c r="X67" s="98"/>
      <c r="Y67" s="98"/>
      <c r="Z67" s="98"/>
      <c r="AA67" s="98"/>
      <c r="AB67" s="98"/>
      <c r="AC67" s="98"/>
      <c r="AD67" s="98"/>
      <c r="AE67" s="98"/>
    </row>
    <row r="68" spans="1:31" s="131" customFormat="1">
      <c r="A68" s="98"/>
      <c r="D68" s="98"/>
      <c r="J68" s="98"/>
      <c r="K68" s="98"/>
      <c r="L68" s="98"/>
      <c r="M68" s="98"/>
      <c r="N68" s="98"/>
      <c r="O68" s="98"/>
      <c r="P68" s="98"/>
      <c r="Q68" s="98"/>
      <c r="R68" s="98"/>
      <c r="S68" s="98"/>
      <c r="T68" s="98"/>
      <c r="U68" s="98"/>
      <c r="V68" s="98"/>
      <c r="W68" s="98"/>
      <c r="X68" s="98"/>
      <c r="Y68" s="98"/>
      <c r="Z68" s="98"/>
      <c r="AA68" s="98"/>
      <c r="AB68" s="98"/>
      <c r="AC68" s="98"/>
      <c r="AD68" s="98"/>
      <c r="AE68" s="98"/>
    </row>
    <row r="69" spans="1:31" s="131" customFormat="1">
      <c r="A69" s="98"/>
      <c r="D69" s="98"/>
      <c r="J69" s="98"/>
      <c r="K69" s="98"/>
      <c r="L69" s="98"/>
      <c r="M69" s="98"/>
      <c r="N69" s="98"/>
      <c r="O69" s="98"/>
      <c r="P69" s="98"/>
      <c r="Q69" s="98"/>
      <c r="R69" s="98"/>
      <c r="S69" s="98"/>
      <c r="T69" s="98"/>
      <c r="U69" s="98"/>
      <c r="V69" s="98"/>
      <c r="W69" s="98"/>
      <c r="X69" s="98"/>
      <c r="Y69" s="98"/>
      <c r="Z69" s="98"/>
      <c r="AA69" s="98"/>
      <c r="AB69" s="98"/>
      <c r="AC69" s="98"/>
      <c r="AD69" s="98"/>
      <c r="AE69" s="98"/>
    </row>
    <row r="70" spans="1:31" s="131" customFormat="1">
      <c r="A70" s="98"/>
      <c r="D70" s="98"/>
      <c r="J70" s="98"/>
      <c r="K70" s="98"/>
      <c r="L70" s="98"/>
      <c r="M70" s="98"/>
      <c r="N70" s="98"/>
      <c r="O70" s="98"/>
      <c r="P70" s="98"/>
      <c r="Q70" s="98"/>
      <c r="R70" s="98"/>
      <c r="S70" s="98"/>
      <c r="T70" s="98"/>
      <c r="U70" s="98"/>
      <c r="V70" s="98"/>
      <c r="W70" s="98"/>
      <c r="X70" s="98"/>
      <c r="Y70" s="98"/>
      <c r="Z70" s="98"/>
      <c r="AA70" s="98"/>
      <c r="AB70" s="98"/>
      <c r="AC70" s="98"/>
      <c r="AD70" s="98"/>
      <c r="AE70" s="98"/>
    </row>
    <row r="71" spans="1:31" s="131" customFormat="1">
      <c r="A71" s="98"/>
      <c r="D71" s="98"/>
      <c r="J71" s="98"/>
      <c r="K71" s="98"/>
      <c r="L71" s="98"/>
      <c r="M71" s="98"/>
      <c r="N71" s="98"/>
      <c r="O71" s="98"/>
      <c r="P71" s="98"/>
      <c r="Q71" s="98"/>
      <c r="R71" s="98"/>
      <c r="S71" s="98"/>
      <c r="T71" s="98"/>
      <c r="U71" s="98"/>
      <c r="V71" s="98"/>
      <c r="W71" s="98"/>
      <c r="X71" s="98"/>
      <c r="Y71" s="98"/>
      <c r="Z71" s="98"/>
      <c r="AA71" s="98"/>
      <c r="AB71" s="98"/>
      <c r="AC71" s="98"/>
      <c r="AD71" s="98"/>
      <c r="AE71" s="98"/>
    </row>
    <row r="72" spans="1:31" s="131" customFormat="1">
      <c r="A72" s="98"/>
      <c r="D72" s="98"/>
      <c r="J72" s="98"/>
      <c r="K72" s="98"/>
      <c r="L72" s="98"/>
      <c r="M72" s="98"/>
      <c r="N72" s="98"/>
      <c r="O72" s="98"/>
      <c r="P72" s="98"/>
      <c r="Q72" s="98"/>
      <c r="R72" s="98"/>
      <c r="S72" s="98"/>
      <c r="T72" s="98"/>
      <c r="U72" s="98"/>
      <c r="V72" s="98"/>
      <c r="W72" s="98"/>
      <c r="X72" s="98"/>
      <c r="Y72" s="98"/>
      <c r="Z72" s="98"/>
      <c r="AA72" s="98"/>
      <c r="AB72" s="98"/>
      <c r="AC72" s="98"/>
      <c r="AD72" s="98"/>
      <c r="AE72" s="98"/>
    </row>
    <row r="73" spans="1:31" s="131" customFormat="1">
      <c r="A73" s="98"/>
      <c r="D73" s="98"/>
      <c r="J73" s="98"/>
      <c r="K73" s="98"/>
      <c r="L73" s="98"/>
      <c r="M73" s="98"/>
      <c r="N73" s="98"/>
      <c r="O73" s="98"/>
      <c r="P73" s="98"/>
      <c r="Q73" s="98"/>
      <c r="R73" s="98"/>
      <c r="S73" s="98"/>
      <c r="T73" s="98"/>
      <c r="U73" s="98"/>
      <c r="V73" s="98"/>
      <c r="W73" s="98"/>
      <c r="X73" s="98"/>
      <c r="Y73" s="98"/>
      <c r="Z73" s="98"/>
      <c r="AA73" s="98"/>
      <c r="AB73" s="98"/>
      <c r="AC73" s="98"/>
      <c r="AD73" s="98"/>
      <c r="AE73" s="98"/>
    </row>
    <row r="74" spans="1:31" s="131" customFormat="1">
      <c r="A74" s="98"/>
      <c r="D74" s="98"/>
      <c r="J74" s="98"/>
      <c r="K74" s="98"/>
      <c r="L74" s="98"/>
      <c r="M74" s="98"/>
      <c r="N74" s="98"/>
      <c r="O74" s="98"/>
      <c r="P74" s="98"/>
      <c r="Q74" s="98"/>
      <c r="R74" s="98"/>
      <c r="S74" s="98"/>
      <c r="T74" s="98"/>
      <c r="U74" s="98"/>
      <c r="V74" s="98"/>
      <c r="W74" s="98"/>
      <c r="X74" s="98"/>
      <c r="Y74" s="98"/>
      <c r="Z74" s="98"/>
      <c r="AA74" s="98"/>
      <c r="AB74" s="98"/>
      <c r="AC74" s="98"/>
      <c r="AD74" s="98"/>
      <c r="AE74" s="98"/>
    </row>
    <row r="75" spans="1:31" s="131" customFormat="1">
      <c r="A75" s="98"/>
      <c r="D75" s="98"/>
      <c r="J75" s="98"/>
      <c r="K75" s="98"/>
      <c r="L75" s="98"/>
      <c r="M75" s="98"/>
      <c r="N75" s="98"/>
      <c r="O75" s="98"/>
      <c r="P75" s="98"/>
      <c r="Q75" s="98"/>
      <c r="R75" s="98"/>
      <c r="S75" s="98"/>
      <c r="T75" s="98"/>
      <c r="U75" s="98"/>
      <c r="V75" s="98"/>
      <c r="W75" s="98"/>
      <c r="X75" s="98"/>
      <c r="Y75" s="98"/>
      <c r="Z75" s="98"/>
      <c r="AA75" s="98"/>
      <c r="AB75" s="98"/>
      <c r="AC75" s="98"/>
      <c r="AD75" s="98"/>
      <c r="AE75" s="98"/>
    </row>
    <row r="76" spans="1:31" s="131" customFormat="1">
      <c r="A76" s="98"/>
      <c r="D76" s="98"/>
      <c r="J76" s="98"/>
      <c r="K76" s="98"/>
      <c r="L76" s="98"/>
      <c r="M76" s="98"/>
      <c r="N76" s="98"/>
      <c r="O76" s="98"/>
      <c r="P76" s="98"/>
      <c r="Q76" s="98"/>
      <c r="R76" s="98"/>
      <c r="S76" s="98"/>
      <c r="T76" s="98"/>
      <c r="U76" s="98"/>
      <c r="V76" s="98"/>
      <c r="W76" s="98"/>
      <c r="X76" s="98"/>
      <c r="Y76" s="98"/>
      <c r="Z76" s="98"/>
      <c r="AA76" s="98"/>
      <c r="AB76" s="98"/>
      <c r="AC76" s="98"/>
      <c r="AD76" s="98"/>
      <c r="AE76" s="98"/>
    </row>
    <row r="77" spans="1:31" s="131" customFormat="1">
      <c r="A77" s="98"/>
      <c r="D77" s="98"/>
      <c r="J77" s="98"/>
      <c r="K77" s="98"/>
      <c r="L77" s="98"/>
      <c r="M77" s="98"/>
      <c r="N77" s="98"/>
      <c r="O77" s="98"/>
      <c r="P77" s="98"/>
      <c r="Q77" s="98"/>
      <c r="R77" s="98"/>
      <c r="S77" s="98"/>
      <c r="T77" s="98"/>
      <c r="U77" s="98"/>
      <c r="V77" s="98"/>
      <c r="W77" s="98"/>
      <c r="X77" s="98"/>
      <c r="Y77" s="98"/>
      <c r="Z77" s="98"/>
      <c r="AA77" s="98"/>
      <c r="AB77" s="98"/>
      <c r="AC77" s="98"/>
      <c r="AD77" s="98"/>
      <c r="AE77" s="98"/>
    </row>
    <row r="78" spans="1:31" s="131" customFormat="1">
      <c r="A78" s="98"/>
      <c r="D78" s="98"/>
      <c r="J78" s="98"/>
      <c r="K78" s="98"/>
      <c r="L78" s="98"/>
      <c r="M78" s="98"/>
      <c r="N78" s="98"/>
      <c r="O78" s="98"/>
      <c r="P78" s="98"/>
      <c r="Q78" s="98"/>
      <c r="R78" s="98"/>
      <c r="S78" s="98"/>
      <c r="T78" s="98"/>
      <c r="U78" s="98"/>
      <c r="V78" s="98"/>
      <c r="W78" s="98"/>
      <c r="X78" s="98"/>
      <c r="Y78" s="98"/>
      <c r="Z78" s="98"/>
      <c r="AA78" s="98"/>
      <c r="AB78" s="98"/>
      <c r="AC78" s="98"/>
      <c r="AD78" s="98"/>
      <c r="AE78" s="98"/>
    </row>
    <row r="79" spans="1:31" s="131" customFormat="1">
      <c r="A79" s="98"/>
      <c r="D79" s="98"/>
      <c r="J79" s="98"/>
      <c r="K79" s="98"/>
      <c r="L79" s="98"/>
      <c r="M79" s="98"/>
      <c r="N79" s="98"/>
      <c r="O79" s="98"/>
      <c r="P79" s="98"/>
      <c r="Q79" s="98"/>
      <c r="R79" s="98"/>
      <c r="S79" s="98"/>
      <c r="T79" s="98"/>
      <c r="U79" s="98"/>
      <c r="V79" s="98"/>
      <c r="W79" s="98"/>
      <c r="X79" s="98"/>
      <c r="Y79" s="98"/>
      <c r="Z79" s="98"/>
      <c r="AA79" s="98"/>
      <c r="AB79" s="98"/>
      <c r="AC79" s="98"/>
      <c r="AD79" s="98"/>
      <c r="AE79" s="98"/>
    </row>
    <row r="80" spans="1:31" s="131" customFormat="1">
      <c r="A80" s="98"/>
      <c r="D80" s="98"/>
      <c r="J80" s="98"/>
      <c r="K80" s="98"/>
      <c r="L80" s="98"/>
      <c r="M80" s="98"/>
      <c r="N80" s="98"/>
      <c r="O80" s="98"/>
      <c r="P80" s="98"/>
      <c r="Q80" s="98"/>
      <c r="R80" s="98"/>
      <c r="S80" s="98"/>
      <c r="T80" s="98"/>
      <c r="U80" s="98"/>
      <c r="V80" s="98"/>
      <c r="W80" s="98"/>
      <c r="X80" s="98"/>
      <c r="Y80" s="98"/>
      <c r="Z80" s="98"/>
      <c r="AA80" s="98"/>
      <c r="AB80" s="98"/>
      <c r="AC80" s="98"/>
      <c r="AD80" s="98"/>
      <c r="AE80" s="98"/>
    </row>
    <row r="81" spans="1:31" s="131" customFormat="1">
      <c r="A81" s="98"/>
      <c r="D81" s="98"/>
      <c r="J81" s="98"/>
      <c r="K81" s="98"/>
      <c r="L81" s="98"/>
      <c r="M81" s="98"/>
      <c r="N81" s="98"/>
      <c r="O81" s="98"/>
      <c r="P81" s="98"/>
      <c r="Q81" s="98"/>
      <c r="R81" s="98"/>
      <c r="S81" s="98"/>
      <c r="T81" s="98"/>
      <c r="U81" s="98"/>
      <c r="V81" s="98"/>
      <c r="W81" s="98"/>
      <c r="X81" s="98"/>
      <c r="Y81" s="98"/>
      <c r="Z81" s="98"/>
      <c r="AA81" s="98"/>
      <c r="AB81" s="98"/>
      <c r="AC81" s="98"/>
      <c r="AD81" s="98"/>
      <c r="AE81" s="98"/>
    </row>
    <row r="82" spans="1:31" s="131" customFormat="1">
      <c r="A82" s="98"/>
      <c r="D82" s="98"/>
      <c r="J82" s="98"/>
      <c r="K82" s="98"/>
      <c r="L82" s="98"/>
      <c r="M82" s="98"/>
      <c r="N82" s="98"/>
      <c r="O82" s="98"/>
      <c r="P82" s="98"/>
      <c r="Q82" s="98"/>
      <c r="R82" s="98"/>
      <c r="S82" s="98"/>
      <c r="T82" s="98"/>
      <c r="U82" s="98"/>
      <c r="V82" s="98"/>
      <c r="W82" s="98"/>
      <c r="X82" s="98"/>
      <c r="Y82" s="98"/>
      <c r="Z82" s="98"/>
      <c r="AA82" s="98"/>
      <c r="AB82" s="98"/>
      <c r="AC82" s="98"/>
      <c r="AD82" s="98"/>
      <c r="AE82" s="98"/>
    </row>
    <row r="83" spans="1:31" s="131" customFormat="1">
      <c r="A83" s="98"/>
      <c r="D83" s="98"/>
      <c r="J83" s="98"/>
      <c r="K83" s="98"/>
      <c r="L83" s="98"/>
      <c r="M83" s="98"/>
      <c r="N83" s="98"/>
      <c r="O83" s="98"/>
      <c r="P83" s="98"/>
      <c r="Q83" s="98"/>
      <c r="R83" s="98"/>
      <c r="S83" s="98"/>
      <c r="T83" s="98"/>
      <c r="U83" s="98"/>
      <c r="V83" s="98"/>
      <c r="W83" s="98"/>
      <c r="X83" s="98"/>
      <c r="Y83" s="98"/>
      <c r="Z83" s="98"/>
      <c r="AA83" s="98"/>
      <c r="AB83" s="98"/>
      <c r="AC83" s="98"/>
      <c r="AD83" s="98"/>
      <c r="AE83" s="98"/>
    </row>
    <row r="84" spans="1:31" s="131" customFormat="1">
      <c r="A84" s="98"/>
      <c r="D84" s="98"/>
      <c r="J84" s="98"/>
      <c r="K84" s="98"/>
      <c r="L84" s="98"/>
      <c r="M84" s="98"/>
      <c r="N84" s="98"/>
      <c r="O84" s="98"/>
      <c r="P84" s="98"/>
      <c r="Q84" s="98"/>
      <c r="R84" s="98"/>
      <c r="S84" s="98"/>
      <c r="T84" s="98"/>
      <c r="U84" s="98"/>
      <c r="V84" s="98"/>
      <c r="W84" s="98"/>
      <c r="X84" s="98"/>
      <c r="Y84" s="98"/>
      <c r="Z84" s="98"/>
      <c r="AA84" s="98"/>
      <c r="AB84" s="98"/>
      <c r="AC84" s="98"/>
      <c r="AD84" s="98"/>
      <c r="AE84" s="98"/>
    </row>
    <row r="85" spans="1:31" s="131" customFormat="1">
      <c r="A85" s="98"/>
      <c r="D85" s="98"/>
      <c r="J85" s="98"/>
      <c r="K85" s="98"/>
      <c r="L85" s="98"/>
      <c r="M85" s="98"/>
      <c r="N85" s="98"/>
      <c r="O85" s="98"/>
      <c r="P85" s="98"/>
      <c r="Q85" s="98"/>
      <c r="R85" s="98"/>
      <c r="S85" s="98"/>
      <c r="T85" s="98"/>
      <c r="U85" s="98"/>
      <c r="V85" s="98"/>
      <c r="W85" s="98"/>
      <c r="X85" s="98"/>
      <c r="Y85" s="98"/>
      <c r="Z85" s="98"/>
      <c r="AA85" s="98"/>
      <c r="AB85" s="98"/>
      <c r="AC85" s="98"/>
      <c r="AD85" s="98"/>
      <c r="AE85" s="98"/>
    </row>
  </sheetData>
  <sheetProtection algorithmName="SHA-512" hashValue="tstTbhnFEfH4MX6B5cfWsNhpExg37Zqe7A56a/xuAXWLG3nQQksOXwSEcltXUCVSEcv7DFrQpSUfpMAi+wAU5A==" saltValue="6t/6oGyp4tn6pLFTpMgUcw==" spinCount="100000" sheet="1" objects="1" scenarios="1"/>
  <mergeCells count="4">
    <mergeCell ref="E6:E7"/>
    <mergeCell ref="F6:F7"/>
    <mergeCell ref="G6:H6"/>
    <mergeCell ref="I6:I7"/>
  </mergeCells>
  <pageMargins left="0.7" right="0.7" top="0.75" bottom="0.75" header="0.3" footer="0.3"/>
  <pageSetup orientation="portrait" horizontalDpi="1200" verticalDpi="1200" r:id="rId1"/>
  <ignoredErrors>
    <ignoredError sqref="F8:F15"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1A31D-E692-4BDA-A9F5-677CE8BD1D27}">
  <sheetPr codeName="Sheet3">
    <tabColor theme="8" tint="0.59999389629810485"/>
  </sheetPr>
  <dimension ref="A1:M17"/>
  <sheetViews>
    <sheetView zoomScaleNormal="100" workbookViewId="0">
      <selection activeCell="C15" sqref="C15:D15"/>
    </sheetView>
  </sheetViews>
  <sheetFormatPr defaultColWidth="8.75" defaultRowHeight="14.25"/>
  <cols>
    <col min="1" max="1" width="3.625" style="134" customWidth="1"/>
    <col min="2" max="2" width="26.75" style="98" customWidth="1"/>
    <col min="3" max="3" width="22.375" style="98" customWidth="1"/>
    <col min="4" max="4" width="11.75" style="98" customWidth="1"/>
    <col min="5" max="6" width="8.75" style="134" customWidth="1"/>
    <col min="7" max="7" width="9.625" style="98" customWidth="1"/>
    <col min="8" max="16384" width="8.75" style="98"/>
  </cols>
  <sheetData>
    <row r="1" spans="1:13" s="134" customFormat="1" ht="9.75" customHeight="1"/>
    <row r="2" spans="1:13" ht="34.5" customHeight="1">
      <c r="A2" s="98"/>
      <c r="B2" s="198" t="s">
        <v>94</v>
      </c>
      <c r="C2" s="199"/>
      <c r="D2" s="199"/>
      <c r="H2" s="189" t="s">
        <v>95</v>
      </c>
      <c r="I2" s="189"/>
      <c r="J2" s="189"/>
      <c r="K2" s="189"/>
      <c r="L2" s="189"/>
      <c r="M2" s="189"/>
    </row>
    <row r="3" spans="1:13" ht="28.9" customHeight="1">
      <c r="A3" s="98"/>
      <c r="B3" s="200" t="s">
        <v>96</v>
      </c>
      <c r="C3" s="200"/>
      <c r="D3" s="200"/>
      <c r="H3" s="189"/>
      <c r="I3" s="189"/>
      <c r="J3" s="189"/>
      <c r="K3" s="189"/>
      <c r="L3" s="189"/>
      <c r="M3" s="189"/>
    </row>
    <row r="4" spans="1:13" ht="9" customHeight="1">
      <c r="A4" s="98"/>
      <c r="B4" s="135"/>
      <c r="C4" s="135"/>
      <c r="D4" s="134"/>
      <c r="H4" s="189"/>
      <c r="I4" s="189"/>
      <c r="J4" s="189"/>
      <c r="K4" s="189"/>
      <c r="L4" s="189"/>
      <c r="M4" s="189"/>
    </row>
    <row r="5" spans="1:13" s="109" customFormat="1" ht="22.15" customHeight="1">
      <c r="A5" s="98"/>
      <c r="B5" s="136" t="s">
        <v>97</v>
      </c>
      <c r="C5" s="190"/>
      <c r="D5" s="191"/>
      <c r="E5" s="134"/>
      <c r="F5" s="134"/>
      <c r="H5" s="189"/>
      <c r="I5" s="189"/>
      <c r="J5" s="189"/>
      <c r="K5" s="189"/>
      <c r="L5" s="189"/>
      <c r="M5" s="189"/>
    </row>
    <row r="6" spans="1:13" s="109" customFormat="1" ht="22.15" customHeight="1">
      <c r="A6" s="98"/>
      <c r="B6" s="136" t="s">
        <v>98</v>
      </c>
      <c r="C6" s="190"/>
      <c r="D6" s="191"/>
      <c r="E6" s="134"/>
      <c r="F6" s="134"/>
      <c r="H6" s="189"/>
      <c r="I6" s="189"/>
      <c r="J6" s="189"/>
      <c r="K6" s="189"/>
      <c r="L6" s="189"/>
      <c r="M6" s="189"/>
    </row>
    <row r="7" spans="1:13" s="109" customFormat="1" ht="22.15" customHeight="1">
      <c r="B7" s="136" t="s">
        <v>99</v>
      </c>
      <c r="C7" s="192"/>
      <c r="D7" s="193"/>
      <c r="E7" s="137"/>
      <c r="F7" s="137"/>
      <c r="H7" s="189"/>
      <c r="I7" s="189"/>
      <c r="J7" s="189"/>
      <c r="K7" s="189"/>
      <c r="L7" s="189"/>
      <c r="M7" s="189"/>
    </row>
    <row r="8" spans="1:13" s="109" customFormat="1" ht="22.15" customHeight="1">
      <c r="B8" s="136" t="s">
        <v>100</v>
      </c>
      <c r="C8" s="192"/>
      <c r="D8" s="193"/>
      <c r="E8" s="137" t="s">
        <v>101</v>
      </c>
      <c r="F8" s="137"/>
      <c r="H8" s="189"/>
      <c r="I8" s="189"/>
      <c r="J8" s="189"/>
      <c r="K8" s="189"/>
      <c r="L8" s="189"/>
      <c r="M8" s="189"/>
    </row>
    <row r="9" spans="1:13" s="109" customFormat="1" ht="22.15" customHeight="1">
      <c r="B9" s="136" t="s">
        <v>102</v>
      </c>
      <c r="C9" s="196"/>
      <c r="D9" s="197"/>
      <c r="E9" s="137"/>
      <c r="F9" s="137"/>
      <c r="H9" s="189"/>
      <c r="I9" s="189"/>
      <c r="J9" s="189"/>
      <c r="K9" s="189"/>
      <c r="L9" s="189"/>
      <c r="M9" s="189"/>
    </row>
    <row r="10" spans="1:13" s="109" customFormat="1" ht="22.15" customHeight="1">
      <c r="B10" s="136" t="s">
        <v>103</v>
      </c>
      <c r="C10" s="192"/>
      <c r="D10" s="193"/>
      <c r="E10" s="137" t="s">
        <v>104</v>
      </c>
      <c r="F10" s="137"/>
      <c r="H10" s="189"/>
      <c r="I10" s="189"/>
      <c r="J10" s="189"/>
      <c r="K10" s="189"/>
      <c r="L10" s="189"/>
      <c r="M10" s="189"/>
    </row>
    <row r="11" spans="1:13" s="109" customFormat="1" ht="22.15" customHeight="1">
      <c r="B11" s="136" t="s">
        <v>105</v>
      </c>
      <c r="C11" s="194"/>
      <c r="D11" s="195"/>
      <c r="E11" s="137"/>
      <c r="F11" s="137"/>
      <c r="H11" s="189"/>
      <c r="I11" s="189"/>
      <c r="J11" s="189"/>
      <c r="K11" s="189"/>
      <c r="L11" s="189"/>
      <c r="M11" s="189"/>
    </row>
    <row r="12" spans="1:13" s="109" customFormat="1" ht="22.15" customHeight="1" thickBot="1">
      <c r="B12" s="138"/>
      <c r="C12" s="138"/>
      <c r="D12" s="138"/>
      <c r="E12" s="137"/>
      <c r="F12" s="137"/>
      <c r="H12" s="189"/>
      <c r="I12" s="189"/>
      <c r="J12" s="189"/>
      <c r="K12" s="189"/>
      <c r="L12" s="189"/>
      <c r="M12" s="189"/>
    </row>
    <row r="13" spans="1:13" s="109" customFormat="1" ht="21" customHeight="1">
      <c r="B13" s="139" t="s">
        <v>106</v>
      </c>
      <c r="C13" s="185" t="str">
        <f>IF(AND(C8&lt;=600,ISNUMBER(C8)),Calculations!I84,"Not Eligible")</f>
        <v>Not Eligible</v>
      </c>
      <c r="D13" s="186"/>
      <c r="E13" s="137"/>
      <c r="F13" s="137"/>
      <c r="H13" s="189"/>
      <c r="I13" s="189"/>
      <c r="J13" s="189"/>
      <c r="K13" s="189"/>
      <c r="L13" s="189"/>
      <c r="M13" s="189"/>
    </row>
    <row r="14" spans="1:13" s="109" customFormat="1" ht="22.15" customHeight="1">
      <c r="B14" s="136" t="s">
        <v>107</v>
      </c>
      <c r="C14" s="187" t="str">
        <f>IF(AND(C8&lt;=600,ISNUMBER(C8)),Calculations!J84,"Not Eligible")</f>
        <v>Not Eligible</v>
      </c>
      <c r="D14" s="188"/>
      <c r="E14" s="137"/>
      <c r="F14" s="137"/>
      <c r="H14" s="189"/>
      <c r="I14" s="189"/>
      <c r="J14" s="189"/>
      <c r="K14" s="189"/>
      <c r="L14" s="189"/>
      <c r="M14" s="189"/>
    </row>
    <row r="15" spans="1:13" s="109" customFormat="1" ht="22.15" customHeight="1" thickBot="1">
      <c r="B15" s="140" t="s">
        <v>58</v>
      </c>
      <c r="C15" s="183" t="str">
        <f>IF(AND(C8&lt;=600,ISNUMBER(C8)),Calculations!L84,"Not Eligible")</f>
        <v>Not Eligible</v>
      </c>
      <c r="D15" s="184"/>
      <c r="E15" s="137"/>
      <c r="F15" s="137"/>
    </row>
    <row r="16" spans="1:13">
      <c r="A16" s="109"/>
      <c r="B16" s="134"/>
      <c r="C16" s="134"/>
      <c r="D16" s="134"/>
      <c r="E16" s="137"/>
      <c r="F16" s="137"/>
    </row>
    <row r="17" spans="1:6">
      <c r="A17" s="109"/>
      <c r="E17" s="137"/>
      <c r="F17" s="137"/>
    </row>
  </sheetData>
  <sheetProtection algorithmName="SHA-512" hashValue="QR2H8/zGy1wdT9+5hgzWS5RLHehh1g6N7cBjatr5g92aWXg+aN3YS+A11BJxZxxu6sYl6PrHzLK//l4porBXcg==" saltValue="1qpHdM/Ur1pVbbnm/oRtZQ==" spinCount="100000" sheet="1" formatColumns="0"/>
  <mergeCells count="13">
    <mergeCell ref="C15:D15"/>
    <mergeCell ref="C13:D13"/>
    <mergeCell ref="C14:D14"/>
    <mergeCell ref="H2:M14"/>
    <mergeCell ref="C5:D5"/>
    <mergeCell ref="C6:D6"/>
    <mergeCell ref="C10:D10"/>
    <mergeCell ref="C7:D7"/>
    <mergeCell ref="C11:D11"/>
    <mergeCell ref="C9:D9"/>
    <mergeCell ref="B2:D2"/>
    <mergeCell ref="B3:D3"/>
    <mergeCell ref="C8:D8"/>
  </mergeCells>
  <dataValidations count="1">
    <dataValidation type="decimal" allowBlank="1" showInputMessage="1" showErrorMessage="1" sqref="C7:C8 C11 C10 C14:C15" xr:uid="{EB6AFA78-9226-43BF-8EC2-A15318EB8780}">
      <formula1>0</formula1>
      <formula2>999999999999999000</formula2>
    </dataValidation>
  </dataValidations>
  <pageMargins left="0.5" right="0.5" top="0.5" bottom="0.5" header="0.3" footer="0.3"/>
  <pageSetup orientation="portrait" r:id="rId1"/>
  <ignoredErrors>
    <ignoredError sqref="C13:D15"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C04E402-17CA-4FF1-B736-0E618C660670}">
          <x14:formula1>
            <xm:f>Calculations!$B$68:$B$71</xm:f>
          </x14:formula1>
          <xm:sqref>C9:D9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59999389629810485"/>
  </sheetPr>
  <dimension ref="A1:M22"/>
  <sheetViews>
    <sheetView zoomScaleNormal="100" workbookViewId="0">
      <selection activeCell="M30" sqref="M30"/>
    </sheetView>
  </sheetViews>
  <sheetFormatPr defaultColWidth="8.75" defaultRowHeight="14.25"/>
  <cols>
    <col min="1" max="1" width="3.625" style="134" customWidth="1"/>
    <col min="2" max="2" width="31.75" style="98" customWidth="1"/>
    <col min="3" max="3" width="30.875" style="98" customWidth="1"/>
    <col min="4" max="4" width="32.625" style="98" customWidth="1"/>
    <col min="5" max="5" width="30.875" style="134" customWidth="1"/>
    <col min="6" max="6" width="30.125" style="98" customWidth="1"/>
    <col min="7" max="16384" width="8.75" style="98"/>
  </cols>
  <sheetData>
    <row r="1" spans="1:13" s="134" customFormat="1" ht="9.75" customHeight="1"/>
    <row r="2" spans="1:13" ht="34.5" customHeight="1">
      <c r="A2" s="98"/>
      <c r="B2" s="198" t="s">
        <v>108</v>
      </c>
      <c r="C2" s="199"/>
      <c r="D2" s="199"/>
      <c r="H2" s="189" t="s">
        <v>109</v>
      </c>
      <c r="I2" s="201"/>
      <c r="J2" s="201"/>
      <c r="K2" s="201"/>
      <c r="L2" s="201"/>
      <c r="M2" s="201"/>
    </row>
    <row r="3" spans="1:13" ht="28.9" customHeight="1">
      <c r="A3" s="98"/>
      <c r="B3" s="200" t="s">
        <v>96</v>
      </c>
      <c r="C3" s="200"/>
      <c r="D3" s="200"/>
      <c r="H3" s="201"/>
      <c r="I3" s="201"/>
      <c r="J3" s="201"/>
      <c r="K3" s="201"/>
      <c r="L3" s="201"/>
      <c r="M3" s="201"/>
    </row>
    <row r="4" spans="1:13" ht="9" customHeight="1">
      <c r="A4" s="98"/>
      <c r="B4" s="135"/>
      <c r="C4" s="135"/>
      <c r="D4" s="134"/>
      <c r="H4" s="201"/>
      <c r="I4" s="201"/>
      <c r="J4" s="201"/>
      <c r="K4" s="201"/>
      <c r="L4" s="201"/>
      <c r="M4" s="201"/>
    </row>
    <row r="5" spans="1:13" s="109" customFormat="1" ht="22.15" customHeight="1" thickBot="1">
      <c r="B5" s="137"/>
      <c r="C5" s="141">
        <v>1</v>
      </c>
      <c r="D5" s="141">
        <v>2</v>
      </c>
      <c r="E5" s="141">
        <v>3</v>
      </c>
      <c r="F5" s="141">
        <v>4</v>
      </c>
      <c r="H5" s="201"/>
      <c r="I5" s="201"/>
      <c r="J5" s="201"/>
      <c r="K5" s="201"/>
      <c r="L5" s="201"/>
      <c r="M5" s="201"/>
    </row>
    <row r="6" spans="1:13" s="109" customFormat="1" ht="22.15" customHeight="1">
      <c r="B6" s="139" t="s">
        <v>102</v>
      </c>
      <c r="C6" s="85"/>
      <c r="D6" s="85"/>
      <c r="E6" s="85"/>
      <c r="F6" s="83"/>
      <c r="G6" s="137"/>
      <c r="H6" s="201"/>
      <c r="I6" s="201"/>
      <c r="J6" s="201"/>
      <c r="K6" s="201"/>
      <c r="L6" s="201"/>
      <c r="M6" s="201"/>
    </row>
    <row r="7" spans="1:13" s="109" customFormat="1" ht="22.15" customHeight="1">
      <c r="B7" s="136" t="s">
        <v>110</v>
      </c>
      <c r="C7" s="59"/>
      <c r="D7" s="59"/>
      <c r="E7" s="59"/>
      <c r="F7" s="86"/>
      <c r="G7" s="137"/>
      <c r="H7" s="201"/>
      <c r="I7" s="201"/>
      <c r="J7" s="201"/>
      <c r="K7" s="201"/>
      <c r="L7" s="201"/>
      <c r="M7" s="201"/>
    </row>
    <row r="8" spans="1:13" s="109" customFormat="1" ht="22.15" customHeight="1">
      <c r="B8" s="136" t="s">
        <v>111</v>
      </c>
      <c r="C8" s="60"/>
      <c r="D8" s="60"/>
      <c r="E8" s="60"/>
      <c r="F8" s="84"/>
      <c r="G8" s="137"/>
      <c r="H8" s="201"/>
      <c r="I8" s="201"/>
      <c r="J8" s="201"/>
      <c r="K8" s="201"/>
      <c r="L8" s="201"/>
      <c r="M8" s="201"/>
    </row>
    <row r="9" spans="1:13" s="109" customFormat="1" ht="22.15" customHeight="1">
      <c r="B9" s="136" t="s">
        <v>112</v>
      </c>
      <c r="C9" s="87"/>
      <c r="D9" s="87"/>
      <c r="E9" s="87"/>
      <c r="F9" s="88"/>
      <c r="G9" s="137"/>
      <c r="H9" s="201"/>
      <c r="I9" s="201"/>
      <c r="J9" s="201"/>
      <c r="K9" s="201"/>
      <c r="L9" s="201"/>
      <c r="M9" s="201"/>
    </row>
    <row r="10" spans="1:13" s="109" customFormat="1" ht="22.15" customHeight="1">
      <c r="B10" s="136" t="s">
        <v>97</v>
      </c>
      <c r="C10" s="89"/>
      <c r="D10" s="89"/>
      <c r="E10" s="89"/>
      <c r="F10" s="90"/>
      <c r="G10" s="137"/>
      <c r="H10" s="201"/>
      <c r="I10" s="201"/>
      <c r="J10" s="201"/>
      <c r="K10" s="201"/>
      <c r="L10" s="201"/>
      <c r="M10" s="201"/>
    </row>
    <row r="11" spans="1:13" s="109" customFormat="1" ht="22.15" customHeight="1">
      <c r="B11" s="136" t="s">
        <v>98</v>
      </c>
      <c r="C11" s="89"/>
      <c r="D11" s="89"/>
      <c r="E11" s="89"/>
      <c r="F11" s="90"/>
      <c r="G11" s="137"/>
      <c r="H11" s="201"/>
      <c r="I11" s="201"/>
      <c r="J11" s="201"/>
      <c r="K11" s="201"/>
      <c r="L11" s="201"/>
      <c r="M11" s="201"/>
    </row>
    <row r="12" spans="1:13" s="109" customFormat="1" ht="22.15" customHeight="1" thickBot="1">
      <c r="B12" s="140" t="s">
        <v>105</v>
      </c>
      <c r="C12" s="91"/>
      <c r="D12" s="91"/>
      <c r="E12" s="91"/>
      <c r="F12" s="92"/>
      <c r="G12" s="137"/>
      <c r="H12" s="201"/>
      <c r="I12" s="201"/>
      <c r="J12" s="201"/>
      <c r="K12" s="201"/>
      <c r="L12" s="201"/>
      <c r="M12" s="201"/>
    </row>
    <row r="13" spans="1:13" s="109" customFormat="1" ht="22.15" customHeight="1" thickBot="1">
      <c r="B13" s="138"/>
      <c r="C13" s="138"/>
      <c r="D13" s="138"/>
      <c r="E13" s="138"/>
      <c r="F13" s="138"/>
      <c r="G13" s="137"/>
      <c r="H13" s="201"/>
      <c r="I13" s="201"/>
      <c r="J13" s="201"/>
      <c r="K13" s="201"/>
      <c r="L13" s="201"/>
      <c r="M13" s="201"/>
    </row>
    <row r="14" spans="1:13" s="109" customFormat="1" ht="21" customHeight="1">
      <c r="B14" s="139" t="s">
        <v>106</v>
      </c>
      <c r="C14" s="142">
        <f>Calculations!$I87</f>
        <v>0</v>
      </c>
      <c r="D14" s="142">
        <f>Calculations!I88</f>
        <v>0</v>
      </c>
      <c r="E14" s="142">
        <f>Calculations!I89</f>
        <v>0</v>
      </c>
      <c r="F14" s="142">
        <f>Calculations!I90</f>
        <v>0</v>
      </c>
      <c r="G14" s="137"/>
      <c r="H14" s="201"/>
      <c r="I14" s="201"/>
      <c r="J14" s="201"/>
      <c r="K14" s="201"/>
      <c r="L14" s="201"/>
      <c r="M14" s="201"/>
    </row>
    <row r="15" spans="1:13" s="109" customFormat="1" ht="22.15" customHeight="1">
      <c r="B15" s="136" t="s">
        <v>107</v>
      </c>
      <c r="C15" s="143">
        <f>Calculations!$J87</f>
        <v>0</v>
      </c>
      <c r="D15" s="143">
        <f>Calculations!J88</f>
        <v>0</v>
      </c>
      <c r="E15" s="143">
        <f>Calculations!$J89</f>
        <v>0</v>
      </c>
      <c r="F15" s="143">
        <f>Calculations!$J90</f>
        <v>0</v>
      </c>
      <c r="G15" s="137"/>
      <c r="H15" s="201"/>
      <c r="I15" s="201"/>
      <c r="J15" s="201"/>
      <c r="K15" s="201"/>
      <c r="L15" s="201"/>
      <c r="M15" s="201"/>
    </row>
    <row r="16" spans="1:13" s="109" customFormat="1" ht="22.15" customHeight="1" thickBot="1">
      <c r="B16" s="140" t="s">
        <v>84</v>
      </c>
      <c r="C16" s="144">
        <f>Calculations!$L87</f>
        <v>0</v>
      </c>
      <c r="D16" s="144">
        <f>Calculations!$L88</f>
        <v>0</v>
      </c>
      <c r="E16" s="144">
        <f>Calculations!$L89</f>
        <v>0</v>
      </c>
      <c r="F16" s="144">
        <f>Calculations!$L90</f>
        <v>0</v>
      </c>
      <c r="G16" s="137"/>
      <c r="H16" s="201"/>
      <c r="I16" s="201"/>
      <c r="J16" s="201"/>
      <c r="K16" s="201"/>
      <c r="L16" s="201"/>
      <c r="M16" s="201"/>
    </row>
    <row r="17" spans="2:5" s="109" customFormat="1" ht="22.15" customHeight="1">
      <c r="B17" s="134"/>
      <c r="C17" s="134"/>
      <c r="D17" s="134"/>
      <c r="E17" s="137"/>
    </row>
    <row r="18" spans="2:5" s="134" customFormat="1" ht="9" customHeight="1">
      <c r="B18" s="145"/>
      <c r="C18" s="98"/>
      <c r="D18" s="98"/>
    </row>
    <row r="20" spans="2:5">
      <c r="E20" s="98"/>
    </row>
    <row r="21" spans="2:5">
      <c r="E21" s="98"/>
    </row>
    <row r="22" spans="2:5">
      <c r="E22" s="98"/>
    </row>
  </sheetData>
  <sheetProtection algorithmName="SHA-512" hashValue="Okz59q9hmr0rKAtB7tvgVuwwIu9Bb36fYWG73jA7sBFYNwx+GRYDWaDOQ2RxiYsj5Z+8YPa0tH4RyckQE43kBQ==" saltValue="rMPf2EC7wxEO0MT4UKsYDQ==" spinCount="100000" sheet="1" formatColumns="0"/>
  <mergeCells count="3">
    <mergeCell ref="B3:D3"/>
    <mergeCell ref="B2:D2"/>
    <mergeCell ref="H2:M16"/>
  </mergeCells>
  <dataValidations count="1">
    <dataValidation type="decimal" allowBlank="1" showInputMessage="1" showErrorMessage="1" sqref="C14:F16 C9:F9 C12:F12" xr:uid="{0EC40531-65DF-4361-8DD4-C1DF143F85C8}">
      <formula1>0</formula1>
      <formula2>999999999999999000</formula2>
    </dataValidation>
  </dataValidations>
  <pageMargins left="0.5" right="0.5" top="0.5" bottom="0.5" header="0.3" footer="0.3"/>
  <pageSetup orientation="portrait" r:id="rId1"/>
  <ignoredErrors>
    <ignoredError sqref="C14:F16"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A23BDAF1-08BA-4844-BCF8-C994FD29A2CD}">
          <x14:formula1>
            <xm:f>Calculations!$H$68:$H$69</xm:f>
          </x14:formula1>
          <xm:sqref>C8:F8</xm:sqref>
        </x14:dataValidation>
        <x14:dataValidation type="list" allowBlank="1" showInputMessage="1" showErrorMessage="1" xr:uid="{4EBC9756-D7C0-48C4-BABF-106EA83A3E5B}">
          <x14:formula1>
            <xm:f>Calculations!$N$68:$N$73</xm:f>
          </x14:formula1>
          <xm:sqref>C7:F7</xm:sqref>
        </x14:dataValidation>
        <x14:dataValidation type="list" allowBlank="1" showInputMessage="1" showErrorMessage="1" xr:uid="{BD240EEF-1BFC-463F-BB9C-1078EC2EAD8C}">
          <x14:formula1>
            <xm:f>Calculations!$B$76:$B$79</xm:f>
          </x14:formula1>
          <xm:sqref>C6:F6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76A45-F892-4E40-AA2F-FEAFB695BF11}">
  <sheetPr codeName="Sheet5">
    <tabColor theme="8" tint="0.59999389629810485"/>
  </sheetPr>
  <dimension ref="A1:M19"/>
  <sheetViews>
    <sheetView zoomScaleNormal="100" workbookViewId="0">
      <selection activeCell="C6" sqref="C6"/>
    </sheetView>
  </sheetViews>
  <sheetFormatPr defaultColWidth="8.75" defaultRowHeight="14.25"/>
  <cols>
    <col min="1" max="1" width="3.625" style="134" customWidth="1"/>
    <col min="2" max="2" width="31" style="98" customWidth="1"/>
    <col min="3" max="3" width="28.5" style="98" customWidth="1"/>
    <col min="4" max="4" width="30.625" style="98" customWidth="1"/>
    <col min="5" max="5" width="32" style="134" customWidth="1"/>
    <col min="6" max="6" width="31.25" style="98" customWidth="1"/>
    <col min="7" max="16384" width="8.75" style="98"/>
  </cols>
  <sheetData>
    <row r="1" spans="1:13" s="134" customFormat="1" ht="9.75" customHeight="1"/>
    <row r="2" spans="1:13" ht="34.5" customHeight="1">
      <c r="A2" s="98"/>
      <c r="B2" s="198" t="s">
        <v>113</v>
      </c>
      <c r="C2" s="202"/>
      <c r="D2" s="202"/>
      <c r="H2" s="189" t="s">
        <v>114</v>
      </c>
      <c r="I2" s="201"/>
      <c r="J2" s="201"/>
      <c r="K2" s="201"/>
      <c r="L2" s="201"/>
      <c r="M2" s="201"/>
    </row>
    <row r="3" spans="1:13" ht="28.9" customHeight="1">
      <c r="A3" s="98"/>
      <c r="B3" s="200" t="s">
        <v>96</v>
      </c>
      <c r="C3" s="200"/>
      <c r="D3" s="200"/>
      <c r="H3" s="201"/>
      <c r="I3" s="201"/>
      <c r="J3" s="201"/>
      <c r="K3" s="201"/>
      <c r="L3" s="201"/>
      <c r="M3" s="201"/>
    </row>
    <row r="4" spans="1:13" ht="9" customHeight="1">
      <c r="A4" s="98"/>
      <c r="B4" s="135"/>
      <c r="C4" s="135"/>
      <c r="D4" s="134"/>
      <c r="H4" s="201"/>
      <c r="I4" s="201"/>
      <c r="J4" s="201"/>
      <c r="K4" s="201"/>
      <c r="L4" s="201"/>
      <c r="M4" s="201"/>
    </row>
    <row r="5" spans="1:13" s="109" customFormat="1" ht="22.15" customHeight="1" thickBot="1">
      <c r="B5" s="137"/>
      <c r="C5" s="141">
        <v>1</v>
      </c>
      <c r="D5" s="141">
        <v>2</v>
      </c>
      <c r="E5" s="141">
        <v>3</v>
      </c>
      <c r="F5" s="141">
        <v>4</v>
      </c>
      <c r="H5" s="201"/>
      <c r="I5" s="201"/>
      <c r="J5" s="201"/>
      <c r="K5" s="201"/>
      <c r="L5" s="201"/>
      <c r="M5" s="201"/>
    </row>
    <row r="6" spans="1:13" s="109" customFormat="1" ht="22.15" customHeight="1">
      <c r="B6" s="139" t="s">
        <v>102</v>
      </c>
      <c r="C6" s="157"/>
      <c r="D6" s="157"/>
      <c r="E6" s="157"/>
      <c r="F6" s="83"/>
      <c r="G6" s="137"/>
      <c r="H6" s="201"/>
      <c r="I6" s="201"/>
      <c r="J6" s="201"/>
      <c r="K6" s="201"/>
      <c r="L6" s="201"/>
      <c r="M6" s="201"/>
    </row>
    <row r="7" spans="1:13" s="109" customFormat="1" ht="22.15" hidden="1" customHeight="1">
      <c r="B7" s="136" t="s">
        <v>115</v>
      </c>
      <c r="C7" s="146">
        <v>0.25</v>
      </c>
      <c r="D7" s="146">
        <v>0.25</v>
      </c>
      <c r="E7" s="146">
        <v>0.25</v>
      </c>
      <c r="F7" s="146">
        <v>0.25</v>
      </c>
      <c r="G7" s="137"/>
      <c r="H7" s="201"/>
      <c r="I7" s="201"/>
      <c r="J7" s="201"/>
      <c r="K7" s="201"/>
      <c r="L7" s="201"/>
      <c r="M7" s="201"/>
    </row>
    <row r="8" spans="1:13" s="109" customFormat="1" ht="22.15" customHeight="1">
      <c r="B8" s="136" t="s">
        <v>110</v>
      </c>
      <c r="C8" s="93"/>
      <c r="D8" s="93"/>
      <c r="E8" s="93"/>
      <c r="F8" s="94"/>
      <c r="G8" s="137"/>
      <c r="H8" s="201"/>
      <c r="I8" s="201"/>
      <c r="J8" s="201"/>
      <c r="K8" s="201"/>
      <c r="L8" s="201"/>
      <c r="M8" s="201"/>
    </row>
    <row r="9" spans="1:13" s="109" customFormat="1" ht="22.15" hidden="1" customHeight="1">
      <c r="B9" s="136" t="s">
        <v>116</v>
      </c>
      <c r="C9" s="147">
        <v>100</v>
      </c>
      <c r="D9" s="147">
        <v>100</v>
      </c>
      <c r="E9" s="147">
        <v>100</v>
      </c>
      <c r="F9" s="147">
        <v>100</v>
      </c>
      <c r="G9" s="137"/>
      <c r="H9" s="201"/>
      <c r="I9" s="201"/>
      <c r="J9" s="201"/>
      <c r="K9" s="201"/>
      <c r="L9" s="201"/>
      <c r="M9" s="201"/>
    </row>
    <row r="10" spans="1:13" s="109" customFormat="1" ht="22.15" customHeight="1">
      <c r="B10" s="136" t="s">
        <v>117</v>
      </c>
      <c r="C10" s="87"/>
      <c r="D10" s="87"/>
      <c r="E10" s="87"/>
      <c r="F10" s="88"/>
      <c r="G10" s="137"/>
      <c r="H10" s="201"/>
      <c r="I10" s="201"/>
      <c r="J10" s="201"/>
      <c r="K10" s="201"/>
      <c r="L10" s="201"/>
      <c r="M10" s="201"/>
    </row>
    <row r="11" spans="1:13" s="109" customFormat="1" ht="22.15" customHeight="1">
      <c r="B11" s="136" t="s">
        <v>97</v>
      </c>
      <c r="C11" s="89"/>
      <c r="D11" s="89"/>
      <c r="E11" s="89"/>
      <c r="F11" s="90"/>
      <c r="G11" s="137"/>
      <c r="H11" s="201"/>
      <c r="I11" s="201"/>
      <c r="J11" s="201"/>
      <c r="K11" s="201"/>
      <c r="L11" s="201"/>
      <c r="M11" s="201"/>
    </row>
    <row r="12" spans="1:13" s="109" customFormat="1" ht="22.15" customHeight="1">
      <c r="B12" s="136" t="s">
        <v>98</v>
      </c>
      <c r="C12" s="89"/>
      <c r="D12" s="89"/>
      <c r="E12" s="89"/>
      <c r="F12" s="90"/>
      <c r="G12" s="137"/>
      <c r="H12" s="201"/>
      <c r="I12" s="201"/>
      <c r="J12" s="201"/>
      <c r="K12" s="201"/>
      <c r="L12" s="201"/>
      <c r="M12" s="201"/>
    </row>
    <row r="13" spans="1:13" s="109" customFormat="1" ht="22.15" customHeight="1" thickBot="1">
      <c r="B13" s="140" t="s">
        <v>105</v>
      </c>
      <c r="C13" s="91"/>
      <c r="D13" s="91"/>
      <c r="E13" s="91"/>
      <c r="F13" s="92"/>
      <c r="G13" s="137"/>
      <c r="H13" s="201"/>
      <c r="I13" s="201"/>
      <c r="J13" s="201"/>
      <c r="K13" s="201"/>
      <c r="L13" s="201"/>
      <c r="M13" s="201"/>
    </row>
    <row r="14" spans="1:13" s="109" customFormat="1" ht="21" customHeight="1" thickBot="1">
      <c r="B14" s="138"/>
      <c r="C14" s="138"/>
      <c r="D14" s="138"/>
      <c r="E14" s="138"/>
      <c r="F14" s="138"/>
      <c r="G14" s="137"/>
      <c r="H14" s="201"/>
      <c r="I14" s="201"/>
      <c r="J14" s="201"/>
      <c r="K14" s="201"/>
      <c r="L14" s="201"/>
      <c r="M14" s="201"/>
    </row>
    <row r="15" spans="1:13" s="109" customFormat="1" ht="22.15" customHeight="1">
      <c r="B15" s="139" t="s">
        <v>106</v>
      </c>
      <c r="C15" s="142">
        <f>Calculations!L93</f>
        <v>0</v>
      </c>
      <c r="D15" s="142">
        <f>Calculations!L94</f>
        <v>0</v>
      </c>
      <c r="E15" s="142">
        <f>Calculations!L95</f>
        <v>0</v>
      </c>
      <c r="F15" s="142">
        <f>Calculations!L96</f>
        <v>0</v>
      </c>
      <c r="G15" s="137"/>
      <c r="H15" s="201"/>
      <c r="I15" s="201"/>
      <c r="J15" s="201"/>
      <c r="K15" s="201"/>
      <c r="L15" s="201"/>
      <c r="M15" s="201"/>
    </row>
    <row r="16" spans="1:13" s="109" customFormat="1" ht="22.15" customHeight="1">
      <c r="B16" s="136" t="s">
        <v>107</v>
      </c>
      <c r="C16" s="148">
        <f>Calculations!$M93</f>
        <v>0</v>
      </c>
      <c r="D16" s="148">
        <f>Calculations!$M94</f>
        <v>0</v>
      </c>
      <c r="E16" s="148">
        <f>Calculations!$M95</f>
        <v>0</v>
      </c>
      <c r="F16" s="148">
        <f>Calculations!$M96</f>
        <v>0</v>
      </c>
      <c r="G16" s="137"/>
      <c r="H16" s="201"/>
      <c r="I16" s="201"/>
      <c r="J16" s="201"/>
      <c r="K16" s="201"/>
      <c r="L16" s="201"/>
      <c r="M16" s="201"/>
    </row>
    <row r="17" spans="2:13" s="109" customFormat="1" ht="22.15" customHeight="1" thickBot="1">
      <c r="B17" s="140" t="s">
        <v>84</v>
      </c>
      <c r="C17" s="144">
        <f>Calculations!$N93</f>
        <v>0</v>
      </c>
      <c r="D17" s="144">
        <f>Calculations!$N94</f>
        <v>0</v>
      </c>
      <c r="E17" s="144">
        <f>Calculations!$N95</f>
        <v>0</v>
      </c>
      <c r="F17" s="144">
        <f>Calculations!$N96</f>
        <v>0</v>
      </c>
      <c r="G17" s="137"/>
      <c r="H17" s="201"/>
      <c r="I17" s="201"/>
      <c r="J17" s="201"/>
      <c r="K17" s="201"/>
      <c r="L17" s="201"/>
      <c r="M17" s="201"/>
    </row>
    <row r="18" spans="2:13" s="134" customFormat="1" ht="22.5" customHeight="1"/>
    <row r="19" spans="2:13">
      <c r="B19" s="145"/>
    </row>
  </sheetData>
  <sheetProtection algorithmName="SHA-512" hashValue="7hm+HK6ASe0FPz5/wRUPR9Emm6OAjumK0BEsLlT4w9bi1z4r6yfBx/vxtbgs4wOw/0m6zL6Kw7MS0u9YAjh8hQ==" saltValue="XR+oduN806W0toJq4Fl7+Q==" spinCount="100000" sheet="1" formatColumns="0"/>
  <mergeCells count="3">
    <mergeCell ref="B2:D2"/>
    <mergeCell ref="B3:D3"/>
    <mergeCell ref="H2:M17"/>
  </mergeCells>
  <dataValidations count="1">
    <dataValidation type="decimal" allowBlank="1" showInputMessage="1" showErrorMessage="1" sqref="C15:F17 C10:F10 C12:F13" xr:uid="{DD39330A-690D-4137-966B-8476BEC3B4A2}">
      <formula1>0</formula1>
      <formula2>999999999999999000</formula2>
    </dataValidation>
  </dataValidations>
  <pageMargins left="0.5" right="0.5" top="0.5" bottom="0.5" header="0.3" footer="0.3"/>
  <pageSetup orientation="portrait" r:id="rId1"/>
  <ignoredErrors>
    <ignoredError sqref="C15:F17" unlockedFormula="1"/>
  </ignoredErrors>
  <extLst>
    <ext xmlns:x14="http://schemas.microsoft.com/office/spreadsheetml/2009/9/main" uri="{CCE6A557-97BC-4b89-ADB6-D9C93CAAB3DF}">
      <x14:dataValidations xmlns:xm="http://schemas.microsoft.com/office/excel/2006/main" count="4">
        <x14:dataValidation type="list" allowBlank="1" showInputMessage="1" showErrorMessage="1" xr:uid="{6FA4B6CF-F46B-423D-9A25-16FDE6C1F78A}">
          <x14:formula1>
            <xm:f>Calculations!$R$68:$W$68</xm:f>
          </x14:formula1>
          <xm:sqref>C7:F7</xm:sqref>
        </x14:dataValidation>
        <x14:dataValidation type="list" allowBlank="1" showInputMessage="1" showErrorMessage="1" xr:uid="{7D8202B7-7D20-4519-9A15-8E781362E81F}">
          <x14:formula1>
            <xm:f>Calculations!$B$76:$B$79</xm:f>
          </x14:formula1>
          <xm:sqref>C6:F6</xm:sqref>
        </x14:dataValidation>
        <x14:dataValidation type="list" allowBlank="1" showInputMessage="1" showErrorMessage="1" xr:uid="{E81BB5FD-A25A-41CD-8679-EA5F36A0DEE6}">
          <x14:formula1>
            <xm:f>Calculations!$Q$69:$Q$78</xm:f>
          </x14:formula1>
          <xm:sqref>C9:F9</xm:sqref>
        </x14:dataValidation>
        <x14:dataValidation type="list" allowBlank="1" showInputMessage="1" showErrorMessage="1" xr:uid="{6D1FDA6A-BC09-45CC-BE63-D4083AC65AB6}">
          <x14:formula1>
            <xm:f>Calculations!$N$68:$N$73</xm:f>
          </x14:formula1>
          <xm:sqref>C8:F8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75DC6-6F90-4909-9A0A-4DA639DE085E}">
  <sheetPr codeName="Sheet6">
    <tabColor theme="8" tint="0.59999389629810485"/>
  </sheetPr>
  <dimension ref="A1:L18"/>
  <sheetViews>
    <sheetView zoomScaleNormal="100" workbookViewId="0">
      <selection activeCell="C5" sqref="C5:D5"/>
    </sheetView>
  </sheetViews>
  <sheetFormatPr defaultColWidth="8.75" defaultRowHeight="14.25"/>
  <cols>
    <col min="1" max="1" width="3.625" style="134" customWidth="1"/>
    <col min="2" max="2" width="30.75" style="98" customWidth="1"/>
    <col min="3" max="3" width="18.125" style="98" customWidth="1"/>
    <col min="4" max="4" width="15.625" style="98" customWidth="1"/>
    <col min="5" max="5" width="8.75" style="134"/>
    <col min="6" max="6" width="9.625" style="98" customWidth="1"/>
    <col min="7" max="16384" width="8.75" style="98"/>
  </cols>
  <sheetData>
    <row r="1" spans="1:12" s="134" customFormat="1" ht="9.75" customHeight="1"/>
    <row r="2" spans="1:12" ht="34.5" customHeight="1">
      <c r="A2" s="98"/>
      <c r="B2" s="198" t="s">
        <v>91</v>
      </c>
      <c r="C2" s="199"/>
      <c r="D2" s="199"/>
      <c r="G2" s="189" t="s">
        <v>118</v>
      </c>
      <c r="H2" s="201"/>
      <c r="I2" s="201"/>
      <c r="J2" s="201"/>
      <c r="K2" s="201"/>
      <c r="L2" s="201"/>
    </row>
    <row r="3" spans="1:12" ht="28.9" customHeight="1">
      <c r="A3" s="98"/>
      <c r="B3" s="200" t="s">
        <v>96</v>
      </c>
      <c r="C3" s="200"/>
      <c r="D3" s="200"/>
      <c r="G3" s="201"/>
      <c r="H3" s="201"/>
      <c r="I3" s="201"/>
      <c r="J3" s="201"/>
      <c r="K3" s="201"/>
      <c r="L3" s="201"/>
    </row>
    <row r="4" spans="1:12" ht="9" customHeight="1" thickBot="1">
      <c r="A4" s="98"/>
      <c r="B4" s="135"/>
      <c r="C4" s="135"/>
      <c r="D4" s="134"/>
      <c r="G4" s="201"/>
      <c r="H4" s="201"/>
      <c r="I4" s="201"/>
      <c r="J4" s="201"/>
      <c r="K4" s="201"/>
      <c r="L4" s="201"/>
    </row>
    <row r="5" spans="1:12" s="109" customFormat="1" ht="22.15" customHeight="1">
      <c r="B5" s="139" t="s">
        <v>102</v>
      </c>
      <c r="C5" s="205"/>
      <c r="D5" s="206"/>
      <c r="E5" s="137"/>
      <c r="G5" s="201"/>
      <c r="H5" s="201"/>
      <c r="I5" s="201"/>
      <c r="J5" s="201"/>
      <c r="K5" s="201"/>
      <c r="L5" s="201"/>
    </row>
    <row r="6" spans="1:12" s="109" customFormat="1" ht="22.15" customHeight="1">
      <c r="B6" s="136" t="s">
        <v>119</v>
      </c>
      <c r="C6" s="211"/>
      <c r="D6" s="212"/>
      <c r="E6" s="137"/>
      <c r="G6" s="201"/>
      <c r="H6" s="201"/>
      <c r="I6" s="201"/>
      <c r="J6" s="201"/>
      <c r="K6" s="201"/>
      <c r="L6" s="201"/>
    </row>
    <row r="7" spans="1:12" s="109" customFormat="1" ht="22.15" customHeight="1">
      <c r="B7" s="136" t="s">
        <v>120</v>
      </c>
      <c r="C7" s="213"/>
      <c r="D7" s="214"/>
      <c r="E7" s="137"/>
      <c r="G7" s="201"/>
      <c r="H7" s="201"/>
      <c r="I7" s="201"/>
      <c r="J7" s="201"/>
      <c r="K7" s="201"/>
      <c r="L7" s="201"/>
    </row>
    <row r="8" spans="1:12" s="109" customFormat="1" ht="22.15" customHeight="1">
      <c r="B8" s="136" t="s">
        <v>97</v>
      </c>
      <c r="C8" s="190"/>
      <c r="D8" s="191"/>
      <c r="E8" s="137"/>
      <c r="G8" s="201"/>
      <c r="H8" s="201"/>
      <c r="I8" s="201"/>
      <c r="J8" s="201"/>
      <c r="K8" s="201"/>
      <c r="L8" s="201"/>
    </row>
    <row r="9" spans="1:12" s="109" customFormat="1" ht="22.15" customHeight="1">
      <c r="B9" s="136" t="s">
        <v>98</v>
      </c>
      <c r="C9" s="190"/>
      <c r="D9" s="191"/>
      <c r="E9" s="137"/>
      <c r="G9" s="201"/>
      <c r="H9" s="201"/>
      <c r="I9" s="201"/>
      <c r="J9" s="201"/>
      <c r="K9" s="201"/>
      <c r="L9" s="201"/>
    </row>
    <row r="10" spans="1:12" s="109" customFormat="1" ht="22.15" customHeight="1" thickBot="1">
      <c r="B10" s="140" t="s">
        <v>105</v>
      </c>
      <c r="C10" s="207"/>
      <c r="D10" s="208"/>
      <c r="E10" s="137"/>
      <c r="G10" s="201"/>
      <c r="H10" s="201"/>
      <c r="I10" s="201"/>
      <c r="J10" s="201"/>
      <c r="K10" s="201"/>
      <c r="L10" s="201"/>
    </row>
    <row r="11" spans="1:12" s="109" customFormat="1" ht="22.15" customHeight="1" thickBot="1">
      <c r="B11" s="138"/>
      <c r="C11" s="138"/>
      <c r="D11" s="138"/>
      <c r="E11" s="137"/>
      <c r="G11" s="201"/>
      <c r="H11" s="201"/>
      <c r="I11" s="201"/>
      <c r="J11" s="201"/>
      <c r="K11" s="201"/>
      <c r="L11" s="201"/>
    </row>
    <row r="12" spans="1:12" s="109" customFormat="1" ht="22.15" customHeight="1">
      <c r="B12" s="139" t="s">
        <v>106</v>
      </c>
      <c r="C12" s="209">
        <f>Calculations!H99</f>
        <v>0</v>
      </c>
      <c r="D12" s="210"/>
      <c r="E12" s="137"/>
      <c r="G12" s="201"/>
      <c r="H12" s="201"/>
      <c r="I12" s="201"/>
      <c r="J12" s="201"/>
      <c r="K12" s="201"/>
      <c r="L12" s="201"/>
    </row>
    <row r="13" spans="1:12" s="109" customFormat="1" ht="22.15" customHeight="1">
      <c r="B13" s="136" t="s">
        <v>107</v>
      </c>
      <c r="C13" s="187">
        <f>Calculations!I99</f>
        <v>0</v>
      </c>
      <c r="D13" s="188"/>
      <c r="E13" s="137"/>
      <c r="G13" s="201"/>
      <c r="H13" s="201"/>
      <c r="I13" s="201"/>
      <c r="J13" s="201"/>
      <c r="K13" s="201"/>
      <c r="L13" s="201"/>
    </row>
    <row r="14" spans="1:12" s="109" customFormat="1" ht="21" customHeight="1" thickBot="1">
      <c r="B14" s="140" t="s">
        <v>58</v>
      </c>
      <c r="C14" s="203">
        <f>Calculations!K99</f>
        <v>0</v>
      </c>
      <c r="D14" s="204"/>
      <c r="E14" s="137"/>
    </row>
    <row r="15" spans="1:12" s="109" customFormat="1" ht="22.15" customHeight="1">
      <c r="B15" s="134"/>
      <c r="C15" s="134"/>
      <c r="D15" s="134"/>
      <c r="E15" s="137"/>
    </row>
    <row r="16" spans="1:12" s="109" customFormat="1" ht="22.15" customHeight="1">
      <c r="B16" s="145"/>
      <c r="C16" s="98"/>
      <c r="D16" s="98"/>
      <c r="E16" s="137"/>
    </row>
    <row r="17" spans="2:5" s="109" customFormat="1" ht="22.15" hidden="1" customHeight="1">
      <c r="B17" s="98"/>
      <c r="C17" s="98"/>
      <c r="D17" s="98"/>
      <c r="E17" s="137"/>
    </row>
    <row r="18" spans="2:5" s="134" customFormat="1" ht="9" hidden="1" customHeight="1">
      <c r="B18" s="98"/>
      <c r="C18" s="98"/>
      <c r="D18" s="98"/>
    </row>
  </sheetData>
  <sheetProtection algorithmName="SHA-512" hashValue="pks79agjjGBsKntW2eoFwW0CqI1x3Qp68MdonC6OKCiDt5QAUcBbIfTVLOj28BK0th4a79yII7gSH6BaNdag6Q==" saltValue="RQINX3OK8mmzYwSMHF0F1w==" spinCount="100000" sheet="1" formatColumns="0"/>
  <mergeCells count="12">
    <mergeCell ref="C13:D13"/>
    <mergeCell ref="C14:D14"/>
    <mergeCell ref="G2:L13"/>
    <mergeCell ref="C5:D5"/>
    <mergeCell ref="C8:D8"/>
    <mergeCell ref="C9:D9"/>
    <mergeCell ref="C10:D10"/>
    <mergeCell ref="C12:D12"/>
    <mergeCell ref="B2:D2"/>
    <mergeCell ref="B3:D3"/>
    <mergeCell ref="C6:D6"/>
    <mergeCell ref="C7:D7"/>
  </mergeCells>
  <dataValidations count="1">
    <dataValidation type="decimal" allowBlank="1" showInputMessage="1" showErrorMessage="1" sqref="C12:C14 C7 C10" xr:uid="{BCC6F9E1-4BB5-4571-A9E0-1CFACF103D29}">
      <formula1>0</formula1>
      <formula2>999999999999999000</formula2>
    </dataValidation>
  </dataValidations>
  <pageMargins left="0.5" right="0.5" top="0.5" bottom="0.5" header="0.3" footer="0.3"/>
  <pageSetup orientation="portrait" r:id="rId1"/>
  <ignoredErrors>
    <ignoredError sqref="C12:C14"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23F7679E-F337-4C9C-BACA-9C7B142FD458}">
          <x14:formula1>
            <xm:f>Calculations!$B$68:$B$71</xm:f>
          </x14:formula1>
          <xm:sqref>C5:D5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D7EDC-963C-40A1-8878-3C68DC61EAD7}">
  <sheetPr codeName="Sheet7">
    <tabColor theme="8" tint="0.59999389629810485"/>
  </sheetPr>
  <dimension ref="A1:L17"/>
  <sheetViews>
    <sheetView zoomScaleNormal="100" workbookViewId="0">
      <selection activeCell="C5" sqref="C5:D5"/>
    </sheetView>
  </sheetViews>
  <sheetFormatPr defaultColWidth="8.75" defaultRowHeight="14.25"/>
  <cols>
    <col min="1" max="1" width="3.625" style="134" customWidth="1"/>
    <col min="2" max="2" width="38.125" style="98" customWidth="1"/>
    <col min="3" max="3" width="18.125" style="98" customWidth="1"/>
    <col min="4" max="4" width="9.25" style="98" customWidth="1"/>
    <col min="5" max="5" width="8.75" style="134"/>
    <col min="6" max="6" width="9.625" style="98" customWidth="1"/>
    <col min="7" max="16384" width="8.75" style="98"/>
  </cols>
  <sheetData>
    <row r="1" spans="1:12" s="134" customFormat="1" ht="9.75" customHeight="1"/>
    <row r="2" spans="1:12" ht="34.5" customHeight="1">
      <c r="A2" s="98"/>
      <c r="B2" s="198" t="s">
        <v>92</v>
      </c>
      <c r="C2" s="199"/>
      <c r="D2" s="199"/>
      <c r="G2" s="189" t="s">
        <v>121</v>
      </c>
      <c r="H2" s="201"/>
      <c r="I2" s="201"/>
      <c r="J2" s="201"/>
      <c r="K2" s="201"/>
      <c r="L2" s="201"/>
    </row>
    <row r="3" spans="1:12" ht="28.9" customHeight="1">
      <c r="A3" s="98"/>
      <c r="B3" s="200" t="s">
        <v>96</v>
      </c>
      <c r="C3" s="200"/>
      <c r="D3" s="200"/>
      <c r="G3" s="201"/>
      <c r="H3" s="201"/>
      <c r="I3" s="201"/>
      <c r="J3" s="201"/>
      <c r="K3" s="201"/>
      <c r="L3" s="201"/>
    </row>
    <row r="4" spans="1:12" ht="9" customHeight="1" thickBot="1">
      <c r="A4" s="98"/>
      <c r="B4" s="135"/>
      <c r="C4" s="135"/>
      <c r="D4" s="134"/>
      <c r="G4" s="201"/>
      <c r="H4" s="201"/>
      <c r="I4" s="201"/>
      <c r="J4" s="201"/>
      <c r="K4" s="201"/>
      <c r="L4" s="201"/>
    </row>
    <row r="5" spans="1:12" s="109" customFormat="1" ht="22.15" customHeight="1">
      <c r="B5" s="139" t="s">
        <v>102</v>
      </c>
      <c r="C5" s="205"/>
      <c r="D5" s="206"/>
      <c r="E5" s="137"/>
      <c r="G5" s="201"/>
      <c r="H5" s="201"/>
      <c r="I5" s="201"/>
      <c r="J5" s="201"/>
      <c r="K5" s="201"/>
      <c r="L5" s="201"/>
    </row>
    <row r="6" spans="1:12" s="109" customFormat="1" ht="22.15" customHeight="1">
      <c r="B6" s="136" t="s">
        <v>122</v>
      </c>
      <c r="C6" s="217"/>
      <c r="D6" s="218"/>
      <c r="E6" s="137"/>
      <c r="G6" s="201"/>
      <c r="H6" s="201"/>
      <c r="I6" s="201"/>
      <c r="J6" s="201"/>
      <c r="K6" s="201"/>
      <c r="L6" s="201"/>
    </row>
    <row r="7" spans="1:12" s="109" customFormat="1" ht="22.15" customHeight="1">
      <c r="B7" s="136" t="s">
        <v>97</v>
      </c>
      <c r="C7" s="215"/>
      <c r="D7" s="216"/>
      <c r="E7" s="137"/>
      <c r="G7" s="201"/>
      <c r="H7" s="201"/>
      <c r="I7" s="201"/>
      <c r="J7" s="201"/>
      <c r="K7" s="201"/>
      <c r="L7" s="201"/>
    </row>
    <row r="8" spans="1:12" s="109" customFormat="1" ht="22.15" customHeight="1">
      <c r="B8" s="136" t="s">
        <v>98</v>
      </c>
      <c r="C8" s="215"/>
      <c r="D8" s="216"/>
      <c r="E8" s="137"/>
      <c r="G8" s="201"/>
      <c r="H8" s="201"/>
      <c r="I8" s="201"/>
      <c r="J8" s="201"/>
      <c r="K8" s="201"/>
      <c r="L8" s="201"/>
    </row>
    <row r="9" spans="1:12" s="109" customFormat="1" ht="29.25" customHeight="1" thickBot="1">
      <c r="B9" s="140" t="s">
        <v>105</v>
      </c>
      <c r="C9" s="207"/>
      <c r="D9" s="208"/>
      <c r="E9" s="137"/>
      <c r="G9" s="201"/>
      <c r="H9" s="201"/>
      <c r="I9" s="201"/>
      <c r="J9" s="201"/>
      <c r="K9" s="201"/>
      <c r="L9" s="201"/>
    </row>
    <row r="10" spans="1:12" s="109" customFormat="1" ht="36" customHeight="1" thickBot="1">
      <c r="B10" s="138"/>
      <c r="C10" s="138"/>
      <c r="D10" s="138"/>
      <c r="E10" s="137"/>
      <c r="G10" s="201"/>
      <c r="H10" s="201"/>
      <c r="I10" s="201"/>
      <c r="J10" s="201"/>
      <c r="K10" s="201"/>
      <c r="L10" s="201"/>
    </row>
    <row r="11" spans="1:12" s="109" customFormat="1" ht="22.15" customHeight="1">
      <c r="B11" s="139" t="s">
        <v>106</v>
      </c>
      <c r="C11" s="209" t="str">
        <f>IF(AND(C6&lt;=40,ISNUMBER(C6)),Calculations!J102,"Not Eligible")</f>
        <v>Not Eligible</v>
      </c>
      <c r="D11" s="210"/>
      <c r="E11" s="137"/>
      <c r="G11" s="201"/>
      <c r="H11" s="201"/>
      <c r="I11" s="201"/>
      <c r="J11" s="201"/>
      <c r="K11" s="201"/>
      <c r="L11" s="201"/>
    </row>
    <row r="12" spans="1:12" s="109" customFormat="1" ht="22.15" customHeight="1">
      <c r="B12" s="136" t="s">
        <v>107</v>
      </c>
      <c r="C12" s="187" t="str">
        <f>IF(AND(C6&lt;=40,ISNUMBER(C6)),Calculations!K102,"Not Eligible")</f>
        <v>Not Eligible</v>
      </c>
      <c r="D12" s="188"/>
      <c r="E12" s="137"/>
      <c r="G12" s="201"/>
      <c r="H12" s="201"/>
      <c r="I12" s="201"/>
      <c r="J12" s="201"/>
      <c r="K12" s="201"/>
      <c r="L12" s="201"/>
    </row>
    <row r="13" spans="1:12" s="109" customFormat="1" ht="21" customHeight="1" thickBot="1">
      <c r="B13" s="140" t="s">
        <v>58</v>
      </c>
      <c r="C13" s="203" t="str">
        <f>IF(AND(C6&lt;=40,ISNUMBER(C6)),Calculations!M102,"Not Eligible")</f>
        <v>Not Eligible</v>
      </c>
      <c r="D13" s="204"/>
      <c r="E13" s="137"/>
      <c r="G13" s="201"/>
      <c r="H13" s="201"/>
      <c r="I13" s="201"/>
      <c r="J13" s="201"/>
      <c r="K13" s="201"/>
      <c r="L13" s="201"/>
    </row>
    <row r="14" spans="1:12" s="109" customFormat="1" ht="22.15" customHeight="1">
      <c r="B14" s="134"/>
      <c r="C14" s="134"/>
      <c r="D14" s="134"/>
      <c r="E14" s="137"/>
    </row>
    <row r="15" spans="1:12" s="109" customFormat="1" ht="22.15" customHeight="1">
      <c r="B15" s="145"/>
      <c r="C15" s="98"/>
      <c r="D15" s="98"/>
      <c r="E15" s="137"/>
    </row>
    <row r="16" spans="1:12" s="109" customFormat="1" ht="22.15" customHeight="1">
      <c r="B16" s="98"/>
      <c r="C16" s="98"/>
      <c r="D16" s="98"/>
      <c r="E16" s="137"/>
    </row>
    <row r="17" spans="2:4" s="134" customFormat="1" ht="9" customHeight="1">
      <c r="B17" s="98"/>
      <c r="C17" s="98"/>
      <c r="D17" s="98"/>
    </row>
  </sheetData>
  <sheetProtection algorithmName="SHA-512" hashValue="D8pxHuDhufLjgzmG7rOvm5jePOBtZABQgBi/e22l5d/MeguLyQHfw/lBdA9E3QR6lGTsNS1su+NesOtKZjhsnQ==" saltValue="ZCTzUeX9I2/WulQU/5HBBg==" spinCount="100000" sheet="1" formatColumns="0"/>
  <mergeCells count="11">
    <mergeCell ref="C13:D13"/>
    <mergeCell ref="G2:L13"/>
    <mergeCell ref="C7:D7"/>
    <mergeCell ref="C8:D8"/>
    <mergeCell ref="C9:D9"/>
    <mergeCell ref="C11:D11"/>
    <mergeCell ref="C12:D12"/>
    <mergeCell ref="C5:D5"/>
    <mergeCell ref="C6:D6"/>
    <mergeCell ref="B2:D2"/>
    <mergeCell ref="B3:D3"/>
  </mergeCells>
  <dataValidations count="2">
    <dataValidation type="decimal" allowBlank="1" showInputMessage="1" showErrorMessage="1" sqref="C11:C13 C9" xr:uid="{5C1E4527-0DB3-4F5C-886A-8A9CFC6A41D3}">
      <formula1>0</formula1>
      <formula2>999999999999999000</formula2>
    </dataValidation>
    <dataValidation type="decimal" allowBlank="1" showInputMessage="1" showErrorMessage="1" sqref="D6 C6" xr:uid="{F7A8B485-6EA7-4FDA-B324-81998B91CEC5}">
      <formula1>0</formula1>
      <formula2>40</formula2>
    </dataValidation>
  </dataValidations>
  <pageMargins left="0.5" right="0.5" top="0.5" bottom="0.5" header="0.3" footer="0.3"/>
  <pageSetup orientation="portrait" r:id="rId1"/>
  <ignoredErrors>
    <ignoredError sqref="C11:D13"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362B1980-6BAB-4ABA-A181-8492A0108B1B}">
          <x14:formula1>
            <xm:f>Calculations!$B$76:$B$79</xm:f>
          </x14:formula1>
          <xm:sqref>C5:D5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E73C2-E84F-4651-821F-7C8FDC8A056B}">
  <sheetPr>
    <tabColor theme="8" tint="0.59999389629810485"/>
  </sheetPr>
  <dimension ref="A1:S23"/>
  <sheetViews>
    <sheetView workbookViewId="0">
      <selection activeCell="C5" sqref="C5:D5"/>
    </sheetView>
  </sheetViews>
  <sheetFormatPr defaultColWidth="8.75" defaultRowHeight="14.25"/>
  <cols>
    <col min="1" max="1" width="3.625" style="134" customWidth="1"/>
    <col min="2" max="2" width="38.125" style="98" customWidth="1"/>
    <col min="3" max="3" width="18.125" style="98" customWidth="1"/>
    <col min="4" max="4" width="9.25" style="98" customWidth="1"/>
    <col min="5" max="5" width="8.75" style="134"/>
    <col min="6" max="6" width="9.625" style="98" customWidth="1"/>
    <col min="7" max="16384" width="8.75" style="98"/>
  </cols>
  <sheetData>
    <row r="1" spans="1:19" s="134" customFormat="1" ht="9.75" customHeight="1"/>
    <row r="2" spans="1:19" ht="34.5" customHeight="1">
      <c r="A2" s="98"/>
      <c r="B2" s="198" t="s">
        <v>70</v>
      </c>
      <c r="C2" s="199"/>
      <c r="D2" s="199"/>
      <c r="G2" s="189" t="s">
        <v>123</v>
      </c>
      <c r="H2" s="189"/>
      <c r="I2" s="189"/>
      <c r="J2" s="189"/>
      <c r="K2" s="189"/>
      <c r="L2" s="189"/>
      <c r="M2" s="156"/>
      <c r="N2" s="189" t="s">
        <v>124</v>
      </c>
      <c r="O2" s="201"/>
      <c r="P2" s="201"/>
      <c r="Q2" s="201"/>
      <c r="R2" s="201"/>
      <c r="S2" s="201"/>
    </row>
    <row r="3" spans="1:19" ht="28.9" customHeight="1">
      <c r="A3" s="98"/>
      <c r="B3" s="200" t="s">
        <v>96</v>
      </c>
      <c r="C3" s="200"/>
      <c r="D3" s="200"/>
      <c r="G3" s="189"/>
      <c r="H3" s="189"/>
      <c r="I3" s="189"/>
      <c r="J3" s="189"/>
      <c r="K3" s="189"/>
      <c r="L3" s="189"/>
      <c r="M3" s="156"/>
      <c r="N3" s="201"/>
      <c r="O3" s="201"/>
      <c r="P3" s="201"/>
      <c r="Q3" s="201"/>
      <c r="R3" s="201"/>
      <c r="S3" s="201"/>
    </row>
    <row r="4" spans="1:19" ht="9" customHeight="1" thickBot="1">
      <c r="A4" s="98"/>
      <c r="B4" s="135"/>
      <c r="C4" s="135"/>
      <c r="D4" s="134"/>
      <c r="G4" s="189"/>
      <c r="H4" s="189"/>
      <c r="I4" s="189"/>
      <c r="J4" s="189"/>
      <c r="K4" s="189"/>
      <c r="L4" s="189"/>
      <c r="M4" s="156"/>
      <c r="N4" s="201"/>
      <c r="O4" s="201"/>
      <c r="P4" s="201"/>
      <c r="Q4" s="201"/>
      <c r="R4" s="201"/>
      <c r="S4" s="201"/>
    </row>
    <row r="5" spans="1:19" s="109" customFormat="1" ht="22.15" customHeight="1">
      <c r="B5" s="139" t="s">
        <v>102</v>
      </c>
      <c r="C5" s="205"/>
      <c r="D5" s="206"/>
      <c r="E5" s="137"/>
      <c r="G5" s="189"/>
      <c r="H5" s="189"/>
      <c r="I5" s="189"/>
      <c r="J5" s="189"/>
      <c r="K5" s="189"/>
      <c r="L5" s="189"/>
      <c r="M5" s="156"/>
      <c r="N5" s="201"/>
      <c r="O5" s="201"/>
      <c r="P5" s="201"/>
      <c r="Q5" s="201"/>
      <c r="R5" s="201"/>
      <c r="S5" s="201"/>
    </row>
    <row r="6" spans="1:19" s="109" customFormat="1" ht="22.15" customHeight="1">
      <c r="B6" s="136" t="s">
        <v>125</v>
      </c>
      <c r="C6" s="217"/>
      <c r="D6" s="218"/>
      <c r="E6" s="137"/>
      <c r="G6" s="189"/>
      <c r="H6" s="189"/>
      <c r="I6" s="189"/>
      <c r="J6" s="189"/>
      <c r="K6" s="189"/>
      <c r="L6" s="189"/>
      <c r="M6" s="156"/>
      <c r="N6" s="201"/>
      <c r="O6" s="201"/>
      <c r="P6" s="201"/>
      <c r="Q6" s="201"/>
      <c r="R6" s="201"/>
      <c r="S6" s="201"/>
    </row>
    <row r="7" spans="1:19" s="109" customFormat="1" ht="22.15" customHeight="1">
      <c r="B7" s="136" t="s">
        <v>97</v>
      </c>
      <c r="C7" s="215"/>
      <c r="D7" s="216"/>
      <c r="E7" s="137"/>
      <c r="G7" s="189"/>
      <c r="H7" s="189"/>
      <c r="I7" s="189"/>
      <c r="J7" s="189"/>
      <c r="K7" s="189"/>
      <c r="L7" s="189"/>
      <c r="M7" s="156"/>
      <c r="N7" s="201"/>
      <c r="O7" s="201"/>
      <c r="P7" s="201"/>
      <c r="Q7" s="201"/>
      <c r="R7" s="201"/>
      <c r="S7" s="201"/>
    </row>
    <row r="8" spans="1:19" s="109" customFormat="1" ht="22.15" customHeight="1">
      <c r="B8" s="136" t="s">
        <v>98</v>
      </c>
      <c r="C8" s="215"/>
      <c r="D8" s="216"/>
      <c r="E8" s="137"/>
      <c r="G8" s="189"/>
      <c r="H8" s="189"/>
      <c r="I8" s="189"/>
      <c r="J8" s="189"/>
      <c r="K8" s="189"/>
      <c r="L8" s="189"/>
      <c r="M8" s="156"/>
      <c r="N8" s="201"/>
      <c r="O8" s="201"/>
      <c r="P8" s="201"/>
      <c r="Q8" s="201"/>
      <c r="R8" s="201"/>
      <c r="S8" s="201"/>
    </row>
    <row r="9" spans="1:19" s="109" customFormat="1" ht="29.25" customHeight="1" thickBot="1">
      <c r="B9" s="140" t="s">
        <v>105</v>
      </c>
      <c r="C9" s="207"/>
      <c r="D9" s="208"/>
      <c r="E9" s="137"/>
      <c r="G9" s="189"/>
      <c r="H9" s="189"/>
      <c r="I9" s="189"/>
      <c r="J9" s="189"/>
      <c r="K9" s="189"/>
      <c r="L9" s="189"/>
      <c r="M9" s="156"/>
      <c r="N9" s="201"/>
      <c r="O9" s="201"/>
      <c r="P9" s="201"/>
      <c r="Q9" s="201"/>
      <c r="R9" s="201"/>
      <c r="S9" s="201"/>
    </row>
    <row r="10" spans="1:19" s="109" customFormat="1" ht="36" customHeight="1" thickBot="1">
      <c r="B10" s="138"/>
      <c r="C10" s="138"/>
      <c r="D10" s="138"/>
      <c r="E10" s="137"/>
      <c r="G10" s="189"/>
      <c r="H10" s="189"/>
      <c r="I10" s="189"/>
      <c r="J10" s="189"/>
      <c r="K10" s="189"/>
      <c r="L10" s="189"/>
      <c r="M10" s="156"/>
      <c r="N10" s="201"/>
      <c r="O10" s="201"/>
      <c r="P10" s="201"/>
      <c r="Q10" s="201"/>
      <c r="R10" s="201"/>
      <c r="S10" s="201"/>
    </row>
    <row r="11" spans="1:19" s="109" customFormat="1" ht="22.15" customHeight="1">
      <c r="B11" s="139" t="s">
        <v>106</v>
      </c>
      <c r="C11" s="209">
        <f>Calculations!J105</f>
        <v>0</v>
      </c>
      <c r="D11" s="210"/>
      <c r="E11" s="137"/>
      <c r="G11" s="189"/>
      <c r="H11" s="189"/>
      <c r="I11" s="189"/>
      <c r="J11" s="189"/>
      <c r="K11" s="189"/>
      <c r="L11" s="189"/>
      <c r="M11" s="156"/>
      <c r="N11" s="201"/>
      <c r="O11" s="201"/>
      <c r="P11" s="201"/>
      <c r="Q11" s="201"/>
      <c r="R11" s="201"/>
      <c r="S11" s="201"/>
    </row>
    <row r="12" spans="1:19" s="109" customFormat="1" ht="22.15" customHeight="1">
      <c r="B12" s="136" t="s">
        <v>107</v>
      </c>
      <c r="C12" s="187" t="str">
        <f>Calculations!K105</f>
        <v/>
      </c>
      <c r="D12" s="188"/>
      <c r="E12" s="137"/>
      <c r="G12" s="189"/>
      <c r="H12" s="189"/>
      <c r="I12" s="189"/>
      <c r="J12" s="189"/>
      <c r="K12" s="189"/>
      <c r="L12" s="189"/>
      <c r="M12" s="156"/>
      <c r="N12" s="201"/>
      <c r="O12" s="201"/>
      <c r="P12" s="201"/>
      <c r="Q12" s="201"/>
      <c r="R12" s="201"/>
      <c r="S12" s="201"/>
    </row>
    <row r="13" spans="1:19" s="109" customFormat="1" ht="21" customHeight="1" thickBot="1">
      <c r="B13" s="140" t="s">
        <v>58</v>
      </c>
      <c r="C13" s="183" t="str">
        <f>Calculations!M105</f>
        <v>Custom Project</v>
      </c>
      <c r="D13" s="184"/>
      <c r="E13" s="137"/>
      <c r="G13" s="189"/>
      <c r="H13" s="189"/>
      <c r="I13" s="189"/>
      <c r="J13" s="189"/>
      <c r="K13" s="189"/>
      <c r="L13" s="189"/>
      <c r="M13" s="156"/>
      <c r="N13" s="201"/>
      <c r="O13" s="201"/>
      <c r="P13" s="201"/>
      <c r="Q13" s="201"/>
      <c r="R13" s="201"/>
      <c r="S13" s="201"/>
    </row>
    <row r="14" spans="1:19" s="109" customFormat="1" ht="22.15" customHeight="1">
      <c r="B14" s="134"/>
      <c r="C14" s="134"/>
      <c r="D14" s="134"/>
      <c r="E14" s="137"/>
      <c r="G14" s="189"/>
      <c r="H14" s="189"/>
      <c r="I14" s="189"/>
      <c r="J14" s="189"/>
      <c r="K14" s="189"/>
      <c r="L14" s="189"/>
      <c r="M14" s="156"/>
    </row>
    <row r="15" spans="1:19" s="109" customFormat="1" ht="22.15" customHeight="1">
      <c r="B15" s="145"/>
      <c r="C15" s="98"/>
      <c r="D15" s="98"/>
      <c r="E15" s="137"/>
      <c r="G15" s="189"/>
      <c r="H15" s="189"/>
      <c r="I15" s="189"/>
      <c r="J15" s="189"/>
      <c r="K15" s="189"/>
      <c r="L15" s="189"/>
      <c r="M15" s="156"/>
    </row>
    <row r="16" spans="1:19" s="109" customFormat="1" ht="22.15" customHeight="1">
      <c r="B16" s="98"/>
      <c r="C16" s="98"/>
      <c r="D16" s="98"/>
      <c r="E16" s="137"/>
      <c r="G16" s="189"/>
      <c r="H16" s="189"/>
      <c r="I16" s="189"/>
      <c r="J16" s="189"/>
      <c r="K16" s="189"/>
      <c r="L16" s="189"/>
      <c r="M16" s="156"/>
    </row>
    <row r="17" spans="2:13" s="134" customFormat="1" ht="9" customHeight="1">
      <c r="B17" s="98"/>
      <c r="C17" s="98"/>
      <c r="D17" s="98"/>
      <c r="G17" s="189"/>
      <c r="H17" s="189"/>
      <c r="I17" s="189"/>
      <c r="J17" s="189"/>
      <c r="K17" s="189"/>
      <c r="L17" s="189"/>
      <c r="M17" s="156"/>
    </row>
    <row r="18" spans="2:13">
      <c r="G18" s="189"/>
      <c r="H18" s="189"/>
      <c r="I18" s="189"/>
      <c r="J18" s="189"/>
      <c r="K18" s="189"/>
      <c r="L18" s="189"/>
      <c r="M18" s="156"/>
    </row>
    <row r="19" spans="2:13">
      <c r="G19" s="189"/>
      <c r="H19" s="189"/>
      <c r="I19" s="189"/>
      <c r="J19" s="189"/>
      <c r="K19" s="189"/>
      <c r="L19" s="189"/>
      <c r="M19" s="156"/>
    </row>
    <row r="20" spans="2:13">
      <c r="G20" s="189"/>
      <c r="H20" s="189"/>
      <c r="I20" s="189"/>
      <c r="J20" s="189"/>
      <c r="K20" s="189"/>
      <c r="L20" s="189"/>
      <c r="M20" s="156"/>
    </row>
    <row r="21" spans="2:13">
      <c r="G21" s="189"/>
      <c r="H21" s="189"/>
      <c r="I21" s="189"/>
      <c r="J21" s="189"/>
      <c r="K21" s="189"/>
      <c r="L21" s="189"/>
      <c r="M21" s="156"/>
    </row>
    <row r="22" spans="2:13">
      <c r="G22" s="189"/>
      <c r="H22" s="189"/>
      <c r="I22" s="189"/>
      <c r="J22" s="189"/>
      <c r="K22" s="189"/>
      <c r="L22" s="189"/>
      <c r="M22" s="156"/>
    </row>
    <row r="23" spans="2:13">
      <c r="G23" s="189"/>
      <c r="H23" s="189"/>
      <c r="I23" s="189"/>
      <c r="J23" s="189"/>
      <c r="K23" s="189"/>
      <c r="L23" s="189"/>
      <c r="M23" s="156"/>
    </row>
  </sheetData>
  <sheetProtection algorithmName="SHA-512" hashValue="/Z7fItcrfDo2/tF1AcTmIJj94DQgOrL+y7TBkiy6kWNDwc1+euE+D1kBjnnARytWfpJSyjBFyX+P1eCngCP3NQ==" saltValue="J4kAayfPum+Iy0tt5KnD2w==" spinCount="100000" sheet="1" objects="1" scenarios="1"/>
  <mergeCells count="12">
    <mergeCell ref="C12:D12"/>
    <mergeCell ref="C13:D13"/>
    <mergeCell ref="G2:L23"/>
    <mergeCell ref="N2:S13"/>
    <mergeCell ref="C5:D5"/>
    <mergeCell ref="C6:D6"/>
    <mergeCell ref="C7:D7"/>
    <mergeCell ref="C8:D8"/>
    <mergeCell ref="C9:D9"/>
    <mergeCell ref="C11:D11"/>
    <mergeCell ref="B2:D2"/>
    <mergeCell ref="B3:D3"/>
  </mergeCells>
  <dataValidations count="3">
    <dataValidation type="decimal" operator="greaterThanOrEqual" allowBlank="1" showInputMessage="1" showErrorMessage="1" sqref="D6 C6" xr:uid="{E94D1D36-A576-4A88-87F7-DCA00D6B20EE}">
      <formula1>40</formula1>
    </dataValidation>
    <dataValidation type="decimal" allowBlank="1" showInputMessage="1" showErrorMessage="1" sqref="C11:C13 C9" xr:uid="{09784CF5-54CC-47D5-B59E-3AE848BFA299}">
      <formula1>0</formula1>
      <formula2>999999999999999000</formula2>
    </dataValidation>
    <dataValidation operator="greaterThanOrEqual" allowBlank="1" showInputMessage="1" showErrorMessage="1" sqref="C7:D7 C8:D8" xr:uid="{FB60BE04-70A6-4D79-8413-F646C2720F8D}"/>
  </dataValidations>
  <pageMargins left="0.7" right="0.7" top="0.75" bottom="0.75" header="0.3" footer="0.3"/>
  <ignoredErrors>
    <ignoredError sqref="C11:C13"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D4A8DBC1-4C4C-4BFC-BD8F-77B921FC5268}">
          <x14:formula1>
            <xm:f>Calculations!$B$76:$B$79</xm:f>
          </x14:formula1>
          <xm:sqref>C5:D5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BF96E70731EB54292983A8187A83857" ma:contentTypeVersion="6" ma:contentTypeDescription="Create a new document." ma:contentTypeScope="" ma:versionID="b1420095b0bcaeeab26cc652c695f2d8">
  <xsd:schema xmlns:xsd="http://www.w3.org/2001/XMLSchema" xmlns:xs="http://www.w3.org/2001/XMLSchema" xmlns:p="http://schemas.microsoft.com/office/2006/metadata/properties" xmlns:ns2="98788742-c24c-455f-83e9-59d89e3de440" xmlns:ns3="52741100-c965-4fd4-8aa7-2d9d842b1c91" targetNamespace="http://schemas.microsoft.com/office/2006/metadata/properties" ma:root="true" ma:fieldsID="bce1ad730e4d7fb850dbe75b7bc13368" ns2:_="" ns3:_="">
    <xsd:import namespace="98788742-c24c-455f-83e9-59d89e3de440"/>
    <xsd:import namespace="52741100-c965-4fd4-8aa7-2d9d842b1c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88742-c24c-455f-83e9-59d89e3de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741100-c965-4fd4-8aa7-2d9d842b1c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52741100-c965-4fd4-8aa7-2d9d842b1c91">
      <UserInfo>
        <DisplayName>Tom Cosgro</DisplayName>
        <AccountId>30</AccountId>
        <AccountType/>
      </UserInfo>
      <UserInfo>
        <DisplayName>James Domanski</DisplayName>
        <AccountId>34</AccountId>
        <AccountType/>
      </UserInfo>
      <UserInfo>
        <DisplayName>Jeannie Sikora</DisplayName>
        <AccountId>24</AccountId>
        <AccountType/>
      </UserInfo>
    </SharedWithUsers>
  </documentManagement>
</p:properties>
</file>

<file path=customXml/itemProps1.xml><?xml version="1.0" encoding="utf-8"?>
<ds:datastoreItem xmlns:ds="http://schemas.openxmlformats.org/officeDocument/2006/customXml" ds:itemID="{100B3BCE-C7AB-4CCB-B8FC-4E0C0BDAFD79}"/>
</file>

<file path=customXml/itemProps2.xml><?xml version="1.0" encoding="utf-8"?>
<ds:datastoreItem xmlns:ds="http://schemas.openxmlformats.org/officeDocument/2006/customXml" ds:itemID="{076360B1-8EBE-4F67-BE1D-76CD92CE9418}"/>
</file>

<file path=customXml/itemProps3.xml><?xml version="1.0" encoding="utf-8"?>
<ds:datastoreItem xmlns:ds="http://schemas.openxmlformats.org/officeDocument/2006/customXml" ds:itemID="{37399D27-9BFE-4155-AE52-51AF6A72D0EF}"/>
</file>

<file path=docProps/app.xml><?xml version="1.0" encoding="utf-8"?>
<Properties xmlns="http://schemas.openxmlformats.org/officeDocument/2006/extended-properties" xmlns:vt="http://schemas.openxmlformats.org/officeDocument/2006/docPropsVTypes">
  <Application>Microsoft Excel Online</Application>
  <Manager/>
  <Company>CLEAResult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Janine Morency</dc:creator>
  <cp:keywords/>
  <dc:description/>
  <cp:lastModifiedBy>Angelique Quinn</cp:lastModifiedBy>
  <cp:revision/>
  <dcterms:created xsi:type="dcterms:W3CDTF">2014-05-06T17:45:34Z</dcterms:created>
  <dcterms:modified xsi:type="dcterms:W3CDTF">2021-06-07T15:08:42Z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dlc_DocIdItemGuid">
    <vt:lpwstr>a4cae1f8-bc12-446a-99ab-1e69d7b1254e</vt:lpwstr>
  </property>
  <property fmtid="{D5CDD505-2E9C-101B-9397-08002B2CF9AE}" pid="4" name="ContentTypeId">
    <vt:lpwstr>0x0101001BF96E70731EB54292983A8187A83857</vt:lpwstr>
  </property>
  <property fmtid="{D5CDD505-2E9C-101B-9397-08002B2CF9AE}" pid="5" name="TaxKeyword">
    <vt:lpwstr/>
  </property>
</Properties>
</file>