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01"/>
  <workbookPr codeName="ThisWorkbook"/>
  <mc:AlternateContent xmlns:mc="http://schemas.openxmlformats.org/markup-compatibility/2006">
    <mc:Choice Requires="x15">
      <x15ac:absPath xmlns:x15ac="http://schemas.microsoft.com/office/spreadsheetml/2010/11/ac" url="https://clearesult5-my.sharepoint.com/personal/angelique_quinn_clearesult_com/Documents/Desktop/New Calculators/"/>
    </mc:Choice>
  </mc:AlternateContent>
  <xr:revisionPtr revIDLastSave="0" documentId="8_{776164CB-AFE2-47FF-A186-271139FD7D9D}" xr6:coauthVersionLast="47" xr6:coauthVersionMax="47" xr10:uidLastSave="{00000000-0000-0000-0000-000000000000}"/>
  <workbookProtection workbookAlgorithmName="SHA-512" workbookHashValue="2VeS4H8WHYJdj/xdEgkxDQElaXtzrSL2h20NgBSSP9d5zNWOBhgfpCnmM8IcURns9/v6DNkNLoQvaIaM4zRoBw==" workbookSaltValue="jWIMOOsX0THoonQh41ub3A==" workbookSpinCount="100000" lockStructure="1"/>
  <bookViews>
    <workbookView xWindow="-120" yWindow="-120" windowWidth="20730" windowHeight="11160" tabRatio="756" xr2:uid="{00000000-000D-0000-FFFF-FFFF00000000}"/>
  </bookViews>
  <sheets>
    <sheet name="Instructions" sheetId="16" r:id="rId1"/>
    <sheet name="Methodology Part 1 " sheetId="30" state="hidden" r:id="rId2"/>
    <sheet name="Methodology Part 2" sheetId="31" state="hidden" r:id="rId3"/>
    <sheet name="Project Summary" sheetId="37" r:id="rId4"/>
    <sheet name="High Eff Ref Freeze" sheetId="4" r:id="rId5"/>
    <sheet name="Evap Fan Motors" sheetId="33" r:id="rId6"/>
    <sheet name="Fan Control" sheetId="34" r:id="rId7"/>
    <sheet name="Float Control" sheetId="35" r:id="rId8"/>
    <sheet name="Anti Sweat" sheetId="38" r:id="rId9"/>
    <sheet name="Coil Defrost" sheetId="39" r:id="rId10"/>
    <sheet name="VS Ref Comp" sheetId="40" r:id="rId11"/>
    <sheet name="Strip Curtains" sheetId="41" r:id="rId12"/>
    <sheet name="Night Covers" sheetId="42" r:id="rId13"/>
    <sheet name="Auto Closer" sheetId="43" r:id="rId14"/>
    <sheet name="Door Gaskets" sheetId="44" r:id="rId15"/>
    <sheet name="Special Doors" sheetId="45" r:id="rId16"/>
    <sheet name="Pipe Insulation" sheetId="46" r:id="rId17"/>
    <sheet name="Door Replace Open" sheetId="47" r:id="rId18"/>
    <sheet name="Adding Doors" sheetId="48" r:id="rId19"/>
    <sheet name="Air Cooled Ref Condenser" sheetId="50" r:id="rId20"/>
    <sheet name="Refrigeration Economizer" sheetId="51" r:id="rId21"/>
    <sheet name="Data Export" sheetId="49" state="hidden" r:id="rId22"/>
    <sheet name="Look Up Tables" sheetId="32" state="hidden" r:id="rId23"/>
    <sheet name="Version Log" sheetId="29" state="hidden" r:id="rId24"/>
  </sheets>
  <externalReferences>
    <externalReference r:id="rId25"/>
    <externalReference r:id="rId26"/>
    <externalReference r:id="rId27"/>
    <externalReference r:id="rId28"/>
  </externalReferences>
  <definedNames>
    <definedName name="_Ref532989422" localSheetId="22">'Look Up Tables'!$B$140</definedName>
    <definedName name="Can_Capacity">'[1]Lookup Tables'!$B$163:$B$167</definedName>
    <definedName name="CL_Incentive" localSheetId="1">[2]Lookups!$C$25</definedName>
    <definedName name="CL_Incentive" localSheetId="2">[2]Lookups!$C$25</definedName>
    <definedName name="Ice_Machine_Type">'[1]Lookup Tables'!$B$110:$B$117</definedName>
    <definedName name="Ice_Machine_Use">'[1]Lookup Tables'!$B$110:$G$117</definedName>
    <definedName name="No_of_Pans">'[1]Lookup Tables'!$B$125:$B$128</definedName>
    <definedName name="Pres_Incentive" localSheetId="1">[2]Lookups!$C$26</definedName>
    <definedName name="Pres_Incentive" localSheetId="2">[2]Lookups!$C$26</definedName>
    <definedName name="Pres_incentive">[3]Lookups!$B$88</definedName>
    <definedName name="_xlnm.Print_Area" localSheetId="18">'Adding Doors'!$B$3:$F$22</definedName>
    <definedName name="_xlnm.Print_Area" localSheetId="8">'Anti Sweat'!$B$3:$G$22</definedName>
    <definedName name="_xlnm.Print_Area" localSheetId="13">'Auto Closer'!$B$3:$G$22</definedName>
    <definedName name="_xlnm.Print_Area" localSheetId="9">'Coil Defrost'!$B$3:$G$22</definedName>
    <definedName name="_xlnm.Print_Area" localSheetId="14">'Door Gaskets'!$B$3:$G$22</definedName>
    <definedName name="_xlnm.Print_Area" localSheetId="17">'Door Replace Open'!$B$3:$F$22</definedName>
    <definedName name="_xlnm.Print_Area" localSheetId="5">'Evap Fan Motors'!$B$3:$H$22</definedName>
    <definedName name="_xlnm.Print_Area" localSheetId="6">'Fan Control'!$B$3:$H$22</definedName>
    <definedName name="_xlnm.Print_Area" localSheetId="7">'Float Control'!$B$3:$G$22</definedName>
    <definedName name="_xlnm.Print_Area" localSheetId="4">'High Eff Ref Freeze'!$B$3:$G$22</definedName>
    <definedName name="_xlnm.Print_Area" localSheetId="12">'Night Covers'!$B$3:$G$22</definedName>
    <definedName name="_xlnm.Print_Area" localSheetId="16">'Pipe Insulation'!$B$3:$G$22</definedName>
    <definedName name="_xlnm.Print_Area" localSheetId="3">'Project Summary'!$B$3:$D$37</definedName>
    <definedName name="_xlnm.Print_Area" localSheetId="15">'Special Doors'!$B$3:$H$22</definedName>
    <definedName name="_xlnm.Print_Area" localSheetId="11">'Strip Curtains'!$B$3:$G$22</definedName>
    <definedName name="_xlnm.Print_Area" localSheetId="10">'VS Ref Comp'!$B$3:$G$22</definedName>
    <definedName name="xBuilding_Location">[4]Dropdowns!$D$1:$D$8</definedName>
    <definedName name="xyAC_Cooling_EFLHs">[4]Lookups!$B$3:$I$25</definedName>
    <definedName name="xyChiller_CFs">[4]Lookups!$K$28:$R$38</definedName>
    <definedName name="xyChiller_Cooling_EFLHs">[4]Lookups!$K$3:$R$13</definedName>
    <definedName name="xyESSever">[3]Lookups!$A$77:$E$80</definedName>
    <definedName name="xyFadjust">[2]Lookups!$B$12:$D$15</definedName>
    <definedName name="xyHeating_EFLHs">[4]Lookups!$B$28:$I$50</definedName>
    <definedName name="xyHVAC_CFs">[4]Lookups!$B$53:$I$75</definedName>
    <definedName name="xyHWUsage">[2]Lookups!$B$2:$E$9</definedName>
    <definedName name="xyOfficeEquip">[3]!tblOffEqpmt[#All]</definedName>
    <definedName name="xyPSV_Constants">[2]Lookups!$B$19:$G$23</definedName>
    <definedName name="yBuilding_Type_Chillers">[4]Dropdowns!$B$1:$B$11</definedName>
    <definedName name="yBuilding_Type_HVAC">[4]Dropdowns!$A$1:$A$23</definedName>
    <definedName name="yChiller_EER_base">'[4]Efficiency Tables'!$I$3:$I$11</definedName>
    <definedName name="yChiller_MaxCapacity">'[4]Efficiency Tables'!$F$3:$F$11</definedName>
    <definedName name="yChiller_MinCapacity">'[4]Efficiency Tables'!$E$3:$E$11</definedName>
    <definedName name="yChiller_Type">'[4]Efficiency Tables'!$B$3:$B$11</definedName>
    <definedName name="yCOP_base">'[4]Efficiency Tables'!$J$15:$J$52</definedName>
    <definedName name="yCOP_PT_a">'[4]Efficiency Tables'!$F$55:$F$58</definedName>
    <definedName name="yEER_base">'[4]Efficiency Tables'!$H$15:$H$52</definedName>
    <definedName name="yEER_PT_a">'[4]Efficiency Tables'!$D$55:$D$58</definedName>
    <definedName name="yEFbase_A">[2]Lookups!$K$3:$K$4</definedName>
    <definedName name="yEFbase_B">[2]Lookups!$L$3:$L$4</definedName>
    <definedName name="yEFbase_MaxCap">[2]Lookups!$J$3:$J$4</definedName>
    <definedName name="yEFbase_MinCap">[2]Lookups!$I$3:$I$4</definedName>
    <definedName name="yEFprop">[2]Lookups!$K$13:$K$14</definedName>
    <definedName name="yEFprop_FF">[2]Lookups!$Y$3:$Y$4</definedName>
    <definedName name="yEFprop_FF_Max">[2]Lookups!$X$3:$X$4</definedName>
    <definedName name="yEFprop_FF_Min">[2]Lookups!$W$3:$W$4</definedName>
    <definedName name="yEFprop_Max">[2]Lookups!$J$13:$J$14</definedName>
    <definedName name="yER_Existence">'[4]Efficiency Tables'!$C$15:$C$52</definedName>
    <definedName name="yESServer">[3]Lookups!$A$77:$A$80</definedName>
    <definedName name="yHPBuildings">[2]Dropdowns!$A$1:$A$8</definedName>
    <definedName name="yHSPF_base">'[4]Efficiency Tables'!$K$15:$K$52</definedName>
    <definedName name="yHVAC_MaxCapacity">'[4]Efficiency Tables'!$F$15:$F$52</definedName>
    <definedName name="yHVAC_MinCapacity">'[4]Efficiency Tables'!$E$15:$E$52</definedName>
    <definedName name="yHVAC_Type">'[4]Efficiency Tables'!$B$15:$B$52</definedName>
    <definedName name="yIEER_base">'[4]Efficiency Tables'!$G$15:$G$52</definedName>
    <definedName name="yIPLV_base">'[4]Efficiency Tables'!$G$3:$G$11</definedName>
    <definedName name="ykWperton_base">'[4]Efficiency Tables'!$H$3:$H$11</definedName>
    <definedName name="yProject_Type">[4]Dropdowns!$C$2:$C$3</definedName>
    <definedName name="yPSV_facilities">[2]Dropdowns!$C$2:$C$6</definedName>
    <definedName name="ySEER_base">'[4]Efficiency Tables'!$I$15:$I$52</definedName>
    <definedName name="yWHLocation">[2]Dropdowns!$B$1:$B$4</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9" i="50" l="1"/>
  <c r="K9" i="50"/>
  <c r="J10" i="50"/>
  <c r="K10" i="50"/>
  <c r="J11" i="50"/>
  <c r="K11" i="50"/>
  <c r="J12" i="50"/>
  <c r="K12" i="50"/>
  <c r="J13" i="50"/>
  <c r="K13" i="50"/>
  <c r="J14" i="50"/>
  <c r="K14" i="50"/>
  <c r="J15" i="50"/>
  <c r="K15" i="50"/>
  <c r="J16" i="50"/>
  <c r="K16" i="50"/>
  <c r="J17" i="50"/>
  <c r="K17" i="50"/>
  <c r="M10" i="48"/>
  <c r="N10" i="48"/>
  <c r="M11" i="48"/>
  <c r="N11" i="48"/>
  <c r="M12" i="48"/>
  <c r="N12" i="48"/>
  <c r="M13" i="48"/>
  <c r="N13" i="48"/>
  <c r="M14" i="48"/>
  <c r="N14" i="48"/>
  <c r="M15" i="48"/>
  <c r="N15" i="48"/>
  <c r="M16" i="48"/>
  <c r="N16" i="48"/>
  <c r="M17" i="48"/>
  <c r="N17" i="48"/>
  <c r="K9" i="47"/>
  <c r="K10" i="47"/>
  <c r="L10" i="47"/>
  <c r="K11" i="47"/>
  <c r="L11" i="47"/>
  <c r="K12" i="47"/>
  <c r="L12" i="47"/>
  <c r="K13" i="47"/>
  <c r="L13" i="47"/>
  <c r="K14" i="47"/>
  <c r="L14" i="47"/>
  <c r="K15" i="47"/>
  <c r="L15" i="47"/>
  <c r="K16" i="47"/>
  <c r="L16" i="47"/>
  <c r="K17" i="47"/>
  <c r="L17" i="47"/>
  <c r="K8" i="47"/>
  <c r="M10" i="46"/>
  <c r="M11" i="46"/>
  <c r="M12" i="46"/>
  <c r="M13" i="46"/>
  <c r="M14" i="46"/>
  <c r="M15" i="46"/>
  <c r="M16" i="46"/>
  <c r="M17" i="46"/>
  <c r="L10" i="46"/>
  <c r="L11" i="46"/>
  <c r="L12" i="46"/>
  <c r="L13" i="46"/>
  <c r="L14" i="46"/>
  <c r="L15" i="46"/>
  <c r="N15" i="46" s="1"/>
  <c r="L16" i="46"/>
  <c r="L17" i="46"/>
  <c r="N10" i="45"/>
  <c r="O10" i="45" s="1"/>
  <c r="N11" i="45"/>
  <c r="O11" i="45" s="1"/>
  <c r="N12" i="45"/>
  <c r="O12" i="45" s="1"/>
  <c r="N13" i="45"/>
  <c r="O13" i="45" s="1"/>
  <c r="N14" i="45"/>
  <c r="O14" i="45" s="1"/>
  <c r="N15" i="45"/>
  <c r="O15" i="45" s="1"/>
  <c r="N16" i="45"/>
  <c r="O16" i="45" s="1"/>
  <c r="N17" i="45"/>
  <c r="O17" i="45" s="1"/>
  <c r="K9" i="44"/>
  <c r="K10" i="44"/>
  <c r="K11" i="44"/>
  <c r="K12" i="44"/>
  <c r="K13" i="44"/>
  <c r="K14" i="44"/>
  <c r="K15" i="44"/>
  <c r="K16" i="44"/>
  <c r="K17" i="44"/>
  <c r="K8" i="44"/>
  <c r="J9" i="44"/>
  <c r="J10" i="44"/>
  <c r="J11" i="44"/>
  <c r="J12" i="44"/>
  <c r="J13" i="44"/>
  <c r="J14" i="44"/>
  <c r="J15" i="44"/>
  <c r="J16" i="44"/>
  <c r="J17" i="44"/>
  <c r="J8" i="44"/>
  <c r="N9" i="43"/>
  <c r="N10" i="43"/>
  <c r="N11" i="43"/>
  <c r="N12" i="43"/>
  <c r="N13" i="43"/>
  <c r="N14" i="43"/>
  <c r="N15" i="43"/>
  <c r="N16" i="43"/>
  <c r="N17" i="43"/>
  <c r="N8" i="43"/>
  <c r="M9" i="43"/>
  <c r="M10" i="43"/>
  <c r="M11" i="43"/>
  <c r="M12" i="43"/>
  <c r="M13" i="43"/>
  <c r="M14" i="43"/>
  <c r="M15" i="43"/>
  <c r="M16" i="43"/>
  <c r="M17" i="43"/>
  <c r="M8" i="43"/>
  <c r="L11" i="42"/>
  <c r="N11" i="42" s="1"/>
  <c r="L12" i="42"/>
  <c r="N12" i="42" s="1"/>
  <c r="L13" i="42"/>
  <c r="N13" i="42" s="1"/>
  <c r="L14" i="42"/>
  <c r="N14" i="42" s="1"/>
  <c r="L15" i="42"/>
  <c r="N15" i="42" s="1"/>
  <c r="L16" i="42"/>
  <c r="N16" i="42" s="1"/>
  <c r="L17" i="42"/>
  <c r="N17" i="42" s="1"/>
  <c r="J9" i="41"/>
  <c r="J10" i="41"/>
  <c r="J11" i="41"/>
  <c r="J12" i="41"/>
  <c r="J13" i="41"/>
  <c r="J14" i="41"/>
  <c r="J15" i="41"/>
  <c r="J16" i="41"/>
  <c r="J17" i="41"/>
  <c r="J8" i="41"/>
  <c r="I9" i="41"/>
  <c r="I10" i="41"/>
  <c r="I11" i="41"/>
  <c r="I12" i="41"/>
  <c r="I13" i="41"/>
  <c r="I14" i="41"/>
  <c r="I15" i="41"/>
  <c r="I16" i="41"/>
  <c r="I17" i="41"/>
  <c r="I8" i="41"/>
  <c r="L9" i="40"/>
  <c r="L10" i="40"/>
  <c r="L11" i="40"/>
  <c r="L12" i="40"/>
  <c r="L13" i="40"/>
  <c r="L14" i="40"/>
  <c r="L15" i="40"/>
  <c r="L16" i="40"/>
  <c r="L17" i="40"/>
  <c r="L8" i="40"/>
  <c r="K9" i="40"/>
  <c r="K10" i="40"/>
  <c r="K11" i="40"/>
  <c r="K12" i="40"/>
  <c r="K13" i="40"/>
  <c r="K14" i="40"/>
  <c r="K15" i="40"/>
  <c r="K16" i="40"/>
  <c r="K17" i="40"/>
  <c r="K8" i="40"/>
  <c r="N10" i="39"/>
  <c r="M10" i="39" s="1"/>
  <c r="O10" i="39" s="1"/>
  <c r="N11" i="39"/>
  <c r="M11" i="39" s="1"/>
  <c r="O11" i="39" s="1"/>
  <c r="N12" i="39"/>
  <c r="M12" i="39" s="1"/>
  <c r="O12" i="39" s="1"/>
  <c r="N13" i="39"/>
  <c r="M13" i="39" s="1"/>
  <c r="O13" i="39" s="1"/>
  <c r="N14" i="39"/>
  <c r="M14" i="39" s="1"/>
  <c r="O14" i="39" s="1"/>
  <c r="N15" i="39"/>
  <c r="M15" i="39" s="1"/>
  <c r="O15" i="39" s="1"/>
  <c r="N16" i="39"/>
  <c r="M16" i="39" s="1"/>
  <c r="O16" i="39" s="1"/>
  <c r="N17" i="39"/>
  <c r="M17" i="39" s="1"/>
  <c r="O17" i="39" s="1"/>
  <c r="Q16" i="4"/>
  <c r="Q17" i="4"/>
  <c r="P16" i="4"/>
  <c r="P17" i="4"/>
  <c r="K10" i="33"/>
  <c r="D117" i="32" s="1"/>
  <c r="C163" i="49"/>
  <c r="AK163" i="49" s="1"/>
  <c r="C164" i="49"/>
  <c r="AH164" i="49" s="1"/>
  <c r="C165" i="49"/>
  <c r="W165" i="49" s="1"/>
  <c r="C166" i="49"/>
  <c r="F166" i="49" s="1"/>
  <c r="C167" i="49"/>
  <c r="K167" i="49" s="1"/>
  <c r="C168" i="49"/>
  <c r="P168" i="49" s="1"/>
  <c r="C169" i="49"/>
  <c r="V169" i="49" s="1"/>
  <c r="C170" i="49"/>
  <c r="V170" i="49" s="1"/>
  <c r="C171" i="49"/>
  <c r="V171" i="49" s="1"/>
  <c r="C162" i="49"/>
  <c r="V162" i="49" s="1"/>
  <c r="C161" i="49"/>
  <c r="O161" i="49" s="1"/>
  <c r="A163" i="49"/>
  <c r="A164" i="49"/>
  <c r="A165" i="49"/>
  <c r="A166" i="49"/>
  <c r="A167" i="49"/>
  <c r="A168" i="49"/>
  <c r="A169" i="49"/>
  <c r="A170" i="49"/>
  <c r="A171" i="49"/>
  <c r="A162" i="49"/>
  <c r="C153" i="49"/>
  <c r="D153" i="49" s="1"/>
  <c r="C154" i="49"/>
  <c r="X154" i="49" s="1"/>
  <c r="C155" i="49"/>
  <c r="G155" i="49" s="1"/>
  <c r="C156" i="49"/>
  <c r="P156" i="49" s="1"/>
  <c r="C157" i="49"/>
  <c r="E157" i="49" s="1"/>
  <c r="C158" i="49"/>
  <c r="M158" i="49" s="1"/>
  <c r="C159" i="49"/>
  <c r="S159" i="49" s="1"/>
  <c r="C160" i="49"/>
  <c r="T160" i="49" s="1"/>
  <c r="C152" i="49"/>
  <c r="D152" i="49" s="1"/>
  <c r="A153" i="49"/>
  <c r="A154" i="49"/>
  <c r="A155" i="49"/>
  <c r="A156" i="49"/>
  <c r="A157" i="49"/>
  <c r="A158" i="49"/>
  <c r="A159" i="49"/>
  <c r="A160" i="49"/>
  <c r="A161" i="49"/>
  <c r="A152" i="49"/>
  <c r="D18" i="37"/>
  <c r="D23" i="37"/>
  <c r="D31" i="37"/>
  <c r="U14" i="51"/>
  <c r="V14" i="51"/>
  <c r="W14" i="51" s="1"/>
  <c r="Y14" i="51" s="1"/>
  <c r="U15" i="51"/>
  <c r="V15" i="51"/>
  <c r="W15" i="51" s="1"/>
  <c r="Y15" i="51" s="1"/>
  <c r="U16" i="51"/>
  <c r="V16" i="51"/>
  <c r="W16" i="51" s="1"/>
  <c r="Y16" i="51" s="1"/>
  <c r="U17" i="51"/>
  <c r="V17" i="51"/>
  <c r="W17" i="51" s="1"/>
  <c r="Y17" i="51" s="1"/>
  <c r="T14" i="51"/>
  <c r="T15" i="51"/>
  <c r="T16" i="51"/>
  <c r="T17" i="51"/>
  <c r="M14" i="51"/>
  <c r="M15" i="51"/>
  <c r="M16" i="51"/>
  <c r="M17" i="51"/>
  <c r="L17" i="51"/>
  <c r="L16" i="51"/>
  <c r="L15" i="51"/>
  <c r="L14" i="51"/>
  <c r="L13" i="51"/>
  <c r="T13" i="51" s="1"/>
  <c r="L12" i="51"/>
  <c r="M12" i="51" s="1"/>
  <c r="L11" i="51"/>
  <c r="T11" i="51" s="1"/>
  <c r="L10" i="51"/>
  <c r="T10" i="51" s="1"/>
  <c r="L9" i="51"/>
  <c r="T9" i="51" s="1"/>
  <c r="L8" i="51"/>
  <c r="M8" i="51" s="1"/>
  <c r="I17" i="50"/>
  <c r="I16" i="50"/>
  <c r="I15" i="50"/>
  <c r="I14" i="50"/>
  <c r="I13" i="50"/>
  <c r="I12" i="50"/>
  <c r="I11" i="50"/>
  <c r="I10" i="50"/>
  <c r="I9" i="50"/>
  <c r="I8" i="50"/>
  <c r="M9" i="45"/>
  <c r="M10" i="45"/>
  <c r="M11" i="45"/>
  <c r="M12" i="45"/>
  <c r="M13" i="45"/>
  <c r="M14" i="45"/>
  <c r="M15" i="45"/>
  <c r="M16" i="45"/>
  <c r="M17" i="45"/>
  <c r="M8" i="45"/>
  <c r="K9" i="45"/>
  <c r="K10" i="45"/>
  <c r="K11" i="45"/>
  <c r="K12" i="45"/>
  <c r="K13" i="45"/>
  <c r="K14" i="45"/>
  <c r="K15" i="45"/>
  <c r="K16" i="45"/>
  <c r="K17" i="45"/>
  <c r="K8" i="45"/>
  <c r="L9" i="45"/>
  <c r="L10" i="45"/>
  <c r="L11" i="45"/>
  <c r="L12" i="45"/>
  <c r="L13" i="45"/>
  <c r="L14" i="45"/>
  <c r="L15" i="45"/>
  <c r="L16" i="45"/>
  <c r="L17" i="45"/>
  <c r="L8" i="45"/>
  <c r="K9" i="38"/>
  <c r="M9" i="38" s="1"/>
  <c r="K10" i="38"/>
  <c r="M10" i="38" s="1"/>
  <c r="K11" i="38"/>
  <c r="M11" i="38" s="1"/>
  <c r="K12" i="38"/>
  <c r="M12" i="38" s="1"/>
  <c r="K13" i="38"/>
  <c r="M13" i="38" s="1"/>
  <c r="K14" i="38"/>
  <c r="M14" i="38" s="1"/>
  <c r="K15" i="38"/>
  <c r="M15" i="38" s="1"/>
  <c r="K16" i="38"/>
  <c r="M16" i="38" s="1"/>
  <c r="K17" i="38"/>
  <c r="M17" i="38" s="1"/>
  <c r="K8" i="38"/>
  <c r="M8" i="38" s="1"/>
  <c r="J9" i="38"/>
  <c r="L9" i="38" s="1"/>
  <c r="J10" i="38"/>
  <c r="L10" i="38" s="1"/>
  <c r="J11" i="38"/>
  <c r="L11" i="38" s="1"/>
  <c r="J12" i="38"/>
  <c r="L12" i="38" s="1"/>
  <c r="J13" i="38"/>
  <c r="L13" i="38" s="1"/>
  <c r="J14" i="38"/>
  <c r="L14" i="38" s="1"/>
  <c r="J15" i="38"/>
  <c r="L15" i="38" s="1"/>
  <c r="J16" i="38"/>
  <c r="L16" i="38" s="1"/>
  <c r="J17" i="38"/>
  <c r="L17" i="38" s="1"/>
  <c r="J8" i="38"/>
  <c r="L8" i="38" s="1"/>
  <c r="G130" i="32"/>
  <c r="G131" i="32"/>
  <c r="G132" i="32"/>
  <c r="G133" i="32"/>
  <c r="G134" i="32"/>
  <c r="G135" i="32"/>
  <c r="G136" i="32"/>
  <c r="G137" i="32"/>
  <c r="G138" i="32"/>
  <c r="G129" i="32"/>
  <c r="K130" i="32"/>
  <c r="K131" i="32"/>
  <c r="K132" i="32"/>
  <c r="K133" i="32"/>
  <c r="K134" i="32"/>
  <c r="K135" i="32"/>
  <c r="K136" i="32"/>
  <c r="K137" i="32"/>
  <c r="K138" i="32"/>
  <c r="K129" i="32"/>
  <c r="C130" i="32"/>
  <c r="C131" i="32"/>
  <c r="C132" i="32"/>
  <c r="C133" i="32"/>
  <c r="C134" i="32"/>
  <c r="C135" i="32"/>
  <c r="C136" i="32"/>
  <c r="C137" i="32"/>
  <c r="C138" i="32"/>
  <c r="E130" i="32"/>
  <c r="E131" i="32"/>
  <c r="E132" i="32"/>
  <c r="E133" i="32"/>
  <c r="E134" i="32"/>
  <c r="E135" i="32"/>
  <c r="E136" i="32"/>
  <c r="E137" i="32"/>
  <c r="E138" i="32"/>
  <c r="I130" i="32"/>
  <c r="I131" i="32"/>
  <c r="I132" i="32"/>
  <c r="I133" i="32"/>
  <c r="I134" i="32"/>
  <c r="I135" i="32"/>
  <c r="I136" i="32"/>
  <c r="I137" i="32"/>
  <c r="I138" i="32"/>
  <c r="I129" i="32"/>
  <c r="E129" i="32"/>
  <c r="C129" i="32"/>
  <c r="L116" i="32"/>
  <c r="L117" i="32"/>
  <c r="L118" i="32"/>
  <c r="L119" i="32"/>
  <c r="L120" i="32"/>
  <c r="L121" i="32"/>
  <c r="L122" i="32"/>
  <c r="L123" i="32"/>
  <c r="L124" i="32"/>
  <c r="L115" i="32"/>
  <c r="D116" i="32"/>
  <c r="E116" i="32"/>
  <c r="E117" i="32"/>
  <c r="D118" i="32"/>
  <c r="E118" i="32"/>
  <c r="D119" i="32"/>
  <c r="E119" i="32"/>
  <c r="D120" i="32"/>
  <c r="E120" i="32"/>
  <c r="D121" i="32"/>
  <c r="E121" i="32"/>
  <c r="D122" i="32"/>
  <c r="E122" i="32"/>
  <c r="D123" i="32"/>
  <c r="E123" i="32"/>
  <c r="D124" i="32"/>
  <c r="E124" i="32"/>
  <c r="E115" i="32"/>
  <c r="D115" i="32"/>
  <c r="H116" i="32"/>
  <c r="H117" i="32"/>
  <c r="H118" i="32"/>
  <c r="H119" i="32"/>
  <c r="H120" i="32"/>
  <c r="H121" i="32"/>
  <c r="H122" i="32"/>
  <c r="H123" i="32"/>
  <c r="H124" i="32"/>
  <c r="H115" i="32"/>
  <c r="G116" i="32"/>
  <c r="G117" i="32"/>
  <c r="G118" i="32"/>
  <c r="G119" i="32"/>
  <c r="G120" i="32"/>
  <c r="G121" i="32"/>
  <c r="G122" i="32"/>
  <c r="G123" i="32"/>
  <c r="G124" i="32"/>
  <c r="G115" i="32"/>
  <c r="N11" i="46" l="1"/>
  <c r="N13" i="46"/>
  <c r="N17" i="46"/>
  <c r="C119" i="32"/>
  <c r="N16" i="46"/>
  <c r="E170" i="49"/>
  <c r="E169" i="49"/>
  <c r="E168" i="49"/>
  <c r="E171" i="49"/>
  <c r="E160" i="49"/>
  <c r="E159" i="49"/>
  <c r="E158" i="49"/>
  <c r="E156" i="49"/>
  <c r="E155" i="49"/>
  <c r="E154" i="49"/>
  <c r="E161" i="49"/>
  <c r="E153" i="49"/>
  <c r="N14" i="46"/>
  <c r="N10" i="46"/>
  <c r="N12" i="46"/>
  <c r="L10" i="50"/>
  <c r="L15" i="50"/>
  <c r="L16" i="50"/>
  <c r="L12" i="50"/>
  <c r="L17" i="50"/>
  <c r="L11" i="50"/>
  <c r="L14" i="50"/>
  <c r="L13" i="50"/>
  <c r="L9" i="50"/>
  <c r="O10" i="48"/>
  <c r="O16" i="48"/>
  <c r="O12" i="48"/>
  <c r="O15" i="48"/>
  <c r="K17" i="41"/>
  <c r="K9" i="41"/>
  <c r="O12" i="43"/>
  <c r="L16" i="44"/>
  <c r="O11" i="48"/>
  <c r="O14" i="48"/>
  <c r="O17" i="48"/>
  <c r="O13" i="48"/>
  <c r="M16" i="47"/>
  <c r="M12" i="47"/>
  <c r="M10" i="47"/>
  <c r="M11" i="47"/>
  <c r="M14" i="47"/>
  <c r="M15" i="47"/>
  <c r="M17" i="47"/>
  <c r="M13" i="47"/>
  <c r="L11" i="44"/>
  <c r="L13" i="44"/>
  <c r="L12" i="44"/>
  <c r="P10" i="45"/>
  <c r="P11" i="45"/>
  <c r="P13" i="45"/>
  <c r="P14" i="45"/>
  <c r="P15" i="45"/>
  <c r="P12" i="45"/>
  <c r="P16" i="45"/>
  <c r="P17" i="45"/>
  <c r="L10" i="44"/>
  <c r="L15" i="44"/>
  <c r="L14" i="44"/>
  <c r="K8" i="41"/>
  <c r="K10" i="41"/>
  <c r="O13" i="43"/>
  <c r="L17" i="44"/>
  <c r="L9" i="44"/>
  <c r="L8" i="44"/>
  <c r="O11" i="43"/>
  <c r="O8" i="43"/>
  <c r="O10" i="43"/>
  <c r="O17" i="43"/>
  <c r="O9" i="43"/>
  <c r="O16" i="43"/>
  <c r="O15" i="43"/>
  <c r="O14" i="43"/>
  <c r="K16" i="41"/>
  <c r="K15" i="41"/>
  <c r="K11" i="41"/>
  <c r="K14" i="41"/>
  <c r="K13" i="41"/>
  <c r="K12" i="41"/>
  <c r="M12" i="40"/>
  <c r="M11" i="40"/>
  <c r="N15" i="38"/>
  <c r="M13" i="40"/>
  <c r="M10" i="40"/>
  <c r="M14" i="40"/>
  <c r="M17" i="40"/>
  <c r="M9" i="40"/>
  <c r="M16" i="40"/>
  <c r="M15" i="40"/>
  <c r="M8" i="40"/>
  <c r="N16" i="38"/>
  <c r="N14" i="38"/>
  <c r="N17" i="38"/>
  <c r="N9" i="38"/>
  <c r="N13" i="38"/>
  <c r="N10" i="38"/>
  <c r="N12" i="38"/>
  <c r="N11" i="38"/>
  <c r="N8" i="38"/>
  <c r="R17" i="4"/>
  <c r="AG161" i="49"/>
  <c r="U161" i="49"/>
  <c r="Q161" i="49"/>
  <c r="R16" i="4"/>
  <c r="H161" i="49"/>
  <c r="AB155" i="49"/>
  <c r="F171" i="49"/>
  <c r="I152" i="49"/>
  <c r="W154" i="49"/>
  <c r="G170" i="49"/>
  <c r="AJ153" i="49"/>
  <c r="L169" i="49"/>
  <c r="B123" i="32"/>
  <c r="AH171" i="49"/>
  <c r="AM152" i="49"/>
  <c r="AG163" i="49"/>
  <c r="C123" i="32"/>
  <c r="L161" i="49"/>
  <c r="AD160" i="49"/>
  <c r="M160" i="49"/>
  <c r="T170" i="49"/>
  <c r="AF152" i="49"/>
  <c r="AA159" i="49"/>
  <c r="AD169" i="49"/>
  <c r="C28" i="37"/>
  <c r="AJ161" i="49"/>
  <c r="W158" i="49"/>
  <c r="AI164" i="49"/>
  <c r="D21" i="37"/>
  <c r="I158" i="49"/>
  <c r="AF160" i="49"/>
  <c r="Z162" i="49"/>
  <c r="I161" i="49"/>
  <c r="L155" i="49"/>
  <c r="AL152" i="49"/>
  <c r="AH161" i="49"/>
  <c r="R161" i="49"/>
  <c r="AE160" i="49"/>
  <c r="AB159" i="49"/>
  <c r="U158" i="49"/>
  <c r="U154" i="49"/>
  <c r="G171" i="49"/>
  <c r="L165" i="49"/>
  <c r="X162" i="49"/>
  <c r="AM169" i="49"/>
  <c r="Q164" i="49"/>
  <c r="M167" i="49"/>
  <c r="M13" i="51"/>
  <c r="U13" i="51" s="1"/>
  <c r="T12" i="51"/>
  <c r="V12" i="51" s="1"/>
  <c r="W12" i="51" s="1"/>
  <c r="K161" i="49"/>
  <c r="L153" i="49"/>
  <c r="AE152" i="49"/>
  <c r="AD161" i="49"/>
  <c r="N161" i="49"/>
  <c r="X160" i="49"/>
  <c r="Y159" i="49"/>
  <c r="AA155" i="49"/>
  <c r="AI153" i="49"/>
  <c r="I171" i="49"/>
  <c r="M163" i="49"/>
  <c r="AF171" i="49"/>
  <c r="AB169" i="49"/>
  <c r="F161" i="49"/>
  <c r="J161" i="49"/>
  <c r="U152" i="49"/>
  <c r="AD152" i="49"/>
  <c r="AC161" i="49"/>
  <c r="M161" i="49"/>
  <c r="W160" i="49"/>
  <c r="AN158" i="49"/>
  <c r="AN154" i="49"/>
  <c r="AG153" i="49"/>
  <c r="I169" i="49"/>
  <c r="P170" i="49"/>
  <c r="W171" i="49"/>
  <c r="AB168" i="49"/>
  <c r="M11" i="51"/>
  <c r="U11" i="51" s="1"/>
  <c r="F160" i="49"/>
  <c r="G161" i="49"/>
  <c r="K160" i="49"/>
  <c r="T152" i="49"/>
  <c r="AN161" i="49"/>
  <c r="Z161" i="49"/>
  <c r="AN160" i="49"/>
  <c r="V160" i="49"/>
  <c r="AM158" i="49"/>
  <c r="AM154" i="49"/>
  <c r="T153" i="49"/>
  <c r="D161" i="49"/>
  <c r="J162" i="49"/>
  <c r="Q171" i="49"/>
  <c r="Y167" i="49"/>
  <c r="F159" i="49"/>
  <c r="K153" i="49"/>
  <c r="S152" i="49"/>
  <c r="AL161" i="49"/>
  <c r="Y161" i="49"/>
  <c r="AM160" i="49"/>
  <c r="P160" i="49"/>
  <c r="AK158" i="49"/>
  <c r="AK154" i="49"/>
  <c r="S153" i="49"/>
  <c r="D159" i="49"/>
  <c r="K171" i="49"/>
  <c r="AK162" i="49"/>
  <c r="AF170" i="49"/>
  <c r="AN165" i="49"/>
  <c r="L154" i="49"/>
  <c r="F153" i="49"/>
  <c r="G154" i="49"/>
  <c r="J153" i="49"/>
  <c r="AN152" i="49"/>
  <c r="AK161" i="49"/>
  <c r="V161" i="49"/>
  <c r="AL160" i="49"/>
  <c r="O160" i="49"/>
  <c r="X158" i="49"/>
  <c r="Q153" i="49"/>
  <c r="D170" i="49"/>
  <c r="AI162" i="49"/>
  <c r="AD170" i="49"/>
  <c r="K8" i="50"/>
  <c r="H152" i="49" s="1"/>
  <c r="J8" i="50"/>
  <c r="N157" i="49"/>
  <c r="V157" i="49"/>
  <c r="AD157" i="49"/>
  <c r="AL157" i="49"/>
  <c r="O157" i="49"/>
  <c r="W157" i="49"/>
  <c r="AE157" i="49"/>
  <c r="AM157" i="49"/>
  <c r="P157" i="49"/>
  <c r="X157" i="49"/>
  <c r="AF157" i="49"/>
  <c r="AN157" i="49"/>
  <c r="D157" i="49"/>
  <c r="R157" i="49"/>
  <c r="Z157" i="49"/>
  <c r="AH157" i="49"/>
  <c r="G156" i="49"/>
  <c r="H157" i="49"/>
  <c r="K157" i="49"/>
  <c r="AJ157" i="49"/>
  <c r="T157" i="49"/>
  <c r="AF156" i="49"/>
  <c r="R156" i="49"/>
  <c r="Z156" i="49"/>
  <c r="AH156" i="49"/>
  <c r="S156" i="49"/>
  <c r="AA156" i="49"/>
  <c r="AI156" i="49"/>
  <c r="D156" i="49"/>
  <c r="T156" i="49"/>
  <c r="AB156" i="49"/>
  <c r="AJ156" i="49"/>
  <c r="N156" i="49"/>
  <c r="V156" i="49"/>
  <c r="AD156" i="49"/>
  <c r="AL156" i="49"/>
  <c r="H156" i="49"/>
  <c r="I157" i="49"/>
  <c r="J157" i="49"/>
  <c r="AI157" i="49"/>
  <c r="S157" i="49"/>
  <c r="AE156" i="49"/>
  <c r="O156" i="49"/>
  <c r="N155" i="49"/>
  <c r="V155" i="49"/>
  <c r="AD155" i="49"/>
  <c r="AL155" i="49"/>
  <c r="D155" i="49"/>
  <c r="O155" i="49"/>
  <c r="W155" i="49"/>
  <c r="AE155" i="49"/>
  <c r="AM155" i="49"/>
  <c r="P155" i="49"/>
  <c r="X155" i="49"/>
  <c r="AF155" i="49"/>
  <c r="AN155" i="49"/>
  <c r="R155" i="49"/>
  <c r="Z155" i="49"/>
  <c r="AH155" i="49"/>
  <c r="H155" i="49"/>
  <c r="I156" i="49"/>
  <c r="K156" i="49"/>
  <c r="AG157" i="49"/>
  <c r="Q157" i="49"/>
  <c r="AC156" i="49"/>
  <c r="M156" i="49"/>
  <c r="Y155" i="49"/>
  <c r="M10" i="51"/>
  <c r="V10" i="51" s="1"/>
  <c r="D154" i="49"/>
  <c r="R154" i="49"/>
  <c r="Z154" i="49"/>
  <c r="AH154" i="49"/>
  <c r="S154" i="49"/>
  <c r="AA154" i="49"/>
  <c r="AI154" i="49"/>
  <c r="T154" i="49"/>
  <c r="AB154" i="49"/>
  <c r="AJ154" i="49"/>
  <c r="N154" i="49"/>
  <c r="V154" i="49"/>
  <c r="AD154" i="49"/>
  <c r="AL154" i="49"/>
  <c r="F158" i="49"/>
  <c r="G153" i="49"/>
  <c r="H154" i="49"/>
  <c r="I155" i="49"/>
  <c r="J160" i="49"/>
  <c r="J156" i="49"/>
  <c r="L160" i="49"/>
  <c r="L152" i="49"/>
  <c r="R152" i="49"/>
  <c r="AK152" i="49"/>
  <c r="AC152" i="49"/>
  <c r="AK160" i="49"/>
  <c r="AC160" i="49"/>
  <c r="U160" i="49"/>
  <c r="AK159" i="49"/>
  <c r="U159" i="49"/>
  <c r="AG158" i="49"/>
  <c r="Q158" i="49"/>
  <c r="AC157" i="49"/>
  <c r="M157" i="49"/>
  <c r="Y156" i="49"/>
  <c r="AK155" i="49"/>
  <c r="U155" i="49"/>
  <c r="AG154" i="49"/>
  <c r="Q154" i="49"/>
  <c r="AC153" i="49"/>
  <c r="M153" i="49"/>
  <c r="X168" i="49"/>
  <c r="AF168" i="49"/>
  <c r="AN168" i="49"/>
  <c r="Y168" i="49"/>
  <c r="AG168" i="49"/>
  <c r="Q168" i="49"/>
  <c r="Z168" i="49"/>
  <c r="AH168" i="49"/>
  <c r="V168" i="49"/>
  <c r="AC168" i="49"/>
  <c r="M168" i="49"/>
  <c r="R168" i="49"/>
  <c r="AD168" i="49"/>
  <c r="G168" i="49"/>
  <c r="S168" i="49"/>
  <c r="AE168" i="49"/>
  <c r="H168" i="49"/>
  <c r="F168" i="49"/>
  <c r="T168" i="49"/>
  <c r="AI168" i="49"/>
  <c r="D168" i="49"/>
  <c r="U168" i="49"/>
  <c r="AJ168" i="49"/>
  <c r="I168" i="49"/>
  <c r="W168" i="49"/>
  <c r="AK168" i="49"/>
  <c r="AA168" i="49"/>
  <c r="AL168" i="49"/>
  <c r="L168" i="49"/>
  <c r="J168" i="49"/>
  <c r="AM168" i="49"/>
  <c r="M9" i="51"/>
  <c r="V9" i="51" s="1"/>
  <c r="N153" i="49"/>
  <c r="V153" i="49"/>
  <c r="AD153" i="49"/>
  <c r="AL153" i="49"/>
  <c r="O153" i="49"/>
  <c r="W153" i="49"/>
  <c r="AE153" i="49"/>
  <c r="AM153" i="49"/>
  <c r="P153" i="49"/>
  <c r="X153" i="49"/>
  <c r="AF153" i="49"/>
  <c r="AN153" i="49"/>
  <c r="R153" i="49"/>
  <c r="Z153" i="49"/>
  <c r="AH153" i="49"/>
  <c r="F157" i="49"/>
  <c r="G160" i="49"/>
  <c r="H153" i="49"/>
  <c r="I154" i="49"/>
  <c r="K159" i="49"/>
  <c r="K155" i="49"/>
  <c r="L159" i="49"/>
  <c r="M152" i="49"/>
  <c r="Q152" i="49"/>
  <c r="AJ152" i="49"/>
  <c r="AB152" i="49"/>
  <c r="AJ160" i="49"/>
  <c r="AB160" i="49"/>
  <c r="AJ159" i="49"/>
  <c r="T159" i="49"/>
  <c r="AF158" i="49"/>
  <c r="P158" i="49"/>
  <c r="AB157" i="49"/>
  <c r="AN156" i="49"/>
  <c r="X156" i="49"/>
  <c r="AJ155" i="49"/>
  <c r="T155" i="49"/>
  <c r="AF154" i="49"/>
  <c r="P154" i="49"/>
  <c r="AB153" i="49"/>
  <c r="N160" i="49"/>
  <c r="D160" i="49"/>
  <c r="F156" i="49"/>
  <c r="G159" i="49"/>
  <c r="H160" i="49"/>
  <c r="I153" i="49"/>
  <c r="J159" i="49"/>
  <c r="J155" i="49"/>
  <c r="L158" i="49"/>
  <c r="O152" i="49"/>
  <c r="P152" i="49"/>
  <c r="AI152" i="49"/>
  <c r="AA152" i="49"/>
  <c r="AI160" i="49"/>
  <c r="AA160" i="49"/>
  <c r="S160" i="49"/>
  <c r="AI159" i="49"/>
  <c r="AE158" i="49"/>
  <c r="O158" i="49"/>
  <c r="AA157" i="49"/>
  <c r="AM156" i="49"/>
  <c r="W156" i="49"/>
  <c r="AI155" i="49"/>
  <c r="S155" i="49"/>
  <c r="AE154" i="49"/>
  <c r="O154" i="49"/>
  <c r="AA153" i="49"/>
  <c r="K168" i="49"/>
  <c r="D19" i="37"/>
  <c r="N8" i="45"/>
  <c r="N159" i="49"/>
  <c r="V159" i="49"/>
  <c r="AD159" i="49"/>
  <c r="AL159" i="49"/>
  <c r="O159" i="49"/>
  <c r="W159" i="49"/>
  <c r="AE159" i="49"/>
  <c r="AM159" i="49"/>
  <c r="P159" i="49"/>
  <c r="X159" i="49"/>
  <c r="AF159" i="49"/>
  <c r="AN159" i="49"/>
  <c r="R159" i="49"/>
  <c r="Z159" i="49"/>
  <c r="AH159" i="49"/>
  <c r="F152" i="49"/>
  <c r="F155" i="49"/>
  <c r="G158" i="49"/>
  <c r="H159" i="49"/>
  <c r="I160" i="49"/>
  <c r="J152" i="49"/>
  <c r="K158" i="49"/>
  <c r="K154" i="49"/>
  <c r="L157" i="49"/>
  <c r="N152" i="49"/>
  <c r="W152" i="49"/>
  <c r="AH152" i="49"/>
  <c r="Z152" i="49"/>
  <c r="AH160" i="49"/>
  <c r="Z160" i="49"/>
  <c r="R160" i="49"/>
  <c r="AG159" i="49"/>
  <c r="Q159" i="49"/>
  <c r="AC158" i="49"/>
  <c r="Y157" i="49"/>
  <c r="AK156" i="49"/>
  <c r="U156" i="49"/>
  <c r="AG155" i="49"/>
  <c r="Q155" i="49"/>
  <c r="AC154" i="49"/>
  <c r="M154" i="49"/>
  <c r="Y153" i="49"/>
  <c r="B121" i="32"/>
  <c r="N9" i="45"/>
  <c r="R158" i="49"/>
  <c r="Z158" i="49"/>
  <c r="AH158" i="49"/>
  <c r="S158" i="49"/>
  <c r="AA158" i="49"/>
  <c r="AI158" i="49"/>
  <c r="T158" i="49"/>
  <c r="AB158" i="49"/>
  <c r="AJ158" i="49"/>
  <c r="D158" i="49"/>
  <c r="N158" i="49"/>
  <c r="V158" i="49"/>
  <c r="AD158" i="49"/>
  <c r="AL158" i="49"/>
  <c r="F154" i="49"/>
  <c r="G157" i="49"/>
  <c r="H158" i="49"/>
  <c r="I159" i="49"/>
  <c r="K152" i="49"/>
  <c r="J158" i="49"/>
  <c r="J154" i="49"/>
  <c r="L156" i="49"/>
  <c r="V152" i="49"/>
  <c r="X152" i="49"/>
  <c r="AG152" i="49"/>
  <c r="Y152" i="49"/>
  <c r="AG160" i="49"/>
  <c r="Y160" i="49"/>
  <c r="Q160" i="49"/>
  <c r="AC159" i="49"/>
  <c r="M159" i="49"/>
  <c r="Y158" i="49"/>
  <c r="AK157" i="49"/>
  <c r="U157" i="49"/>
  <c r="AG156" i="49"/>
  <c r="Q156" i="49"/>
  <c r="AC155" i="49"/>
  <c r="M155" i="49"/>
  <c r="Y154" i="49"/>
  <c r="AK153" i="49"/>
  <c r="U153" i="49"/>
  <c r="C21" i="37"/>
  <c r="R167" i="49"/>
  <c r="AG167" i="49"/>
  <c r="AK167" i="49"/>
  <c r="D171" i="49"/>
  <c r="F162" i="49"/>
  <c r="H170" i="49"/>
  <c r="I170" i="49"/>
  <c r="K162" i="49"/>
  <c r="M164" i="49"/>
  <c r="P169" i="49"/>
  <c r="AJ162" i="49"/>
  <c r="Y162" i="49"/>
  <c r="AG171" i="49"/>
  <c r="U171" i="49"/>
  <c r="AE170" i="49"/>
  <c r="AN169" i="49"/>
  <c r="AC169" i="49"/>
  <c r="T167" i="49"/>
  <c r="AL164" i="49"/>
  <c r="T165" i="49"/>
  <c r="AF165" i="49"/>
  <c r="R165" i="49"/>
  <c r="AI165" i="49"/>
  <c r="S165" i="49"/>
  <c r="AJ165" i="49"/>
  <c r="D169" i="49"/>
  <c r="F170" i="49"/>
  <c r="H169" i="49"/>
  <c r="J171" i="49"/>
  <c r="K165" i="49"/>
  <c r="L162" i="49"/>
  <c r="M162" i="49"/>
  <c r="P165" i="49"/>
  <c r="AH162" i="49"/>
  <c r="S162" i="49"/>
  <c r="AE171" i="49"/>
  <c r="AN170" i="49"/>
  <c r="AC170" i="49"/>
  <c r="AL169" i="49"/>
  <c r="X169" i="49"/>
  <c r="AM165" i="49"/>
  <c r="T162" i="49"/>
  <c r="AC162" i="49"/>
  <c r="U162" i="49"/>
  <c r="AD162" i="49"/>
  <c r="W162" i="49"/>
  <c r="AE162" i="49"/>
  <c r="AM162" i="49"/>
  <c r="S164" i="49"/>
  <c r="W164" i="49"/>
  <c r="AM164" i="49"/>
  <c r="Z164" i="49"/>
  <c r="V164" i="49"/>
  <c r="AA164" i="49"/>
  <c r="F169" i="49"/>
  <c r="G169" i="49"/>
  <c r="I167" i="49"/>
  <c r="K170" i="49"/>
  <c r="J164" i="49"/>
  <c r="M171" i="49"/>
  <c r="O162" i="49"/>
  <c r="P164" i="49"/>
  <c r="AG162" i="49"/>
  <c r="R162" i="49"/>
  <c r="AD171" i="49"/>
  <c r="AM170" i="49"/>
  <c r="Y170" i="49"/>
  <c r="AK169" i="49"/>
  <c r="W169" i="49"/>
  <c r="AE165" i="49"/>
  <c r="AE164" i="49"/>
  <c r="R171" i="49"/>
  <c r="AA171" i="49"/>
  <c r="AI171" i="49"/>
  <c r="S171" i="49"/>
  <c r="AB171" i="49"/>
  <c r="AJ171" i="49"/>
  <c r="T171" i="49"/>
  <c r="AC171" i="49"/>
  <c r="AK171" i="49"/>
  <c r="R163" i="49"/>
  <c r="T163" i="49"/>
  <c r="Y163" i="49"/>
  <c r="AC163" i="49"/>
  <c r="I164" i="49"/>
  <c r="J170" i="49"/>
  <c r="K163" i="49"/>
  <c r="M170" i="49"/>
  <c r="N162" i="49"/>
  <c r="Q162" i="49"/>
  <c r="AF162" i="49"/>
  <c r="AN171" i="49"/>
  <c r="Z171" i="49"/>
  <c r="AL170" i="49"/>
  <c r="X170" i="49"/>
  <c r="AJ169" i="49"/>
  <c r="U169" i="49"/>
  <c r="AB165" i="49"/>
  <c r="AD164" i="49"/>
  <c r="Q170" i="49"/>
  <c r="Z170" i="49"/>
  <c r="AH170" i="49"/>
  <c r="R170" i="49"/>
  <c r="AA170" i="49"/>
  <c r="AI170" i="49"/>
  <c r="S170" i="49"/>
  <c r="AB170" i="49"/>
  <c r="AJ170" i="49"/>
  <c r="D162" i="49"/>
  <c r="H162" i="49"/>
  <c r="I163" i="49"/>
  <c r="K169" i="49"/>
  <c r="L171" i="49"/>
  <c r="M169" i="49"/>
  <c r="P162" i="49"/>
  <c r="AN162" i="49"/>
  <c r="AB162" i="49"/>
  <c r="AM171" i="49"/>
  <c r="Y171" i="49"/>
  <c r="AK170" i="49"/>
  <c r="W170" i="49"/>
  <c r="AF169" i="49"/>
  <c r="T169" i="49"/>
  <c r="AA165" i="49"/>
  <c r="U164" i="49"/>
  <c r="Y169" i="49"/>
  <c r="AG169" i="49"/>
  <c r="Q169" i="49"/>
  <c r="Z169" i="49"/>
  <c r="AH169" i="49"/>
  <c r="R169" i="49"/>
  <c r="AA169" i="49"/>
  <c r="AI169" i="49"/>
  <c r="H171" i="49"/>
  <c r="H164" i="49"/>
  <c r="I162" i="49"/>
  <c r="J169" i="49"/>
  <c r="L170" i="49"/>
  <c r="P171" i="49"/>
  <c r="AL162" i="49"/>
  <c r="AA162" i="49"/>
  <c r="AL171" i="49"/>
  <c r="X171" i="49"/>
  <c r="AG170" i="49"/>
  <c r="U170" i="49"/>
  <c r="AE169" i="49"/>
  <c r="S169" i="49"/>
  <c r="AC167" i="49"/>
  <c r="X165" i="49"/>
  <c r="R164" i="49"/>
  <c r="C24" i="37"/>
  <c r="D24" i="37"/>
  <c r="D22" i="37"/>
  <c r="D25" i="37"/>
  <c r="C25" i="37"/>
  <c r="C22" i="37"/>
  <c r="H166" i="49"/>
  <c r="AJ166" i="49"/>
  <c r="D166" i="49"/>
  <c r="V166" i="49"/>
  <c r="Q166" i="49"/>
  <c r="U166" i="49"/>
  <c r="Z166" i="49"/>
  <c r="AD166" i="49"/>
  <c r="AH166" i="49"/>
  <c r="AL166" i="49"/>
  <c r="P166" i="49"/>
  <c r="K166" i="49"/>
  <c r="X166" i="49"/>
  <c r="R166" i="49"/>
  <c r="W166" i="49"/>
  <c r="AA166" i="49"/>
  <c r="AE166" i="49"/>
  <c r="AI166" i="49"/>
  <c r="AM166" i="49"/>
  <c r="M166" i="49"/>
  <c r="I166" i="49"/>
  <c r="AB166" i="49"/>
  <c r="T166" i="49"/>
  <c r="Y166" i="49"/>
  <c r="AC166" i="49"/>
  <c r="AG166" i="49"/>
  <c r="AK166" i="49"/>
  <c r="L166" i="49"/>
  <c r="J166" i="49"/>
  <c r="S166" i="49"/>
  <c r="AF166" i="49"/>
  <c r="AN166" i="49"/>
  <c r="D167" i="49"/>
  <c r="D163" i="49"/>
  <c r="F167" i="49"/>
  <c r="F163" i="49"/>
  <c r="AL167" i="49"/>
  <c r="AH167" i="49"/>
  <c r="AD167" i="49"/>
  <c r="Z167" i="49"/>
  <c r="U167" i="49"/>
  <c r="Q167" i="49"/>
  <c r="AL163" i="49"/>
  <c r="AH163" i="49"/>
  <c r="AD163" i="49"/>
  <c r="Z163" i="49"/>
  <c r="U163" i="49"/>
  <c r="Q163" i="49"/>
  <c r="V165" i="49"/>
  <c r="D165" i="49"/>
  <c r="F165" i="49"/>
  <c r="J167" i="49"/>
  <c r="J165" i="49"/>
  <c r="J163" i="49"/>
  <c r="L164" i="49"/>
  <c r="P167" i="49"/>
  <c r="P163" i="49"/>
  <c r="AN167" i="49"/>
  <c r="AJ167" i="49"/>
  <c r="AF167" i="49"/>
  <c r="AB167" i="49"/>
  <c r="X167" i="49"/>
  <c r="S167" i="49"/>
  <c r="AL165" i="49"/>
  <c r="AH165" i="49"/>
  <c r="AD165" i="49"/>
  <c r="Z165" i="49"/>
  <c r="U165" i="49"/>
  <c r="Q165" i="49"/>
  <c r="AK164" i="49"/>
  <c r="AG164" i="49"/>
  <c r="AC164" i="49"/>
  <c r="Y164" i="49"/>
  <c r="T164" i="49"/>
  <c r="AN163" i="49"/>
  <c r="AJ163" i="49"/>
  <c r="AF163" i="49"/>
  <c r="AB163" i="49"/>
  <c r="X163" i="49"/>
  <c r="S163" i="49"/>
  <c r="V167" i="49"/>
  <c r="V163" i="49"/>
  <c r="D164" i="49"/>
  <c r="F164" i="49"/>
  <c r="H167" i="49"/>
  <c r="H165" i="49"/>
  <c r="H163" i="49"/>
  <c r="I165" i="49"/>
  <c r="K164" i="49"/>
  <c r="L167" i="49"/>
  <c r="L163" i="49"/>
  <c r="M165" i="49"/>
  <c r="AM167" i="49"/>
  <c r="AI167" i="49"/>
  <c r="AE167" i="49"/>
  <c r="AA167" i="49"/>
  <c r="W167" i="49"/>
  <c r="AK165" i="49"/>
  <c r="AG165" i="49"/>
  <c r="AC165" i="49"/>
  <c r="Y165" i="49"/>
  <c r="AN164" i="49"/>
  <c r="AJ164" i="49"/>
  <c r="AF164" i="49"/>
  <c r="AB164" i="49"/>
  <c r="X164" i="49"/>
  <c r="AM163" i="49"/>
  <c r="AI163" i="49"/>
  <c r="AE163" i="49"/>
  <c r="AA163" i="49"/>
  <c r="W163" i="49"/>
  <c r="AF161" i="49"/>
  <c r="AB161" i="49"/>
  <c r="X161" i="49"/>
  <c r="T161" i="49"/>
  <c r="P161" i="49"/>
  <c r="AM161" i="49"/>
  <c r="AI161" i="49"/>
  <c r="AE161" i="49"/>
  <c r="AA161" i="49"/>
  <c r="W161" i="49"/>
  <c r="S161" i="49"/>
  <c r="T8" i="51"/>
  <c r="V8" i="51" s="1"/>
  <c r="C121" i="32"/>
  <c r="C117" i="32"/>
  <c r="C124" i="32"/>
  <c r="C120" i="32"/>
  <c r="C116" i="32"/>
  <c r="B129" i="32"/>
  <c r="L129" i="32" s="1"/>
  <c r="B135" i="32"/>
  <c r="L135" i="32" s="1"/>
  <c r="L14" i="34" s="1"/>
  <c r="B131" i="32"/>
  <c r="L131" i="32" s="1"/>
  <c r="L10" i="34" s="1"/>
  <c r="B119" i="32"/>
  <c r="M119" i="32" s="1"/>
  <c r="B117" i="32"/>
  <c r="B138" i="32"/>
  <c r="L138" i="32" s="1"/>
  <c r="L17" i="34" s="1"/>
  <c r="B134" i="32"/>
  <c r="L134" i="32" s="1"/>
  <c r="L13" i="34" s="1"/>
  <c r="B130" i="32"/>
  <c r="L130" i="32" s="1"/>
  <c r="L9" i="34" s="1"/>
  <c r="B137" i="32"/>
  <c r="L137" i="32" s="1"/>
  <c r="B133" i="32"/>
  <c r="L133" i="32" s="1"/>
  <c r="B136" i="32"/>
  <c r="L136" i="32" s="1"/>
  <c r="L15" i="34" s="1"/>
  <c r="B132" i="32"/>
  <c r="L132" i="32" s="1"/>
  <c r="L11" i="34" s="1"/>
  <c r="C115" i="32"/>
  <c r="C122" i="32"/>
  <c r="C118" i="32"/>
  <c r="B124" i="32"/>
  <c r="B122" i="32"/>
  <c r="B120" i="32"/>
  <c r="B118" i="32"/>
  <c r="B116" i="32"/>
  <c r="B115" i="32"/>
  <c r="E25" i="37" l="1"/>
  <c r="E24" i="37"/>
  <c r="E22" i="37"/>
  <c r="E21" i="37"/>
  <c r="E19" i="37"/>
  <c r="G166" i="49"/>
  <c r="Y12" i="51"/>
  <c r="G152" i="49"/>
  <c r="L8" i="50"/>
  <c r="O9" i="45"/>
  <c r="P9" i="45" s="1"/>
  <c r="O8" i="45"/>
  <c r="P8" i="45" s="1"/>
  <c r="L8" i="34"/>
  <c r="M123" i="32"/>
  <c r="O16" i="33" s="1"/>
  <c r="D30" i="37"/>
  <c r="V13" i="51"/>
  <c r="W13" i="51" s="1"/>
  <c r="U10" i="51"/>
  <c r="W10" i="51" s="1"/>
  <c r="U12" i="51"/>
  <c r="M117" i="32"/>
  <c r="N10" i="33" s="1"/>
  <c r="M115" i="32"/>
  <c r="N8" i="33" s="1"/>
  <c r="V11" i="51"/>
  <c r="W11" i="51" s="1"/>
  <c r="M121" i="32"/>
  <c r="N14" i="33" s="1"/>
  <c r="M122" i="32"/>
  <c r="N15" i="33" s="1"/>
  <c r="C26" i="37"/>
  <c r="M116" i="32"/>
  <c r="O12" i="33"/>
  <c r="N12" i="33"/>
  <c r="M118" i="32"/>
  <c r="M12" i="34"/>
  <c r="L12" i="34"/>
  <c r="C30" i="37"/>
  <c r="M16" i="34"/>
  <c r="L16" i="34"/>
  <c r="U9" i="51"/>
  <c r="W9" i="51" s="1"/>
  <c r="M124" i="32"/>
  <c r="U8" i="51"/>
  <c r="W8" i="51" s="1"/>
  <c r="M10" i="34"/>
  <c r="N10" i="34" s="1"/>
  <c r="M120" i="32"/>
  <c r="M14" i="34"/>
  <c r="N14" i="34" s="1"/>
  <c r="M9" i="34"/>
  <c r="N9" i="34" s="1"/>
  <c r="M15" i="34"/>
  <c r="N15" i="34" s="1"/>
  <c r="M13" i="34"/>
  <c r="N13" i="34" s="1"/>
  <c r="M11" i="34"/>
  <c r="N11" i="34" s="1"/>
  <c r="M17" i="34"/>
  <c r="N17" i="34" s="1"/>
  <c r="M8" i="34"/>
  <c r="J9" i="47"/>
  <c r="L9" i="47" s="1"/>
  <c r="M9" i="47" s="1"/>
  <c r="J10" i="47"/>
  <c r="J11" i="47"/>
  <c r="J12" i="47"/>
  <c r="J13" i="47"/>
  <c r="J14" i="47"/>
  <c r="J15" i="47"/>
  <c r="J16" i="47"/>
  <c r="J17" i="47"/>
  <c r="J8" i="47"/>
  <c r="L8" i="47" s="1"/>
  <c r="M8" i="47" s="1"/>
  <c r="AU8" i="32"/>
  <c r="AU9" i="32"/>
  <c r="AU10" i="32"/>
  <c r="AU11" i="32"/>
  <c r="AU12" i="32"/>
  <c r="AU3" i="32"/>
  <c r="AU4" i="32"/>
  <c r="AU5" i="32"/>
  <c r="AU6" i="32"/>
  <c r="AU7" i="32"/>
  <c r="AR4" i="32"/>
  <c r="AR5" i="32"/>
  <c r="AR6" i="32"/>
  <c r="AR7" i="32"/>
  <c r="AR8" i="32"/>
  <c r="AR9" i="32"/>
  <c r="AR10" i="32"/>
  <c r="AR11" i="32"/>
  <c r="AR12" i="32"/>
  <c r="AR3" i="32"/>
  <c r="AS4" i="32"/>
  <c r="AT4" i="32"/>
  <c r="AS5" i="32"/>
  <c r="AT5" i="32"/>
  <c r="AS6" i="32"/>
  <c r="AT6" i="32"/>
  <c r="AS7" i="32"/>
  <c r="AT7" i="32"/>
  <c r="AS8" i="32"/>
  <c r="AT8" i="32"/>
  <c r="AS9" i="32"/>
  <c r="AT9" i="32"/>
  <c r="AS10" i="32"/>
  <c r="AT10" i="32"/>
  <c r="AS11" i="32"/>
  <c r="AT11" i="32"/>
  <c r="AS12" i="32"/>
  <c r="AT12" i="32"/>
  <c r="AS3" i="32"/>
  <c r="AT3" i="32"/>
  <c r="A143" i="49"/>
  <c r="A144" i="49"/>
  <c r="A145" i="49"/>
  <c r="A146" i="49"/>
  <c r="A147" i="49"/>
  <c r="A148" i="49"/>
  <c r="A149" i="49"/>
  <c r="A150" i="49"/>
  <c r="A151" i="49"/>
  <c r="A142" i="49"/>
  <c r="A133" i="49"/>
  <c r="A134" i="49"/>
  <c r="A135" i="49"/>
  <c r="A136" i="49"/>
  <c r="A137" i="49"/>
  <c r="A138" i="49"/>
  <c r="A139" i="49"/>
  <c r="A140" i="49"/>
  <c r="A141" i="49"/>
  <c r="A132" i="49"/>
  <c r="A123" i="49"/>
  <c r="A124" i="49"/>
  <c r="A125" i="49"/>
  <c r="A126" i="49"/>
  <c r="A127" i="49"/>
  <c r="A128" i="49"/>
  <c r="A129" i="49"/>
  <c r="A130" i="49"/>
  <c r="A131" i="49"/>
  <c r="A122" i="49"/>
  <c r="A113" i="49"/>
  <c r="A114" i="49"/>
  <c r="A115" i="49"/>
  <c r="A116" i="49"/>
  <c r="A117" i="49"/>
  <c r="A118" i="49"/>
  <c r="A119" i="49"/>
  <c r="A120" i="49"/>
  <c r="A121" i="49"/>
  <c r="A112" i="49"/>
  <c r="A103" i="49"/>
  <c r="A104" i="49"/>
  <c r="A105" i="49"/>
  <c r="A106" i="49"/>
  <c r="A107" i="49"/>
  <c r="A108" i="49"/>
  <c r="A109" i="49"/>
  <c r="A110" i="49"/>
  <c r="A111" i="49"/>
  <c r="A102" i="49"/>
  <c r="A93" i="49"/>
  <c r="A94" i="49"/>
  <c r="A95" i="49"/>
  <c r="A96" i="49"/>
  <c r="A97" i="49"/>
  <c r="A98" i="49"/>
  <c r="A99" i="49"/>
  <c r="A100" i="49"/>
  <c r="A101" i="49"/>
  <c r="A92" i="49"/>
  <c r="A83" i="49"/>
  <c r="A84" i="49"/>
  <c r="A85" i="49"/>
  <c r="A86" i="49"/>
  <c r="A87" i="49"/>
  <c r="A88" i="49"/>
  <c r="A89" i="49"/>
  <c r="A90" i="49"/>
  <c r="A91" i="49"/>
  <c r="A82" i="49"/>
  <c r="A73" i="49"/>
  <c r="A74" i="49"/>
  <c r="A75" i="49"/>
  <c r="A76" i="49"/>
  <c r="A77" i="49"/>
  <c r="A78" i="49"/>
  <c r="A79" i="49"/>
  <c r="A80" i="49"/>
  <c r="A81" i="49"/>
  <c r="A72" i="49"/>
  <c r="A63" i="49"/>
  <c r="A64" i="49"/>
  <c r="A65" i="49"/>
  <c r="A66" i="49"/>
  <c r="A67" i="49"/>
  <c r="A68" i="49"/>
  <c r="A69" i="49"/>
  <c r="A70" i="49"/>
  <c r="A71" i="49"/>
  <c r="A62" i="49"/>
  <c r="A53" i="49"/>
  <c r="A54" i="49"/>
  <c r="A55" i="49"/>
  <c r="A56" i="49"/>
  <c r="A57" i="49"/>
  <c r="A58" i="49"/>
  <c r="A59" i="49"/>
  <c r="A60" i="49"/>
  <c r="A61" i="49"/>
  <c r="A52" i="49"/>
  <c r="A43" i="49"/>
  <c r="A44" i="49"/>
  <c r="A45" i="49"/>
  <c r="A46" i="49"/>
  <c r="A47" i="49"/>
  <c r="A48" i="49"/>
  <c r="A49" i="49"/>
  <c r="A50" i="49"/>
  <c r="A51" i="49"/>
  <c r="A42" i="49"/>
  <c r="A33" i="49"/>
  <c r="A34" i="49"/>
  <c r="A35" i="49"/>
  <c r="A36" i="49"/>
  <c r="A37" i="49"/>
  <c r="A38" i="49"/>
  <c r="A39" i="49"/>
  <c r="A40" i="49"/>
  <c r="A41" i="49"/>
  <c r="A32" i="49"/>
  <c r="A23" i="49"/>
  <c r="A24" i="49"/>
  <c r="A25" i="49"/>
  <c r="A26" i="49"/>
  <c r="A27" i="49"/>
  <c r="A28" i="49"/>
  <c r="A29" i="49"/>
  <c r="A30" i="49"/>
  <c r="A31" i="49"/>
  <c r="A22" i="49"/>
  <c r="A13" i="49"/>
  <c r="A14" i="49"/>
  <c r="A15" i="49"/>
  <c r="A16" i="49"/>
  <c r="A17" i="49"/>
  <c r="A18" i="49"/>
  <c r="A19" i="49"/>
  <c r="A20" i="49"/>
  <c r="A21" i="49"/>
  <c r="A12" i="49"/>
  <c r="A3" i="49"/>
  <c r="A4" i="49"/>
  <c r="A5" i="49"/>
  <c r="A6" i="49"/>
  <c r="A7" i="49"/>
  <c r="A8" i="49"/>
  <c r="A9" i="49"/>
  <c r="A10" i="49"/>
  <c r="A11" i="49"/>
  <c r="A2" i="49"/>
  <c r="C143" i="49"/>
  <c r="C144" i="49"/>
  <c r="E144" i="49" s="1"/>
  <c r="C145" i="49"/>
  <c r="E145" i="49" s="1"/>
  <c r="C146" i="49"/>
  <c r="E146" i="49" s="1"/>
  <c r="C147" i="49"/>
  <c r="E147" i="49" s="1"/>
  <c r="C148" i="49"/>
  <c r="E148" i="49" s="1"/>
  <c r="C149" i="49"/>
  <c r="E149" i="49" s="1"/>
  <c r="C150" i="49"/>
  <c r="E150" i="49" s="1"/>
  <c r="C151" i="49"/>
  <c r="C142" i="49"/>
  <c r="C133" i="49"/>
  <c r="C134" i="49"/>
  <c r="E134" i="49" s="1"/>
  <c r="C135" i="49"/>
  <c r="E135" i="49" s="1"/>
  <c r="C136" i="49"/>
  <c r="E136" i="49" s="1"/>
  <c r="C137" i="49"/>
  <c r="E137" i="49" s="1"/>
  <c r="C138" i="49"/>
  <c r="C139" i="49"/>
  <c r="E139" i="49" s="1"/>
  <c r="C140" i="49"/>
  <c r="C141" i="49"/>
  <c r="E141" i="49" s="1"/>
  <c r="C132" i="49"/>
  <c r="C123" i="49"/>
  <c r="C124" i="49"/>
  <c r="E124" i="49" s="1"/>
  <c r="C125" i="49"/>
  <c r="C126" i="49"/>
  <c r="C127" i="49"/>
  <c r="E127" i="49" s="1"/>
  <c r="C128" i="49"/>
  <c r="E128" i="49" s="1"/>
  <c r="C129" i="49"/>
  <c r="E129" i="49" s="1"/>
  <c r="C130" i="49"/>
  <c r="C131" i="49"/>
  <c r="E131" i="49" s="1"/>
  <c r="C122" i="49"/>
  <c r="C113" i="49"/>
  <c r="C114" i="49"/>
  <c r="E114" i="49" s="1"/>
  <c r="C115" i="49"/>
  <c r="E115" i="49" s="1"/>
  <c r="C116" i="49"/>
  <c r="E116" i="49" s="1"/>
  <c r="C117" i="49"/>
  <c r="E117" i="49" s="1"/>
  <c r="C118" i="49"/>
  <c r="E118" i="49" s="1"/>
  <c r="C119" i="49"/>
  <c r="E119" i="49" s="1"/>
  <c r="C120" i="49"/>
  <c r="E120" i="49" s="1"/>
  <c r="C121" i="49"/>
  <c r="C112" i="49"/>
  <c r="C103" i="49"/>
  <c r="C104" i="49"/>
  <c r="C105" i="49"/>
  <c r="C106" i="49"/>
  <c r="C107" i="49"/>
  <c r="C108" i="49"/>
  <c r="C109" i="49"/>
  <c r="C110" i="49"/>
  <c r="E110" i="49" s="1"/>
  <c r="C111" i="49"/>
  <c r="E111" i="49" s="1"/>
  <c r="C102" i="49"/>
  <c r="C93" i="49"/>
  <c r="C94" i="49"/>
  <c r="E94" i="49" s="1"/>
  <c r="C95" i="49"/>
  <c r="E95" i="49" s="1"/>
  <c r="C96" i="49"/>
  <c r="E96" i="49" s="1"/>
  <c r="C97" i="49"/>
  <c r="C98" i="49"/>
  <c r="E98" i="49" s="1"/>
  <c r="C99" i="49"/>
  <c r="C100" i="49"/>
  <c r="C101" i="49"/>
  <c r="C92" i="49"/>
  <c r="C83" i="49"/>
  <c r="C84" i="49"/>
  <c r="C85" i="49"/>
  <c r="E85" i="49" s="1"/>
  <c r="C86" i="49"/>
  <c r="C87" i="49"/>
  <c r="E87" i="49" s="1"/>
  <c r="C88" i="49"/>
  <c r="C89" i="49"/>
  <c r="C90" i="49"/>
  <c r="E90" i="49" s="1"/>
  <c r="C91" i="49"/>
  <c r="C82" i="49"/>
  <c r="C73" i="49"/>
  <c r="C74" i="49"/>
  <c r="C75" i="49"/>
  <c r="C76" i="49"/>
  <c r="C77" i="49"/>
  <c r="C78" i="49"/>
  <c r="C79" i="49"/>
  <c r="E79" i="49" s="1"/>
  <c r="C80" i="49"/>
  <c r="E80" i="49" s="1"/>
  <c r="C81" i="49"/>
  <c r="E81" i="49" s="1"/>
  <c r="C72" i="49"/>
  <c r="C63" i="49"/>
  <c r="C64" i="49"/>
  <c r="C65" i="49"/>
  <c r="C66" i="49"/>
  <c r="C67" i="49"/>
  <c r="C68" i="49"/>
  <c r="C69" i="49"/>
  <c r="C70" i="49"/>
  <c r="C71" i="49"/>
  <c r="C62" i="49"/>
  <c r="C53" i="49"/>
  <c r="C54" i="49"/>
  <c r="C55" i="49"/>
  <c r="C56" i="49"/>
  <c r="C57" i="49"/>
  <c r="C58" i="49"/>
  <c r="C59" i="49"/>
  <c r="C60" i="49"/>
  <c r="C61" i="49"/>
  <c r="C52" i="49"/>
  <c r="C43" i="49"/>
  <c r="C44" i="49"/>
  <c r="C45" i="49"/>
  <c r="C46" i="49"/>
  <c r="E46" i="49" s="1"/>
  <c r="C47" i="49"/>
  <c r="E47" i="49" s="1"/>
  <c r="C48" i="49"/>
  <c r="C49" i="49"/>
  <c r="C50" i="49"/>
  <c r="C51" i="49"/>
  <c r="E51" i="49" s="1"/>
  <c r="C42" i="49"/>
  <c r="C33" i="49"/>
  <c r="C34" i="49"/>
  <c r="C35" i="49"/>
  <c r="C36" i="49"/>
  <c r="C37" i="49"/>
  <c r="C38" i="49"/>
  <c r="E38" i="49" s="1"/>
  <c r="C39" i="49"/>
  <c r="E39" i="49" s="1"/>
  <c r="C40" i="49"/>
  <c r="C41" i="49"/>
  <c r="E41" i="49" s="1"/>
  <c r="C32" i="49"/>
  <c r="C23" i="49"/>
  <c r="C24" i="49"/>
  <c r="C25" i="49"/>
  <c r="C26" i="49"/>
  <c r="E26" i="49" s="1"/>
  <c r="C27" i="49"/>
  <c r="E27" i="49" s="1"/>
  <c r="C28" i="49"/>
  <c r="E28" i="49" s="1"/>
  <c r="C29" i="49"/>
  <c r="E29" i="49" s="1"/>
  <c r="C30" i="49"/>
  <c r="E30" i="49" s="1"/>
  <c r="C31" i="49"/>
  <c r="E31" i="49" s="1"/>
  <c r="C22" i="49"/>
  <c r="C13" i="49"/>
  <c r="C14" i="49"/>
  <c r="C15" i="49"/>
  <c r="C16" i="49"/>
  <c r="C17" i="49"/>
  <c r="C18" i="49"/>
  <c r="C19" i="49"/>
  <c r="C20" i="49"/>
  <c r="C21" i="49"/>
  <c r="C12" i="49"/>
  <c r="C3" i="49"/>
  <c r="C4" i="49"/>
  <c r="C5" i="49"/>
  <c r="C6" i="49"/>
  <c r="C7" i="49"/>
  <c r="C8" i="49"/>
  <c r="C9" i="49"/>
  <c r="C10" i="49"/>
  <c r="E10" i="49" s="1"/>
  <c r="C11" i="49"/>
  <c r="E11" i="49" s="1"/>
  <c r="C2" i="49"/>
  <c r="K151" i="49" l="1"/>
  <c r="E151" i="49"/>
  <c r="F143" i="49"/>
  <c r="N140" i="49"/>
  <c r="E140" i="49"/>
  <c r="AG138" i="49"/>
  <c r="E138" i="49"/>
  <c r="Y130" i="49"/>
  <c r="E130" i="49"/>
  <c r="AH126" i="49"/>
  <c r="E126" i="49"/>
  <c r="AJ125" i="49"/>
  <c r="E125" i="49"/>
  <c r="P121" i="49"/>
  <c r="E121" i="49"/>
  <c r="AH101" i="49"/>
  <c r="E101" i="49"/>
  <c r="K100" i="49"/>
  <c r="E100" i="49"/>
  <c r="AG99" i="49"/>
  <c r="E99" i="49"/>
  <c r="R97" i="49"/>
  <c r="E97" i="49"/>
  <c r="AI92" i="49"/>
  <c r="Z89" i="49"/>
  <c r="E89" i="49"/>
  <c r="AD88" i="49"/>
  <c r="E88" i="49"/>
  <c r="F84" i="49"/>
  <c r="AA86" i="49"/>
  <c r="E86" i="49"/>
  <c r="AC91" i="49"/>
  <c r="E91" i="49"/>
  <c r="N82" i="49"/>
  <c r="J65" i="49"/>
  <c r="E65" i="49"/>
  <c r="AF66" i="49"/>
  <c r="E66" i="49"/>
  <c r="AE64" i="49"/>
  <c r="E64" i="49"/>
  <c r="Y71" i="49"/>
  <c r="E71" i="49"/>
  <c r="AP70" i="49"/>
  <c r="E70" i="49"/>
  <c r="AJ69" i="49"/>
  <c r="E69" i="49"/>
  <c r="AH68" i="49"/>
  <c r="E68" i="49"/>
  <c r="AN67" i="49"/>
  <c r="E67" i="49"/>
  <c r="AH62" i="49"/>
  <c r="AH54" i="49"/>
  <c r="E54" i="49"/>
  <c r="G61" i="49"/>
  <c r="E61" i="49"/>
  <c r="AR53" i="49"/>
  <c r="X60" i="49"/>
  <c r="E60" i="49"/>
  <c r="AG57" i="49"/>
  <c r="E57" i="49"/>
  <c r="AH59" i="49"/>
  <c r="E59" i="49"/>
  <c r="Q58" i="49"/>
  <c r="E58" i="49"/>
  <c r="S56" i="49"/>
  <c r="E56" i="49"/>
  <c r="AD55" i="49"/>
  <c r="E55" i="49"/>
  <c r="AI52" i="49"/>
  <c r="X49" i="49"/>
  <c r="E49" i="49"/>
  <c r="I48" i="49"/>
  <c r="E48" i="49"/>
  <c r="AP50" i="49"/>
  <c r="E50" i="49"/>
  <c r="P45" i="49"/>
  <c r="AB42" i="49"/>
  <c r="V37" i="49"/>
  <c r="E37" i="49"/>
  <c r="W33" i="49"/>
  <c r="V36" i="49"/>
  <c r="E36" i="49"/>
  <c r="V35" i="49"/>
  <c r="W34" i="49"/>
  <c r="W40" i="49"/>
  <c r="E40" i="49"/>
  <c r="W32" i="49"/>
  <c r="D4" i="49"/>
  <c r="E30" i="37"/>
  <c r="E28" i="37"/>
  <c r="E26" i="37"/>
  <c r="G163" i="49"/>
  <c r="Y9" i="51"/>
  <c r="G164" i="49"/>
  <c r="Y10" i="51"/>
  <c r="G167" i="49"/>
  <c r="Y13" i="51"/>
  <c r="G165" i="49"/>
  <c r="Y11" i="51"/>
  <c r="G162" i="49"/>
  <c r="Y8" i="51"/>
  <c r="D26" i="37"/>
  <c r="N16" i="34"/>
  <c r="N8" i="34"/>
  <c r="N12" i="34"/>
  <c r="N16" i="33"/>
  <c r="P16" i="33" s="1"/>
  <c r="P12" i="33"/>
  <c r="O8" i="33"/>
  <c r="P8" i="33" s="1"/>
  <c r="G16" i="49"/>
  <c r="C17" i="37"/>
  <c r="O14" i="33"/>
  <c r="P14" i="33" s="1"/>
  <c r="AI56" i="49"/>
  <c r="O10" i="33"/>
  <c r="H14" i="49" s="1"/>
  <c r="AD64" i="49"/>
  <c r="AA56" i="49"/>
  <c r="W36" i="49"/>
  <c r="G57" i="49"/>
  <c r="AL68" i="49"/>
  <c r="I56" i="49"/>
  <c r="AK62" i="49"/>
  <c r="O15" i="33"/>
  <c r="H19" i="49" s="1"/>
  <c r="AR42" i="49"/>
  <c r="K64" i="49"/>
  <c r="J89" i="49"/>
  <c r="AN49" i="49"/>
  <c r="N65" i="49"/>
  <c r="X92" i="49"/>
  <c r="P49" i="49"/>
  <c r="N60" i="49"/>
  <c r="W56" i="49"/>
  <c r="AA68" i="49"/>
  <c r="Z59" i="49"/>
  <c r="N59" i="49"/>
  <c r="AS59" i="49"/>
  <c r="W60" i="49"/>
  <c r="K61" i="49"/>
  <c r="K55" i="49"/>
  <c r="P68" i="49"/>
  <c r="Q57" i="49"/>
  <c r="X66" i="49"/>
  <c r="AE55" i="49"/>
  <c r="AJ59" i="49"/>
  <c r="R71" i="49"/>
  <c r="AC67" i="49"/>
  <c r="P42" i="49"/>
  <c r="W59" i="49"/>
  <c r="J61" i="49"/>
  <c r="J55" i="49"/>
  <c r="S67" i="49"/>
  <c r="AB65" i="49"/>
  <c r="AN71" i="49"/>
  <c r="AQ55" i="49"/>
  <c r="D28" i="37"/>
  <c r="AN42" i="49"/>
  <c r="AR52" i="49"/>
  <c r="G60" i="49"/>
  <c r="G71" i="49"/>
  <c r="Q64" i="49"/>
  <c r="AG71" i="49"/>
  <c r="Y62" i="49"/>
  <c r="AO67" i="49"/>
  <c r="AI59" i="49"/>
  <c r="H71" i="49"/>
  <c r="S55" i="49"/>
  <c r="AA52" i="49"/>
  <c r="H67" i="49"/>
  <c r="S62" i="49"/>
  <c r="Z71" i="49"/>
  <c r="AC61" i="49"/>
  <c r="AJ65" i="49"/>
  <c r="R50" i="49"/>
  <c r="AI60" i="49"/>
  <c r="J59" i="49"/>
  <c r="K71" i="49"/>
  <c r="V60" i="49"/>
  <c r="AE60" i="49"/>
  <c r="AM64" i="49"/>
  <c r="AL91" i="49"/>
  <c r="AA6" i="49"/>
  <c r="M6" i="49"/>
  <c r="F6" i="49"/>
  <c r="U46" i="49"/>
  <c r="F46" i="49"/>
  <c r="F98" i="49"/>
  <c r="L98" i="49"/>
  <c r="N98" i="49"/>
  <c r="AB98" i="49"/>
  <c r="AK98" i="49"/>
  <c r="V98" i="49"/>
  <c r="O98" i="49"/>
  <c r="AI98" i="49"/>
  <c r="W98" i="49"/>
  <c r="G98" i="49"/>
  <c r="D98" i="49"/>
  <c r="H98" i="49"/>
  <c r="R98" i="49"/>
  <c r="X98" i="49"/>
  <c r="AF98" i="49"/>
  <c r="AD98" i="49"/>
  <c r="I98" i="49"/>
  <c r="M98" i="49"/>
  <c r="AE98" i="49"/>
  <c r="J98" i="49"/>
  <c r="P98" i="49"/>
  <c r="AG98" i="49"/>
  <c r="K98" i="49"/>
  <c r="Q98" i="49"/>
  <c r="AH98" i="49"/>
  <c r="S98" i="49"/>
  <c r="Y98" i="49"/>
  <c r="AJ98" i="49"/>
  <c r="T98" i="49"/>
  <c r="Z98" i="49"/>
  <c r="AL98" i="49"/>
  <c r="U98" i="49"/>
  <c r="AA98" i="49"/>
  <c r="AC98" i="49"/>
  <c r="AM98" i="49"/>
  <c r="K58" i="49"/>
  <c r="AK86" i="49"/>
  <c r="M2" i="49"/>
  <c r="F2" i="49"/>
  <c r="F41" i="49"/>
  <c r="D41" i="49"/>
  <c r="F85" i="49"/>
  <c r="D85" i="49"/>
  <c r="X85" i="49"/>
  <c r="AF85" i="49"/>
  <c r="M85" i="49"/>
  <c r="U85" i="49"/>
  <c r="H85" i="49"/>
  <c r="Y85" i="49"/>
  <c r="AG85" i="49"/>
  <c r="N85" i="49"/>
  <c r="V85" i="49"/>
  <c r="AL85" i="49"/>
  <c r="Z85" i="49"/>
  <c r="AH85" i="49"/>
  <c r="O85" i="49"/>
  <c r="AM85" i="49"/>
  <c r="AJ85" i="49"/>
  <c r="AA85" i="49"/>
  <c r="P85" i="49"/>
  <c r="AK85" i="49"/>
  <c r="AB85" i="49"/>
  <c r="Q85" i="49"/>
  <c r="AN85" i="49"/>
  <c r="AC85" i="49"/>
  <c r="R85" i="49"/>
  <c r="G85" i="49"/>
  <c r="S85" i="49"/>
  <c r="J85" i="49"/>
  <c r="T85" i="49"/>
  <c r="K85" i="49"/>
  <c r="AD85" i="49"/>
  <c r="N32" i="49"/>
  <c r="AH46" i="49"/>
  <c r="AO52" i="49"/>
  <c r="X52" i="49"/>
  <c r="J58" i="49"/>
  <c r="AQ70" i="49"/>
  <c r="AJ54" i="49"/>
  <c r="O4" i="49"/>
  <c r="M4" i="49"/>
  <c r="F4" i="49"/>
  <c r="R16" i="49"/>
  <c r="M16" i="49"/>
  <c r="P16" i="49"/>
  <c r="S16" i="49"/>
  <c r="T16" i="49"/>
  <c r="F16" i="49"/>
  <c r="H16" i="49"/>
  <c r="J28" i="49"/>
  <c r="N28" i="49"/>
  <c r="Z28" i="49"/>
  <c r="AH28" i="49"/>
  <c r="R28" i="49"/>
  <c r="AA28" i="49"/>
  <c r="AI28" i="49"/>
  <c r="S28" i="49"/>
  <c r="AB28" i="49"/>
  <c r="AJ28" i="49"/>
  <c r="T28" i="49"/>
  <c r="AF28" i="49"/>
  <c r="Q28" i="49"/>
  <c r="V28" i="49"/>
  <c r="AG28" i="49"/>
  <c r="G28" i="49"/>
  <c r="W28" i="49"/>
  <c r="AK28" i="49"/>
  <c r="H28" i="49"/>
  <c r="U28" i="49"/>
  <c r="X28" i="49"/>
  <c r="AL28" i="49"/>
  <c r="M28" i="49"/>
  <c r="O28" i="49"/>
  <c r="Y28" i="49"/>
  <c r="AM28" i="49"/>
  <c r="AC28" i="49"/>
  <c r="AN28" i="49"/>
  <c r="P28" i="49"/>
  <c r="AD28" i="49"/>
  <c r="AE28" i="49"/>
  <c r="F28" i="49"/>
  <c r="F40" i="49"/>
  <c r="D40" i="49"/>
  <c r="Q42" i="49"/>
  <c r="U42" i="49"/>
  <c r="F42" i="49"/>
  <c r="I44" i="49"/>
  <c r="U44" i="49"/>
  <c r="F44" i="49"/>
  <c r="O56" i="49"/>
  <c r="F56" i="49"/>
  <c r="D56" i="49"/>
  <c r="AJ56" i="49"/>
  <c r="AR56" i="49"/>
  <c r="AK56" i="49"/>
  <c r="AS56" i="49"/>
  <c r="AC56" i="49"/>
  <c r="T56" i="49"/>
  <c r="K56" i="49"/>
  <c r="AL56" i="49"/>
  <c r="AD56" i="49"/>
  <c r="U56" i="49"/>
  <c r="AM56" i="49"/>
  <c r="AE56" i="49"/>
  <c r="M56" i="49"/>
  <c r="V56" i="49"/>
  <c r="AN56" i="49"/>
  <c r="X56" i="49"/>
  <c r="AF56" i="49"/>
  <c r="N56" i="49"/>
  <c r="AO56" i="49"/>
  <c r="Y56" i="49"/>
  <c r="AG56" i="49"/>
  <c r="P56" i="49"/>
  <c r="AP56" i="49"/>
  <c r="Z56" i="49"/>
  <c r="AH56" i="49"/>
  <c r="Q56" i="49"/>
  <c r="F68" i="49"/>
  <c r="D68" i="49"/>
  <c r="AN68" i="49"/>
  <c r="AB68" i="49"/>
  <c r="R68" i="49"/>
  <c r="H68" i="49"/>
  <c r="AO68" i="49"/>
  <c r="AC68" i="49"/>
  <c r="S68" i="49"/>
  <c r="AP68" i="49"/>
  <c r="AD68" i="49"/>
  <c r="T68" i="49"/>
  <c r="AQ68" i="49"/>
  <c r="AE68" i="49"/>
  <c r="M68" i="49"/>
  <c r="U68" i="49"/>
  <c r="AJ68" i="49"/>
  <c r="AR68" i="49"/>
  <c r="X68" i="49"/>
  <c r="AF68" i="49"/>
  <c r="N68" i="49"/>
  <c r="V68" i="49"/>
  <c r="AK68" i="49"/>
  <c r="AS68" i="49"/>
  <c r="Y68" i="49"/>
  <c r="AG68" i="49"/>
  <c r="O68" i="49"/>
  <c r="J68" i="49"/>
  <c r="AK80" i="49"/>
  <c r="G80" i="49"/>
  <c r="V80" i="49"/>
  <c r="H80" i="49"/>
  <c r="W80" i="49"/>
  <c r="F80" i="49"/>
  <c r="H82" i="49"/>
  <c r="F82" i="49"/>
  <c r="D82" i="49"/>
  <c r="AJ82" i="49"/>
  <c r="AA82" i="49"/>
  <c r="P82" i="49"/>
  <c r="AK82" i="49"/>
  <c r="AB82" i="49"/>
  <c r="Q82" i="49"/>
  <c r="AN82" i="49"/>
  <c r="AC82" i="49"/>
  <c r="R82" i="49"/>
  <c r="AD82" i="49"/>
  <c r="S82" i="49"/>
  <c r="AE82" i="49"/>
  <c r="T82" i="49"/>
  <c r="K82" i="49"/>
  <c r="X82" i="49"/>
  <c r="AF82" i="49"/>
  <c r="M82" i="49"/>
  <c r="U82" i="49"/>
  <c r="O82" i="49"/>
  <c r="J82" i="49"/>
  <c r="Y82" i="49"/>
  <c r="V82" i="49"/>
  <c r="Z82" i="49"/>
  <c r="AM82" i="49"/>
  <c r="AG82" i="49"/>
  <c r="AL82" i="49"/>
  <c r="AH82" i="49"/>
  <c r="F96" i="49"/>
  <c r="D96" i="49"/>
  <c r="J96" i="49"/>
  <c r="AI96" i="49"/>
  <c r="P96" i="49"/>
  <c r="AB96" i="49"/>
  <c r="AK96" i="49"/>
  <c r="K96" i="49"/>
  <c r="Q96" i="49"/>
  <c r="AC96" i="49"/>
  <c r="AL96" i="49"/>
  <c r="L96" i="49"/>
  <c r="T96" i="49"/>
  <c r="X96" i="49"/>
  <c r="AF96" i="49"/>
  <c r="V96" i="49"/>
  <c r="R96" i="49"/>
  <c r="AA96" i="49"/>
  <c r="W96" i="49"/>
  <c r="S96" i="49"/>
  <c r="AD96" i="49"/>
  <c r="U96" i="49"/>
  <c r="AE96" i="49"/>
  <c r="G96" i="49"/>
  <c r="AG96" i="49"/>
  <c r="H96" i="49"/>
  <c r="AH96" i="49"/>
  <c r="I96" i="49"/>
  <c r="M96" i="49"/>
  <c r="AJ96" i="49"/>
  <c r="AN96" i="49"/>
  <c r="N96" i="49"/>
  <c r="Y96" i="49"/>
  <c r="Z108" i="49"/>
  <c r="F108" i="49"/>
  <c r="L120" i="49"/>
  <c r="AJ120" i="49"/>
  <c r="AK120" i="49"/>
  <c r="O120" i="49"/>
  <c r="F120" i="49"/>
  <c r="R120" i="49"/>
  <c r="AF120" i="49"/>
  <c r="S120" i="49"/>
  <c r="AG120" i="49"/>
  <c r="AM120" i="49"/>
  <c r="V120" i="49"/>
  <c r="H120" i="49"/>
  <c r="W120" i="49"/>
  <c r="Z120" i="49"/>
  <c r="N120" i="49"/>
  <c r="J120" i="49"/>
  <c r="AA120" i="49"/>
  <c r="AD120" i="49"/>
  <c r="L122" i="49"/>
  <c r="F122" i="49"/>
  <c r="D122" i="49"/>
  <c r="Q122" i="49"/>
  <c r="Y122" i="49"/>
  <c r="AG122" i="49"/>
  <c r="AL122" i="49"/>
  <c r="R122" i="49"/>
  <c r="Z122" i="49"/>
  <c r="AH122" i="49"/>
  <c r="AN122" i="49"/>
  <c r="S122" i="49"/>
  <c r="AA122" i="49"/>
  <c r="AJ122" i="49"/>
  <c r="AI122" i="49"/>
  <c r="T122" i="49"/>
  <c r="AB122" i="49"/>
  <c r="AK122" i="49"/>
  <c r="N122" i="49"/>
  <c r="U122" i="49"/>
  <c r="AC122" i="49"/>
  <c r="AM122" i="49"/>
  <c r="W122" i="49"/>
  <c r="X122" i="49"/>
  <c r="AD122" i="49"/>
  <c r="AE122" i="49"/>
  <c r="M122" i="49"/>
  <c r="AF122" i="49"/>
  <c r="O122" i="49"/>
  <c r="K122" i="49"/>
  <c r="P122" i="49"/>
  <c r="V122" i="49"/>
  <c r="J122" i="49"/>
  <c r="F124" i="49"/>
  <c r="I124" i="49"/>
  <c r="Q124" i="49"/>
  <c r="Y124" i="49"/>
  <c r="AG124" i="49"/>
  <c r="J124" i="49"/>
  <c r="R124" i="49"/>
  <c r="Z124" i="49"/>
  <c r="AH124" i="49"/>
  <c r="M124" i="49"/>
  <c r="U124" i="49"/>
  <c r="AC124" i="49"/>
  <c r="AK124" i="49"/>
  <c r="D124" i="49"/>
  <c r="N124" i="49"/>
  <c r="V124" i="49"/>
  <c r="AD124" i="49"/>
  <c r="AL124" i="49"/>
  <c r="L124" i="49"/>
  <c r="AB124" i="49"/>
  <c r="O124" i="49"/>
  <c r="AE124" i="49"/>
  <c r="P124" i="49"/>
  <c r="AF124" i="49"/>
  <c r="S124" i="49"/>
  <c r="AI124" i="49"/>
  <c r="T124" i="49"/>
  <c r="AJ124" i="49"/>
  <c r="AA124" i="49"/>
  <c r="AM124" i="49"/>
  <c r="AN124" i="49"/>
  <c r="G124" i="49"/>
  <c r="H124" i="49"/>
  <c r="K124" i="49"/>
  <c r="W124" i="49"/>
  <c r="X124" i="49"/>
  <c r="I136" i="49"/>
  <c r="AM136" i="49"/>
  <c r="F136" i="49"/>
  <c r="AN136" i="49"/>
  <c r="T136" i="49"/>
  <c r="AB136" i="49"/>
  <c r="G136" i="49"/>
  <c r="M136" i="49"/>
  <c r="U136" i="49"/>
  <c r="AC136" i="49"/>
  <c r="H136" i="49"/>
  <c r="D136" i="49"/>
  <c r="AG136" i="49"/>
  <c r="P136" i="49"/>
  <c r="X136" i="49"/>
  <c r="AL136" i="49"/>
  <c r="AH136" i="49"/>
  <c r="Q136" i="49"/>
  <c r="Y136" i="49"/>
  <c r="AF136" i="49"/>
  <c r="O136" i="49"/>
  <c r="AK136" i="49"/>
  <c r="AI136" i="49"/>
  <c r="R136" i="49"/>
  <c r="AD136" i="49"/>
  <c r="S136" i="49"/>
  <c r="V136" i="49"/>
  <c r="W136" i="49"/>
  <c r="Z136" i="49"/>
  <c r="AA136" i="49"/>
  <c r="AJ136" i="49"/>
  <c r="AE136" i="49"/>
  <c r="J136" i="49"/>
  <c r="K136" i="49"/>
  <c r="N136" i="49"/>
  <c r="AC148" i="49"/>
  <c r="F148" i="49"/>
  <c r="D148" i="49"/>
  <c r="P148" i="49"/>
  <c r="Z148" i="49"/>
  <c r="T148" i="49"/>
  <c r="AI148" i="49"/>
  <c r="AM148" i="49"/>
  <c r="X148" i="49"/>
  <c r="AE148" i="49"/>
  <c r="H148" i="49"/>
  <c r="U32" i="49"/>
  <c r="AJ42" i="49"/>
  <c r="AF49" i="49"/>
  <c r="Z46" i="49"/>
  <c r="W58" i="49"/>
  <c r="AN52" i="49"/>
  <c r="W52" i="49"/>
  <c r="AI58" i="49"/>
  <c r="I61" i="49"/>
  <c r="L59" i="49"/>
  <c r="I58" i="49"/>
  <c r="L56" i="49"/>
  <c r="G55" i="49"/>
  <c r="H70" i="49"/>
  <c r="K68" i="49"/>
  <c r="T70" i="49"/>
  <c r="R67" i="49"/>
  <c r="P64" i="49"/>
  <c r="M60" i="49"/>
  <c r="R56" i="49"/>
  <c r="Z68" i="49"/>
  <c r="AA65" i="49"/>
  <c r="AB61" i="49"/>
  <c r="AC58" i="49"/>
  <c r="AK64" i="49"/>
  <c r="AS58" i="49"/>
  <c r="O96" i="49"/>
  <c r="F32" i="49"/>
  <c r="D32" i="49"/>
  <c r="L70" i="49"/>
  <c r="F70" i="49"/>
  <c r="D70" i="49"/>
  <c r="AJ70" i="49"/>
  <c r="AR70" i="49"/>
  <c r="AD70" i="49"/>
  <c r="N70" i="49"/>
  <c r="V70" i="49"/>
  <c r="AK70" i="49"/>
  <c r="AS70" i="49"/>
  <c r="AE70" i="49"/>
  <c r="O70" i="49"/>
  <c r="W70" i="49"/>
  <c r="J70" i="49"/>
  <c r="AL70" i="49"/>
  <c r="X70" i="49"/>
  <c r="AF70" i="49"/>
  <c r="P70" i="49"/>
  <c r="K70" i="49"/>
  <c r="AM70" i="49"/>
  <c r="Y70" i="49"/>
  <c r="AG70" i="49"/>
  <c r="Q70" i="49"/>
  <c r="G70" i="49"/>
  <c r="AN70" i="49"/>
  <c r="Z70" i="49"/>
  <c r="AH70" i="49"/>
  <c r="R70" i="49"/>
  <c r="AO70" i="49"/>
  <c r="AA70" i="49"/>
  <c r="S70" i="49"/>
  <c r="AL74" i="49"/>
  <c r="V74" i="49"/>
  <c r="W74" i="49"/>
  <c r="G74" i="49"/>
  <c r="H74" i="49"/>
  <c r="F74" i="49"/>
  <c r="O112" i="49"/>
  <c r="AK112" i="49"/>
  <c r="AJ112" i="49"/>
  <c r="F112" i="49"/>
  <c r="L150" i="49"/>
  <c r="F150" i="49"/>
  <c r="V150" i="49"/>
  <c r="AA150" i="49"/>
  <c r="AK150" i="49"/>
  <c r="N150" i="49"/>
  <c r="R150" i="49"/>
  <c r="AG150" i="49"/>
  <c r="O32" i="49"/>
  <c r="O29" i="49"/>
  <c r="Q29" i="49"/>
  <c r="P29" i="49"/>
  <c r="U29" i="49"/>
  <c r="R29" i="49"/>
  <c r="AA29" i="49"/>
  <c r="AI29" i="49"/>
  <c r="M29" i="49"/>
  <c r="G29" i="49"/>
  <c r="S29" i="49"/>
  <c r="AB29" i="49"/>
  <c r="AJ29" i="49"/>
  <c r="H29" i="49"/>
  <c r="T29" i="49"/>
  <c r="AC29" i="49"/>
  <c r="AK29" i="49"/>
  <c r="W29" i="49"/>
  <c r="AH29" i="49"/>
  <c r="X29" i="49"/>
  <c r="AL29" i="49"/>
  <c r="Y29" i="49"/>
  <c r="AM29" i="49"/>
  <c r="Z29" i="49"/>
  <c r="AN29" i="49"/>
  <c r="AD29" i="49"/>
  <c r="AE29" i="49"/>
  <c r="N29" i="49"/>
  <c r="AF29" i="49"/>
  <c r="V29" i="49"/>
  <c r="AG29" i="49"/>
  <c r="F29" i="49"/>
  <c r="G81" i="49"/>
  <c r="V81" i="49"/>
  <c r="H81" i="49"/>
  <c r="W81" i="49"/>
  <c r="F81" i="49"/>
  <c r="AB109" i="49"/>
  <c r="Z109" i="49"/>
  <c r="F109" i="49"/>
  <c r="D149" i="49"/>
  <c r="F149" i="49"/>
  <c r="M32" i="49"/>
  <c r="J69" i="49"/>
  <c r="U70" i="49"/>
  <c r="AD58" i="49"/>
  <c r="M11" i="49"/>
  <c r="F11" i="49"/>
  <c r="M3" i="49"/>
  <c r="F3" i="49"/>
  <c r="P15" i="49"/>
  <c r="S15" i="49"/>
  <c r="R15" i="49"/>
  <c r="T15" i="49"/>
  <c r="M15" i="49"/>
  <c r="F15" i="49"/>
  <c r="J27" i="49"/>
  <c r="Y27" i="49"/>
  <c r="AG27" i="49"/>
  <c r="N27" i="49"/>
  <c r="Z27" i="49"/>
  <c r="AH27" i="49"/>
  <c r="R27" i="49"/>
  <c r="AA27" i="49"/>
  <c r="AI27" i="49"/>
  <c r="Q27" i="49"/>
  <c r="AD27" i="49"/>
  <c r="H27" i="49"/>
  <c r="S27" i="49"/>
  <c r="AE27" i="49"/>
  <c r="U27" i="49"/>
  <c r="T27" i="49"/>
  <c r="AF27" i="49"/>
  <c r="M27" i="49"/>
  <c r="O27" i="49"/>
  <c r="V27" i="49"/>
  <c r="AJ27" i="49"/>
  <c r="W27" i="49"/>
  <c r="AK27" i="49"/>
  <c r="P27" i="49"/>
  <c r="X27" i="49"/>
  <c r="AL27" i="49"/>
  <c r="AB27" i="49"/>
  <c r="AM27" i="49"/>
  <c r="AC27" i="49"/>
  <c r="AN27" i="49"/>
  <c r="G27" i="49"/>
  <c r="F27" i="49"/>
  <c r="F39" i="49"/>
  <c r="D39" i="49"/>
  <c r="U51" i="49"/>
  <c r="F51" i="49"/>
  <c r="R43" i="49"/>
  <c r="U43" i="49"/>
  <c r="F43" i="49"/>
  <c r="O55" i="49"/>
  <c r="F55" i="49"/>
  <c r="AJ55" i="49"/>
  <c r="AK55" i="49"/>
  <c r="AL55" i="49"/>
  <c r="D55" i="49"/>
  <c r="AM55" i="49"/>
  <c r="AN55" i="49"/>
  <c r="AS55" i="49"/>
  <c r="X55" i="49"/>
  <c r="AF55" i="49"/>
  <c r="U55" i="49"/>
  <c r="I55" i="49"/>
  <c r="Y55" i="49"/>
  <c r="AG55" i="49"/>
  <c r="M55" i="49"/>
  <c r="V55" i="49"/>
  <c r="Z55" i="49"/>
  <c r="AH55" i="49"/>
  <c r="N55" i="49"/>
  <c r="AA55" i="49"/>
  <c r="P55" i="49"/>
  <c r="AO55" i="49"/>
  <c r="AB55" i="49"/>
  <c r="Q55" i="49"/>
  <c r="AP55" i="49"/>
  <c r="AC55" i="49"/>
  <c r="R55" i="49"/>
  <c r="F67" i="49"/>
  <c r="D67" i="49"/>
  <c r="AP67" i="49"/>
  <c r="AE67" i="49"/>
  <c r="T67" i="49"/>
  <c r="AQ67" i="49"/>
  <c r="X67" i="49"/>
  <c r="AF67" i="49"/>
  <c r="M67" i="49"/>
  <c r="U67" i="49"/>
  <c r="AJ67" i="49"/>
  <c r="AR67" i="49"/>
  <c r="Y67" i="49"/>
  <c r="AG67" i="49"/>
  <c r="N67" i="49"/>
  <c r="V67" i="49"/>
  <c r="AK67" i="49"/>
  <c r="AS67" i="49"/>
  <c r="Z67" i="49"/>
  <c r="AH67" i="49"/>
  <c r="O67" i="49"/>
  <c r="J67" i="49"/>
  <c r="AL67" i="49"/>
  <c r="AA67" i="49"/>
  <c r="P67" i="49"/>
  <c r="K67" i="49"/>
  <c r="AM67" i="49"/>
  <c r="AB67" i="49"/>
  <c r="Q67" i="49"/>
  <c r="G67" i="49"/>
  <c r="AM79" i="49"/>
  <c r="G79" i="49"/>
  <c r="V79" i="49"/>
  <c r="H79" i="49"/>
  <c r="W79" i="49"/>
  <c r="F79" i="49"/>
  <c r="I91" i="49"/>
  <c r="F91" i="49"/>
  <c r="AM91" i="49"/>
  <c r="D91" i="49"/>
  <c r="W91" i="49"/>
  <c r="AI91" i="49"/>
  <c r="AD91" i="49"/>
  <c r="Q91" i="49"/>
  <c r="AE91" i="49"/>
  <c r="R91" i="49"/>
  <c r="X91" i="49"/>
  <c r="AF91" i="49"/>
  <c r="S91" i="49"/>
  <c r="J91" i="49"/>
  <c r="Y91" i="49"/>
  <c r="AG91" i="49"/>
  <c r="T91" i="49"/>
  <c r="K91" i="49"/>
  <c r="G91" i="49"/>
  <c r="AJ91" i="49"/>
  <c r="Z91" i="49"/>
  <c r="AH91" i="49"/>
  <c r="M91" i="49"/>
  <c r="U91" i="49"/>
  <c r="H91" i="49"/>
  <c r="AK91" i="49"/>
  <c r="AA91" i="49"/>
  <c r="N91" i="49"/>
  <c r="V91" i="49"/>
  <c r="AN91" i="49"/>
  <c r="O91" i="49"/>
  <c r="P91" i="49"/>
  <c r="AB91" i="49"/>
  <c r="F83" i="49"/>
  <c r="H83" i="49"/>
  <c r="Q83" i="49"/>
  <c r="F95" i="49"/>
  <c r="D95" i="49"/>
  <c r="I95" i="49"/>
  <c r="Q95" i="49"/>
  <c r="AB95" i="49"/>
  <c r="AK95" i="49"/>
  <c r="J95" i="49"/>
  <c r="R95" i="49"/>
  <c r="AC95" i="49"/>
  <c r="AL95" i="49"/>
  <c r="K95" i="49"/>
  <c r="L95" i="49"/>
  <c r="V95" i="49"/>
  <c r="W95" i="49"/>
  <c r="M95" i="49"/>
  <c r="U95" i="49"/>
  <c r="X95" i="49"/>
  <c r="AF95" i="49"/>
  <c r="N95" i="49"/>
  <c r="AE95" i="49"/>
  <c r="G95" i="49"/>
  <c r="O95" i="49"/>
  <c r="AG95" i="49"/>
  <c r="H95" i="49"/>
  <c r="P95" i="49"/>
  <c r="AH95" i="49"/>
  <c r="S95" i="49"/>
  <c r="AJ95" i="49"/>
  <c r="AI95" i="49"/>
  <c r="T95" i="49"/>
  <c r="Y95" i="49"/>
  <c r="AM95" i="49"/>
  <c r="Z95" i="49"/>
  <c r="AN95" i="49"/>
  <c r="AA95" i="49"/>
  <c r="AD95" i="49"/>
  <c r="AJ107" i="49"/>
  <c r="Z107" i="49"/>
  <c r="F107" i="49"/>
  <c r="N119" i="49"/>
  <c r="O119" i="49"/>
  <c r="AJ119" i="49"/>
  <c r="AK119" i="49"/>
  <c r="F119" i="49"/>
  <c r="D119" i="49"/>
  <c r="Q119" i="49"/>
  <c r="AN119" i="49"/>
  <c r="T119" i="49"/>
  <c r="G119" i="49"/>
  <c r="U119" i="49"/>
  <c r="X119" i="49"/>
  <c r="Y119" i="49"/>
  <c r="P119" i="49"/>
  <c r="AF119" i="49"/>
  <c r="AB119" i="49"/>
  <c r="AG119" i="49"/>
  <c r="AC119" i="49"/>
  <c r="K119" i="49"/>
  <c r="F131" i="49"/>
  <c r="L131" i="49"/>
  <c r="T131" i="49"/>
  <c r="AB131" i="49"/>
  <c r="M131" i="49"/>
  <c r="D131" i="49"/>
  <c r="H131" i="49"/>
  <c r="P131" i="49"/>
  <c r="I131" i="49"/>
  <c r="Q131" i="49"/>
  <c r="Y131" i="49"/>
  <c r="G131" i="49"/>
  <c r="V131" i="49"/>
  <c r="AF131" i="49"/>
  <c r="AN131" i="49"/>
  <c r="J131" i="49"/>
  <c r="W131" i="49"/>
  <c r="AG131" i="49"/>
  <c r="K131" i="49"/>
  <c r="X131" i="49"/>
  <c r="AH131" i="49"/>
  <c r="N131" i="49"/>
  <c r="Z131" i="49"/>
  <c r="AI131" i="49"/>
  <c r="O131" i="49"/>
  <c r="AA131" i="49"/>
  <c r="AJ131" i="49"/>
  <c r="AE131" i="49"/>
  <c r="AK131" i="49"/>
  <c r="AL131" i="49"/>
  <c r="R131" i="49"/>
  <c r="AM131" i="49"/>
  <c r="S131" i="49"/>
  <c r="U131" i="49"/>
  <c r="AD131" i="49"/>
  <c r="F123" i="49"/>
  <c r="T123" i="49"/>
  <c r="AM135" i="49"/>
  <c r="F135" i="49"/>
  <c r="AH135" i="49"/>
  <c r="P135" i="49"/>
  <c r="X135" i="49"/>
  <c r="AL135" i="49"/>
  <c r="AI135" i="49"/>
  <c r="Q135" i="49"/>
  <c r="Y135" i="49"/>
  <c r="T135" i="49"/>
  <c r="AB135" i="49"/>
  <c r="J135" i="49"/>
  <c r="AE135" i="49"/>
  <c r="M135" i="49"/>
  <c r="U135" i="49"/>
  <c r="AC135" i="49"/>
  <c r="K135" i="49"/>
  <c r="D135" i="49"/>
  <c r="S135" i="49"/>
  <c r="AD135" i="49"/>
  <c r="V135" i="49"/>
  <c r="W135" i="49"/>
  <c r="Z135" i="49"/>
  <c r="AA135" i="49"/>
  <c r="G135" i="49"/>
  <c r="AN135" i="49"/>
  <c r="H135" i="49"/>
  <c r="N135" i="49"/>
  <c r="AF135" i="49"/>
  <c r="O135" i="49"/>
  <c r="AG135" i="49"/>
  <c r="R135" i="49"/>
  <c r="AJ135" i="49"/>
  <c r="AK135" i="49"/>
  <c r="N147" i="49"/>
  <c r="F147" i="49"/>
  <c r="M147" i="49"/>
  <c r="K147" i="49"/>
  <c r="Y147" i="49"/>
  <c r="AF147" i="49"/>
  <c r="I147" i="49"/>
  <c r="AC147" i="49"/>
  <c r="U147" i="49"/>
  <c r="AJ147" i="49"/>
  <c r="AN147" i="49"/>
  <c r="Q147" i="49"/>
  <c r="T32" i="49"/>
  <c r="W41" i="49"/>
  <c r="V32" i="49"/>
  <c r="J42" i="49"/>
  <c r="AF42" i="49"/>
  <c r="R46" i="49"/>
  <c r="W57" i="49"/>
  <c r="AK52" i="49"/>
  <c r="T52" i="49"/>
  <c r="AI57" i="49"/>
  <c r="K59" i="49"/>
  <c r="G58" i="49"/>
  <c r="J56" i="49"/>
  <c r="G68" i="49"/>
  <c r="M70" i="49"/>
  <c r="U66" i="49"/>
  <c r="T62" i="49"/>
  <c r="P59" i="49"/>
  <c r="T55" i="49"/>
  <c r="AC70" i="49"/>
  <c r="AD67" i="49"/>
  <c r="AF60" i="49"/>
  <c r="AS69" i="49"/>
  <c r="AQ66" i="49"/>
  <c r="AL62" i="49"/>
  <c r="AJ58" i="49"/>
  <c r="K89" i="49"/>
  <c r="D34" i="49"/>
  <c r="F34" i="49"/>
  <c r="F126" i="49"/>
  <c r="K126" i="49"/>
  <c r="S126" i="49"/>
  <c r="AA126" i="49"/>
  <c r="AI126" i="49"/>
  <c r="L126" i="49"/>
  <c r="T126" i="49"/>
  <c r="AB126" i="49"/>
  <c r="AJ126" i="49"/>
  <c r="G126" i="49"/>
  <c r="O126" i="49"/>
  <c r="W126" i="49"/>
  <c r="AE126" i="49"/>
  <c r="AM126" i="49"/>
  <c r="H126" i="49"/>
  <c r="P126" i="49"/>
  <c r="X126" i="49"/>
  <c r="AF126" i="49"/>
  <c r="AN126" i="49"/>
  <c r="V126" i="49"/>
  <c r="AL126" i="49"/>
  <c r="I126" i="49"/>
  <c r="Y126" i="49"/>
  <c r="J126" i="49"/>
  <c r="Z126" i="49"/>
  <c r="M126" i="49"/>
  <c r="AC126" i="49"/>
  <c r="N126" i="49"/>
  <c r="AD126" i="49"/>
  <c r="Q126" i="49"/>
  <c r="R126" i="49"/>
  <c r="D126" i="49"/>
  <c r="U126" i="49"/>
  <c r="AG126" i="49"/>
  <c r="AK126" i="49"/>
  <c r="R86" i="49"/>
  <c r="M5" i="49"/>
  <c r="F5" i="49"/>
  <c r="O57" i="49"/>
  <c r="F57" i="49"/>
  <c r="D57" i="49"/>
  <c r="AP57" i="49"/>
  <c r="AQ57" i="49"/>
  <c r="AK57" i="49"/>
  <c r="Z57" i="49"/>
  <c r="AH57" i="49"/>
  <c r="S57" i="49"/>
  <c r="AL57" i="49"/>
  <c r="AA57" i="49"/>
  <c r="T57" i="49"/>
  <c r="AM57" i="49"/>
  <c r="AB57" i="49"/>
  <c r="U57" i="49"/>
  <c r="AN57" i="49"/>
  <c r="AC57" i="49"/>
  <c r="M57" i="49"/>
  <c r="V57" i="49"/>
  <c r="AO57" i="49"/>
  <c r="AD57" i="49"/>
  <c r="N57" i="49"/>
  <c r="AR57" i="49"/>
  <c r="AE57" i="49"/>
  <c r="P57" i="49"/>
  <c r="AM137" i="49"/>
  <c r="F137" i="49"/>
  <c r="AD137" i="49"/>
  <c r="AF137" i="49"/>
  <c r="P137" i="49"/>
  <c r="X137" i="49"/>
  <c r="AL137" i="49"/>
  <c r="J137" i="49"/>
  <c r="AN137" i="49"/>
  <c r="AG137" i="49"/>
  <c r="Q137" i="49"/>
  <c r="Y137" i="49"/>
  <c r="K137" i="49"/>
  <c r="T137" i="49"/>
  <c r="AB137" i="49"/>
  <c r="D137" i="49"/>
  <c r="M137" i="49"/>
  <c r="U137" i="49"/>
  <c r="AC137" i="49"/>
  <c r="AA137" i="49"/>
  <c r="H137" i="49"/>
  <c r="N137" i="49"/>
  <c r="AJ137" i="49"/>
  <c r="AE137" i="49"/>
  <c r="O137" i="49"/>
  <c r="AK137" i="49"/>
  <c r="AH137" i="49"/>
  <c r="R137" i="49"/>
  <c r="AI137" i="49"/>
  <c r="S137" i="49"/>
  <c r="G137" i="49"/>
  <c r="V137" i="49"/>
  <c r="W137" i="49"/>
  <c r="Z137" i="49"/>
  <c r="S12" i="49"/>
  <c r="R12" i="49"/>
  <c r="T12" i="49"/>
  <c r="M12" i="49"/>
  <c r="P12" i="49"/>
  <c r="F12" i="49"/>
  <c r="F38" i="49"/>
  <c r="D38" i="49"/>
  <c r="O54" i="49"/>
  <c r="F54" i="49"/>
  <c r="D54" i="49"/>
  <c r="AL54" i="49"/>
  <c r="AM54" i="49"/>
  <c r="AN54" i="49"/>
  <c r="AO54" i="49"/>
  <c r="AP54" i="49"/>
  <c r="AK54" i="49"/>
  <c r="AA54" i="49"/>
  <c r="M54" i="49"/>
  <c r="V54" i="49"/>
  <c r="AQ54" i="49"/>
  <c r="AB54" i="49"/>
  <c r="N54" i="49"/>
  <c r="AR54" i="49"/>
  <c r="AC54" i="49"/>
  <c r="P54" i="49"/>
  <c r="I54" i="49"/>
  <c r="AS54" i="49"/>
  <c r="AD54" i="49"/>
  <c r="Q54" i="49"/>
  <c r="J54" i="49"/>
  <c r="AE54" i="49"/>
  <c r="R54" i="49"/>
  <c r="X54" i="49"/>
  <c r="AF54" i="49"/>
  <c r="S54" i="49"/>
  <c r="L90" i="49"/>
  <c r="F90" i="49"/>
  <c r="D90" i="49"/>
  <c r="Y90" i="49"/>
  <c r="AG90" i="49"/>
  <c r="S90" i="49"/>
  <c r="J90" i="49"/>
  <c r="Z90" i="49"/>
  <c r="AH90" i="49"/>
  <c r="T90" i="49"/>
  <c r="K90" i="49"/>
  <c r="G90" i="49"/>
  <c r="AJ90" i="49"/>
  <c r="AA90" i="49"/>
  <c r="M90" i="49"/>
  <c r="U90" i="49"/>
  <c r="H90" i="49"/>
  <c r="AK90" i="49"/>
  <c r="AB90" i="49"/>
  <c r="N90" i="49"/>
  <c r="V90" i="49"/>
  <c r="AL90" i="49"/>
  <c r="AN90" i="49"/>
  <c r="AC90" i="49"/>
  <c r="O90" i="49"/>
  <c r="AM90" i="49"/>
  <c r="AD90" i="49"/>
  <c r="P90" i="49"/>
  <c r="R90" i="49"/>
  <c r="X90" i="49"/>
  <c r="AE90" i="49"/>
  <c r="AF90" i="49"/>
  <c r="Z106" i="49"/>
  <c r="F106" i="49"/>
  <c r="AD146" i="49"/>
  <c r="F146" i="49"/>
  <c r="AK146" i="49"/>
  <c r="R146" i="49"/>
  <c r="V146" i="49"/>
  <c r="N146" i="49"/>
  <c r="AG146" i="49"/>
  <c r="AA146" i="49"/>
  <c r="V41" i="49"/>
  <c r="AJ52" i="49"/>
  <c r="S21" i="49"/>
  <c r="R21" i="49"/>
  <c r="T21" i="49"/>
  <c r="M21" i="49"/>
  <c r="P21" i="49"/>
  <c r="F21" i="49"/>
  <c r="AI13" i="49"/>
  <c r="S13" i="49"/>
  <c r="P13" i="49"/>
  <c r="R13" i="49"/>
  <c r="T13" i="49"/>
  <c r="M13" i="49"/>
  <c r="F13" i="49"/>
  <c r="F37" i="49"/>
  <c r="D37" i="49"/>
  <c r="V49" i="49"/>
  <c r="U49" i="49"/>
  <c r="F49" i="49"/>
  <c r="O61" i="49"/>
  <c r="F61" i="49"/>
  <c r="D61" i="49"/>
  <c r="AP61" i="49"/>
  <c r="AQ61" i="49"/>
  <c r="AM61" i="49"/>
  <c r="AD61" i="49"/>
  <c r="N61" i="49"/>
  <c r="AN61" i="49"/>
  <c r="AE61" i="49"/>
  <c r="P61" i="49"/>
  <c r="AO61" i="49"/>
  <c r="X61" i="49"/>
  <c r="AF61" i="49"/>
  <c r="Q61" i="49"/>
  <c r="AR61" i="49"/>
  <c r="Y61" i="49"/>
  <c r="AG61" i="49"/>
  <c r="R61" i="49"/>
  <c r="AS61" i="49"/>
  <c r="Z61" i="49"/>
  <c r="AH61" i="49"/>
  <c r="S61" i="49"/>
  <c r="AJ61" i="49"/>
  <c r="AA61" i="49"/>
  <c r="T61" i="49"/>
  <c r="R53" i="49"/>
  <c r="O53" i="49"/>
  <c r="F53" i="49"/>
  <c r="AI53" i="49"/>
  <c r="AB53" i="49"/>
  <c r="F65" i="49"/>
  <c r="D65" i="49"/>
  <c r="AL65" i="49"/>
  <c r="AC65" i="49"/>
  <c r="P65" i="49"/>
  <c r="K65" i="49"/>
  <c r="AM65" i="49"/>
  <c r="AD65" i="49"/>
  <c r="Q65" i="49"/>
  <c r="G65" i="49"/>
  <c r="AN65" i="49"/>
  <c r="AE65" i="49"/>
  <c r="R65" i="49"/>
  <c r="H65" i="49"/>
  <c r="AO65" i="49"/>
  <c r="X65" i="49"/>
  <c r="AF65" i="49"/>
  <c r="S65" i="49"/>
  <c r="AP65" i="49"/>
  <c r="Y65" i="49"/>
  <c r="AG65" i="49"/>
  <c r="T65" i="49"/>
  <c r="W65" i="49"/>
  <c r="AQ65" i="49"/>
  <c r="Z65" i="49"/>
  <c r="AH65" i="49"/>
  <c r="M65" i="49"/>
  <c r="U65" i="49"/>
  <c r="X77" i="49"/>
  <c r="W77" i="49"/>
  <c r="G77" i="49"/>
  <c r="V77" i="49"/>
  <c r="H77" i="49"/>
  <c r="F77" i="49"/>
  <c r="F89" i="49"/>
  <c r="D89" i="49"/>
  <c r="AK89" i="49"/>
  <c r="AB89" i="49"/>
  <c r="M89" i="49"/>
  <c r="U89" i="49"/>
  <c r="H89" i="49"/>
  <c r="AN89" i="49"/>
  <c r="AC89" i="49"/>
  <c r="N89" i="49"/>
  <c r="V89" i="49"/>
  <c r="AL89" i="49"/>
  <c r="AD89" i="49"/>
  <c r="O89" i="49"/>
  <c r="AM89" i="49"/>
  <c r="AE89" i="49"/>
  <c r="P89" i="49"/>
  <c r="X89" i="49"/>
  <c r="AF89" i="49"/>
  <c r="Q89" i="49"/>
  <c r="Y89" i="49"/>
  <c r="AG89" i="49"/>
  <c r="R89" i="49"/>
  <c r="AJ89" i="49"/>
  <c r="AA89" i="49"/>
  <c r="AH89" i="49"/>
  <c r="S89" i="49"/>
  <c r="G89" i="49"/>
  <c r="F101" i="49"/>
  <c r="G101" i="49"/>
  <c r="W101" i="49"/>
  <c r="S101" i="49"/>
  <c r="AB101" i="49"/>
  <c r="AK101" i="49"/>
  <c r="H101" i="49"/>
  <c r="T101" i="49"/>
  <c r="I101" i="49"/>
  <c r="J101" i="49"/>
  <c r="K101" i="49"/>
  <c r="O101" i="49"/>
  <c r="X101" i="49"/>
  <c r="AF101" i="49"/>
  <c r="Y101" i="49"/>
  <c r="AJ101" i="49"/>
  <c r="M101" i="49"/>
  <c r="Z101" i="49"/>
  <c r="AL101" i="49"/>
  <c r="L101" i="49"/>
  <c r="N101" i="49"/>
  <c r="AA101" i="49"/>
  <c r="AM101" i="49"/>
  <c r="P101" i="49"/>
  <c r="AC101" i="49"/>
  <c r="AN101" i="49"/>
  <c r="Q101" i="49"/>
  <c r="AD101" i="49"/>
  <c r="AI101" i="49"/>
  <c r="V101" i="49"/>
  <c r="R101" i="49"/>
  <c r="AE101" i="49"/>
  <c r="D101" i="49"/>
  <c r="U101" i="49"/>
  <c r="AG101" i="49"/>
  <c r="N93" i="49"/>
  <c r="F93" i="49"/>
  <c r="X93" i="49"/>
  <c r="AB105" i="49"/>
  <c r="Z105" i="49"/>
  <c r="F105" i="49"/>
  <c r="AJ117" i="49"/>
  <c r="AK117" i="49"/>
  <c r="O117" i="49"/>
  <c r="F117" i="49"/>
  <c r="P117" i="49"/>
  <c r="AF117" i="49"/>
  <c r="X117" i="49"/>
  <c r="F129" i="49"/>
  <c r="J129" i="49"/>
  <c r="R129" i="49"/>
  <c r="Z129" i="49"/>
  <c r="AH129" i="49"/>
  <c r="K129" i="49"/>
  <c r="S129" i="49"/>
  <c r="AA129" i="49"/>
  <c r="AI129" i="49"/>
  <c r="N129" i="49"/>
  <c r="V129" i="49"/>
  <c r="AD129" i="49"/>
  <c r="AL129" i="49"/>
  <c r="G129" i="49"/>
  <c r="O129" i="49"/>
  <c r="W129" i="49"/>
  <c r="AE129" i="49"/>
  <c r="AM129" i="49"/>
  <c r="M129" i="49"/>
  <c r="AC129" i="49"/>
  <c r="P129" i="49"/>
  <c r="AF129" i="49"/>
  <c r="Q129" i="49"/>
  <c r="AG129" i="49"/>
  <c r="T129" i="49"/>
  <c r="AJ129" i="49"/>
  <c r="U129" i="49"/>
  <c r="AK129" i="49"/>
  <c r="Y129" i="49"/>
  <c r="AB129" i="49"/>
  <c r="AN129" i="49"/>
  <c r="H129" i="49"/>
  <c r="D129" i="49"/>
  <c r="I129" i="49"/>
  <c r="L129" i="49"/>
  <c r="X129" i="49"/>
  <c r="AM141" i="49"/>
  <c r="F141" i="49"/>
  <c r="P141" i="49"/>
  <c r="X141" i="49"/>
  <c r="AL141" i="49"/>
  <c r="J141" i="49"/>
  <c r="D141" i="49"/>
  <c r="Q141" i="49"/>
  <c r="Y141" i="49"/>
  <c r="K141" i="49"/>
  <c r="AD141" i="49"/>
  <c r="AF141" i="49"/>
  <c r="T141" i="49"/>
  <c r="AB141" i="49"/>
  <c r="AN141" i="49"/>
  <c r="AG141" i="49"/>
  <c r="M141" i="49"/>
  <c r="U141" i="49"/>
  <c r="AC141" i="49"/>
  <c r="AA141" i="49"/>
  <c r="N141" i="49"/>
  <c r="AJ141" i="49"/>
  <c r="O141" i="49"/>
  <c r="AK141" i="49"/>
  <c r="R141" i="49"/>
  <c r="G141" i="49"/>
  <c r="AE141" i="49"/>
  <c r="S141" i="49"/>
  <c r="H141" i="49"/>
  <c r="AH141" i="49"/>
  <c r="AI141" i="49"/>
  <c r="V141" i="49"/>
  <c r="W141" i="49"/>
  <c r="Z141" i="49"/>
  <c r="R133" i="49"/>
  <c r="AM133" i="49"/>
  <c r="F133" i="49"/>
  <c r="K133" i="49"/>
  <c r="AI133" i="49"/>
  <c r="D145" i="49"/>
  <c r="F145" i="49"/>
  <c r="R32" i="49"/>
  <c r="W39" i="49"/>
  <c r="V40" i="49"/>
  <c r="N50" i="49"/>
  <c r="AL48" i="49"/>
  <c r="W55" i="49"/>
  <c r="AF52" i="49"/>
  <c r="P52" i="49"/>
  <c r="AI55" i="49"/>
  <c r="L60" i="49"/>
  <c r="G59" i="49"/>
  <c r="K57" i="49"/>
  <c r="G56" i="49"/>
  <c r="K54" i="49"/>
  <c r="H66" i="49"/>
  <c r="W68" i="49"/>
  <c r="O69" i="49"/>
  <c r="M66" i="49"/>
  <c r="V61" i="49"/>
  <c r="U54" i="49"/>
  <c r="AF69" i="49"/>
  <c r="AG66" i="49"/>
  <c r="Y57" i="49"/>
  <c r="Z54" i="49"/>
  <c r="AK69" i="49"/>
  <c r="AS65" i="49"/>
  <c r="AL61" i="49"/>
  <c r="AJ57" i="49"/>
  <c r="Q90" i="49"/>
  <c r="AM96" i="49"/>
  <c r="T18" i="49"/>
  <c r="R18" i="49"/>
  <c r="M18" i="49"/>
  <c r="S18" i="49"/>
  <c r="P18" i="49"/>
  <c r="F18" i="49"/>
  <c r="G18" i="49"/>
  <c r="O58" i="49"/>
  <c r="F58" i="49"/>
  <c r="D58" i="49"/>
  <c r="AN58" i="49"/>
  <c r="AO58" i="49"/>
  <c r="AK58" i="49"/>
  <c r="AE58" i="49"/>
  <c r="R58" i="49"/>
  <c r="AL58" i="49"/>
  <c r="X58" i="49"/>
  <c r="AF58" i="49"/>
  <c r="S58" i="49"/>
  <c r="AM58" i="49"/>
  <c r="Y58" i="49"/>
  <c r="AG58" i="49"/>
  <c r="T58" i="49"/>
  <c r="AP58" i="49"/>
  <c r="Z58" i="49"/>
  <c r="AH58" i="49"/>
  <c r="U58" i="49"/>
  <c r="AQ58" i="49"/>
  <c r="AA58" i="49"/>
  <c r="M58" i="49"/>
  <c r="V58" i="49"/>
  <c r="AR58" i="49"/>
  <c r="AB58" i="49"/>
  <c r="N58" i="49"/>
  <c r="L86" i="49"/>
  <c r="F86" i="49"/>
  <c r="D86" i="49"/>
  <c r="AN86" i="49"/>
  <c r="AC86" i="49"/>
  <c r="S86" i="49"/>
  <c r="J86" i="49"/>
  <c r="AD86" i="49"/>
  <c r="T86" i="49"/>
  <c r="K86" i="49"/>
  <c r="G86" i="49"/>
  <c r="AE86" i="49"/>
  <c r="M86" i="49"/>
  <c r="U86" i="49"/>
  <c r="H86" i="49"/>
  <c r="X86" i="49"/>
  <c r="AF86" i="49"/>
  <c r="N86" i="49"/>
  <c r="V86" i="49"/>
  <c r="AL86" i="49"/>
  <c r="Y86" i="49"/>
  <c r="AG86" i="49"/>
  <c r="O86" i="49"/>
  <c r="AM86" i="49"/>
  <c r="Z86" i="49"/>
  <c r="AH86" i="49"/>
  <c r="P86" i="49"/>
  <c r="AB86" i="49"/>
  <c r="AJ86" i="49"/>
  <c r="Q86" i="49"/>
  <c r="O114" i="49"/>
  <c r="AJ114" i="49"/>
  <c r="AK114" i="49"/>
  <c r="F114" i="49"/>
  <c r="K32" i="49"/>
  <c r="AP46" i="49"/>
  <c r="AN73" i="49"/>
  <c r="H73" i="49"/>
  <c r="V73" i="49"/>
  <c r="W73" i="49"/>
  <c r="G73" i="49"/>
  <c r="F73" i="49"/>
  <c r="O121" i="49"/>
  <c r="AJ121" i="49"/>
  <c r="AK121" i="49"/>
  <c r="F121" i="49"/>
  <c r="X121" i="49"/>
  <c r="AF121" i="49"/>
  <c r="O14" i="49"/>
  <c r="S14" i="49"/>
  <c r="R14" i="49"/>
  <c r="T14" i="49"/>
  <c r="M14" i="49"/>
  <c r="F14" i="49"/>
  <c r="P14" i="49"/>
  <c r="U50" i="49"/>
  <c r="F50" i="49"/>
  <c r="AN78" i="49"/>
  <c r="V78" i="49"/>
  <c r="H78" i="49"/>
  <c r="W78" i="49"/>
  <c r="G78" i="49"/>
  <c r="F78" i="49"/>
  <c r="F94" i="49"/>
  <c r="H94" i="49"/>
  <c r="R94" i="49"/>
  <c r="AB94" i="49"/>
  <c r="AK94" i="49"/>
  <c r="I94" i="49"/>
  <c r="V94" i="49"/>
  <c r="S94" i="49"/>
  <c r="AC94" i="49"/>
  <c r="AL94" i="49"/>
  <c r="D94" i="49"/>
  <c r="J94" i="49"/>
  <c r="W94" i="49"/>
  <c r="K94" i="49"/>
  <c r="L94" i="49"/>
  <c r="N94" i="49"/>
  <c r="X94" i="49"/>
  <c r="AF94" i="49"/>
  <c r="AH94" i="49"/>
  <c r="AJ94" i="49"/>
  <c r="M94" i="49"/>
  <c r="Y94" i="49"/>
  <c r="AM94" i="49"/>
  <c r="AI94" i="49"/>
  <c r="O94" i="49"/>
  <c r="Z94" i="49"/>
  <c r="AN94" i="49"/>
  <c r="P94" i="49"/>
  <c r="AA94" i="49"/>
  <c r="Q94" i="49"/>
  <c r="AD94" i="49"/>
  <c r="AE94" i="49"/>
  <c r="G94" i="49"/>
  <c r="AG94" i="49"/>
  <c r="T94" i="49"/>
  <c r="U94" i="49"/>
  <c r="F130" i="49"/>
  <c r="G130" i="49"/>
  <c r="O130" i="49"/>
  <c r="W130" i="49"/>
  <c r="AE130" i="49"/>
  <c r="AM130" i="49"/>
  <c r="H130" i="49"/>
  <c r="P130" i="49"/>
  <c r="X130" i="49"/>
  <c r="AF130" i="49"/>
  <c r="AN130" i="49"/>
  <c r="K130" i="49"/>
  <c r="S130" i="49"/>
  <c r="AA130" i="49"/>
  <c r="AI130" i="49"/>
  <c r="L130" i="49"/>
  <c r="T130" i="49"/>
  <c r="AB130" i="49"/>
  <c r="AJ130" i="49"/>
  <c r="D130" i="49"/>
  <c r="J130" i="49"/>
  <c r="Z130" i="49"/>
  <c r="M130" i="49"/>
  <c r="AC130" i="49"/>
  <c r="N130" i="49"/>
  <c r="AD130" i="49"/>
  <c r="Q130" i="49"/>
  <c r="AG130" i="49"/>
  <c r="R130" i="49"/>
  <c r="AH130" i="49"/>
  <c r="AK130" i="49"/>
  <c r="AL130" i="49"/>
  <c r="I130" i="49"/>
  <c r="U130" i="49"/>
  <c r="V130" i="49"/>
  <c r="L134" i="49"/>
  <c r="AM134" i="49"/>
  <c r="F134" i="49"/>
  <c r="AE134" i="49"/>
  <c r="T134" i="49"/>
  <c r="AB134" i="49"/>
  <c r="AF134" i="49"/>
  <c r="M134" i="49"/>
  <c r="U134" i="49"/>
  <c r="AC134" i="49"/>
  <c r="AI134" i="49"/>
  <c r="P134" i="49"/>
  <c r="X134" i="49"/>
  <c r="AL134" i="49"/>
  <c r="G134" i="49"/>
  <c r="AD134" i="49"/>
  <c r="Q134" i="49"/>
  <c r="Y134" i="49"/>
  <c r="H134" i="49"/>
  <c r="W134" i="49"/>
  <c r="Z134" i="49"/>
  <c r="AA134" i="49"/>
  <c r="AG134" i="49"/>
  <c r="N134" i="49"/>
  <c r="AJ134" i="49"/>
  <c r="J134" i="49"/>
  <c r="AH134" i="49"/>
  <c r="O134" i="49"/>
  <c r="AK134" i="49"/>
  <c r="K134" i="49"/>
  <c r="AN134" i="49"/>
  <c r="S134" i="49"/>
  <c r="V134" i="49"/>
  <c r="D134" i="49"/>
  <c r="R134" i="49"/>
  <c r="S52" i="49"/>
  <c r="L57" i="49"/>
  <c r="AF57" i="49"/>
  <c r="AS57" i="49"/>
  <c r="AA8" i="49"/>
  <c r="M8" i="49"/>
  <c r="F8" i="49"/>
  <c r="T20" i="49"/>
  <c r="M20" i="49"/>
  <c r="S20" i="49"/>
  <c r="P20" i="49"/>
  <c r="R20" i="49"/>
  <c r="F20" i="49"/>
  <c r="H20" i="49"/>
  <c r="D22" i="49"/>
  <c r="V22" i="49"/>
  <c r="AD22" i="49"/>
  <c r="AL22" i="49"/>
  <c r="W22" i="49"/>
  <c r="AE22" i="49"/>
  <c r="AM22" i="49"/>
  <c r="X22" i="49"/>
  <c r="AF22" i="49"/>
  <c r="AN22" i="49"/>
  <c r="T22" i="49"/>
  <c r="AI22" i="49"/>
  <c r="Y22" i="49"/>
  <c r="AJ22" i="49"/>
  <c r="Q22" i="49"/>
  <c r="Z22" i="49"/>
  <c r="AK22" i="49"/>
  <c r="M22" i="49"/>
  <c r="AA22" i="49"/>
  <c r="U22" i="49"/>
  <c r="AB22" i="49"/>
  <c r="O22" i="49"/>
  <c r="N22" i="49"/>
  <c r="AC22" i="49"/>
  <c r="R22" i="49"/>
  <c r="AG22" i="49"/>
  <c r="G22" i="49"/>
  <c r="P22" i="49"/>
  <c r="S22" i="49"/>
  <c r="AH22" i="49"/>
  <c r="F22" i="49"/>
  <c r="F36" i="49"/>
  <c r="D36" i="49"/>
  <c r="R48" i="49"/>
  <c r="U48" i="49"/>
  <c r="F48" i="49"/>
  <c r="D48" i="49"/>
  <c r="O60" i="49"/>
  <c r="F60" i="49"/>
  <c r="D60" i="49"/>
  <c r="AJ60" i="49"/>
  <c r="AR60" i="49"/>
  <c r="AK60" i="49"/>
  <c r="AS60" i="49"/>
  <c r="AM60" i="49"/>
  <c r="Y60" i="49"/>
  <c r="AG60" i="49"/>
  <c r="P60" i="49"/>
  <c r="K60" i="49"/>
  <c r="AN60" i="49"/>
  <c r="Z60" i="49"/>
  <c r="AH60" i="49"/>
  <c r="Q60" i="49"/>
  <c r="AO60" i="49"/>
  <c r="AA60" i="49"/>
  <c r="R60" i="49"/>
  <c r="AP60" i="49"/>
  <c r="AB60" i="49"/>
  <c r="S60" i="49"/>
  <c r="AQ60" i="49"/>
  <c r="AC60" i="49"/>
  <c r="T60" i="49"/>
  <c r="AD60" i="49"/>
  <c r="U60" i="49"/>
  <c r="F62" i="49"/>
  <c r="D62" i="49"/>
  <c r="AN62" i="49"/>
  <c r="AO62" i="49"/>
  <c r="AM62" i="49"/>
  <c r="AA62" i="49"/>
  <c r="M62" i="49"/>
  <c r="U62" i="49"/>
  <c r="AP62" i="49"/>
  <c r="AB62" i="49"/>
  <c r="N62" i="49"/>
  <c r="V62" i="49"/>
  <c r="AQ62" i="49"/>
  <c r="AC62" i="49"/>
  <c r="O62" i="49"/>
  <c r="AR62" i="49"/>
  <c r="AD62" i="49"/>
  <c r="P62" i="49"/>
  <c r="W62" i="49"/>
  <c r="AS62" i="49"/>
  <c r="AE62" i="49"/>
  <c r="Q62" i="49"/>
  <c r="AJ62" i="49"/>
  <c r="X62" i="49"/>
  <c r="AF62" i="49"/>
  <c r="R62" i="49"/>
  <c r="K62" i="49"/>
  <c r="F64" i="49"/>
  <c r="D64" i="49"/>
  <c r="AL64" i="49"/>
  <c r="AN64" i="49"/>
  <c r="X64" i="49"/>
  <c r="AF64" i="49"/>
  <c r="R64" i="49"/>
  <c r="H64" i="49"/>
  <c r="AO64" i="49"/>
  <c r="Y64" i="49"/>
  <c r="AG64" i="49"/>
  <c r="S64" i="49"/>
  <c r="AP64" i="49"/>
  <c r="Z64" i="49"/>
  <c r="AH64" i="49"/>
  <c r="T64" i="49"/>
  <c r="AQ64" i="49"/>
  <c r="AA64" i="49"/>
  <c r="M64" i="49"/>
  <c r="U64" i="49"/>
  <c r="W64" i="49"/>
  <c r="AR64" i="49"/>
  <c r="AB64" i="49"/>
  <c r="N64" i="49"/>
  <c r="V64" i="49"/>
  <c r="AJ64" i="49"/>
  <c r="AS64" i="49"/>
  <c r="AC64" i="49"/>
  <c r="O64" i="49"/>
  <c r="J64" i="49"/>
  <c r="V76" i="49"/>
  <c r="W76" i="49"/>
  <c r="F76" i="49"/>
  <c r="G76" i="49"/>
  <c r="H76" i="49"/>
  <c r="F88" i="49"/>
  <c r="D88" i="49"/>
  <c r="AL88" i="49"/>
  <c r="AE88" i="49"/>
  <c r="O88" i="49"/>
  <c r="AM88" i="49"/>
  <c r="X88" i="49"/>
  <c r="AF88" i="49"/>
  <c r="P88" i="49"/>
  <c r="Y88" i="49"/>
  <c r="AG88" i="49"/>
  <c r="Q88" i="49"/>
  <c r="Z88" i="49"/>
  <c r="AH88" i="49"/>
  <c r="R88" i="49"/>
  <c r="AJ88" i="49"/>
  <c r="AA88" i="49"/>
  <c r="S88" i="49"/>
  <c r="J88" i="49"/>
  <c r="AK88" i="49"/>
  <c r="AB88" i="49"/>
  <c r="T88" i="49"/>
  <c r="M88" i="49"/>
  <c r="N88" i="49"/>
  <c r="U88" i="49"/>
  <c r="G88" i="49"/>
  <c r="V88" i="49"/>
  <c r="H88" i="49"/>
  <c r="AC88" i="49"/>
  <c r="K88" i="49"/>
  <c r="F100" i="49"/>
  <c r="D100" i="49"/>
  <c r="T100" i="49"/>
  <c r="AB100" i="49"/>
  <c r="AK100" i="49"/>
  <c r="G100" i="49"/>
  <c r="M100" i="49"/>
  <c r="U100" i="49"/>
  <c r="H100" i="49"/>
  <c r="I100" i="49"/>
  <c r="J100" i="49"/>
  <c r="AI100" i="49"/>
  <c r="P100" i="49"/>
  <c r="X100" i="49"/>
  <c r="AF100" i="49"/>
  <c r="L100" i="49"/>
  <c r="S100" i="49"/>
  <c r="AD100" i="49"/>
  <c r="AE100" i="49"/>
  <c r="AG100" i="49"/>
  <c r="V100" i="49"/>
  <c r="AH100" i="49"/>
  <c r="W100" i="49"/>
  <c r="N100" i="49"/>
  <c r="Y100" i="49"/>
  <c r="AJ100" i="49"/>
  <c r="O100" i="49"/>
  <c r="Z100" i="49"/>
  <c r="AL100" i="49"/>
  <c r="AA100" i="49"/>
  <c r="AC100" i="49"/>
  <c r="Q100" i="49"/>
  <c r="AM100" i="49"/>
  <c r="R100" i="49"/>
  <c r="AN100" i="49"/>
  <c r="O102" i="49"/>
  <c r="Z102" i="49"/>
  <c r="F102" i="49"/>
  <c r="Z104" i="49"/>
  <c r="F104" i="49"/>
  <c r="I116" i="49"/>
  <c r="O116" i="49"/>
  <c r="AJ116" i="49"/>
  <c r="AK116" i="49"/>
  <c r="F116" i="49"/>
  <c r="AM116" i="49"/>
  <c r="W116" i="49"/>
  <c r="H116" i="49"/>
  <c r="Z116" i="49"/>
  <c r="AA116" i="49"/>
  <c r="AD116" i="49"/>
  <c r="AF116" i="49"/>
  <c r="N116" i="49"/>
  <c r="AG116" i="49"/>
  <c r="J116" i="49"/>
  <c r="R116" i="49"/>
  <c r="S116" i="49"/>
  <c r="V116" i="49"/>
  <c r="F128" i="49"/>
  <c r="M128" i="49"/>
  <c r="U128" i="49"/>
  <c r="AC128" i="49"/>
  <c r="AK128" i="49"/>
  <c r="D128" i="49"/>
  <c r="N128" i="49"/>
  <c r="V128" i="49"/>
  <c r="AD128" i="49"/>
  <c r="AL128" i="49"/>
  <c r="I128" i="49"/>
  <c r="Q128" i="49"/>
  <c r="Y128" i="49"/>
  <c r="AG128" i="49"/>
  <c r="J128" i="49"/>
  <c r="R128" i="49"/>
  <c r="Z128" i="49"/>
  <c r="AH128" i="49"/>
  <c r="P128" i="49"/>
  <c r="AF128" i="49"/>
  <c r="S128" i="49"/>
  <c r="AI128" i="49"/>
  <c r="T128" i="49"/>
  <c r="AJ128" i="49"/>
  <c r="G128" i="49"/>
  <c r="W128" i="49"/>
  <c r="AM128" i="49"/>
  <c r="H128" i="49"/>
  <c r="X128" i="49"/>
  <c r="AN128" i="49"/>
  <c r="O128" i="49"/>
  <c r="AA128" i="49"/>
  <c r="AB128" i="49"/>
  <c r="AE128" i="49"/>
  <c r="K128" i="49"/>
  <c r="L128" i="49"/>
  <c r="AM140" i="49"/>
  <c r="F140" i="49"/>
  <c r="D140" i="49"/>
  <c r="AG140" i="49"/>
  <c r="T140" i="49"/>
  <c r="AB140" i="49"/>
  <c r="G140" i="49"/>
  <c r="AH140" i="49"/>
  <c r="M140" i="49"/>
  <c r="U140" i="49"/>
  <c r="AC140" i="49"/>
  <c r="H140" i="49"/>
  <c r="AN140" i="49"/>
  <c r="P140" i="49"/>
  <c r="X140" i="49"/>
  <c r="AL140" i="49"/>
  <c r="Q140" i="49"/>
  <c r="Y140" i="49"/>
  <c r="O140" i="49"/>
  <c r="AK140" i="49"/>
  <c r="AE140" i="49"/>
  <c r="R140" i="49"/>
  <c r="J140" i="49"/>
  <c r="AF140" i="49"/>
  <c r="S140" i="49"/>
  <c r="K140" i="49"/>
  <c r="AI140" i="49"/>
  <c r="V140" i="49"/>
  <c r="AD140" i="49"/>
  <c r="W140" i="49"/>
  <c r="AA140" i="49"/>
  <c r="AJ140" i="49"/>
  <c r="Z140" i="49"/>
  <c r="K142" i="49"/>
  <c r="F142" i="49"/>
  <c r="D142" i="49"/>
  <c r="AF142" i="49"/>
  <c r="P142" i="49"/>
  <c r="Z142" i="49"/>
  <c r="AC144" i="49"/>
  <c r="F144" i="49"/>
  <c r="Z144" i="49"/>
  <c r="AE144" i="49"/>
  <c r="AI144" i="49"/>
  <c r="P144" i="49"/>
  <c r="T144" i="49"/>
  <c r="X144" i="49"/>
  <c r="AM144" i="49"/>
  <c r="H144" i="49"/>
  <c r="D144" i="49"/>
  <c r="H32" i="49"/>
  <c r="Q32" i="49"/>
  <c r="W38" i="49"/>
  <c r="V39" i="49"/>
  <c r="M49" i="49"/>
  <c r="AH50" i="49"/>
  <c r="AD48" i="49"/>
  <c r="J52" i="49"/>
  <c r="W54" i="49"/>
  <c r="AE52" i="49"/>
  <c r="AI54" i="49"/>
  <c r="J60" i="49"/>
  <c r="J57" i="49"/>
  <c r="G54" i="49"/>
  <c r="G64" i="49"/>
  <c r="W67" i="49"/>
  <c r="N69" i="49"/>
  <c r="V65" i="49"/>
  <c r="U61" i="49"/>
  <c r="P58" i="49"/>
  <c r="T54" i="49"/>
  <c r="AE69" i="49"/>
  <c r="AG62" i="49"/>
  <c r="X57" i="49"/>
  <c r="Y54" i="49"/>
  <c r="AR65" i="49"/>
  <c r="AK61" i="49"/>
  <c r="AQ56" i="49"/>
  <c r="T89" i="49"/>
  <c r="AE85" i="49"/>
  <c r="Z96" i="49"/>
  <c r="M119" i="49"/>
  <c r="J30" i="49"/>
  <c r="S30" i="49"/>
  <c r="AB30" i="49"/>
  <c r="AJ30" i="49"/>
  <c r="O30" i="49"/>
  <c r="Q30" i="49"/>
  <c r="P30" i="49"/>
  <c r="U30" i="49"/>
  <c r="T30" i="49"/>
  <c r="AC30" i="49"/>
  <c r="AK30" i="49"/>
  <c r="M30" i="49"/>
  <c r="V30" i="49"/>
  <c r="AD30" i="49"/>
  <c r="AL30" i="49"/>
  <c r="G30" i="49"/>
  <c r="Y30" i="49"/>
  <c r="AM30" i="49"/>
  <c r="Z30" i="49"/>
  <c r="AN30" i="49"/>
  <c r="AA30" i="49"/>
  <c r="AE30" i="49"/>
  <c r="H30" i="49"/>
  <c r="N30" i="49"/>
  <c r="AF30" i="49"/>
  <c r="R30" i="49"/>
  <c r="AG30" i="49"/>
  <c r="W30" i="49"/>
  <c r="AH30" i="49"/>
  <c r="X30" i="49"/>
  <c r="AI30" i="49"/>
  <c r="F30" i="49"/>
  <c r="K72" i="49"/>
  <c r="W72" i="49"/>
  <c r="H72" i="49"/>
  <c r="F72" i="49"/>
  <c r="G72" i="49"/>
  <c r="M110" i="49"/>
  <c r="Z110" i="49"/>
  <c r="F110" i="49"/>
  <c r="L138" i="49"/>
  <c r="AM138" i="49"/>
  <c r="F138" i="49"/>
  <c r="AI138" i="49"/>
  <c r="T138" i="49"/>
  <c r="AB138" i="49"/>
  <c r="AD138" i="49"/>
  <c r="M138" i="49"/>
  <c r="U138" i="49"/>
  <c r="AC138" i="49"/>
  <c r="AE138" i="49"/>
  <c r="P138" i="49"/>
  <c r="X138" i="49"/>
  <c r="AL138" i="49"/>
  <c r="G138" i="49"/>
  <c r="AF138" i="49"/>
  <c r="Q138" i="49"/>
  <c r="Y138" i="49"/>
  <c r="H138" i="49"/>
  <c r="W138" i="49"/>
  <c r="K138" i="49"/>
  <c r="D138" i="49"/>
  <c r="Z138" i="49"/>
  <c r="AA138" i="49"/>
  <c r="N138" i="49"/>
  <c r="AJ138" i="49"/>
  <c r="O138" i="49"/>
  <c r="AK138" i="49"/>
  <c r="V138" i="49"/>
  <c r="AN138" i="49"/>
  <c r="AH138" i="49"/>
  <c r="J138" i="49"/>
  <c r="R138" i="49"/>
  <c r="O17" i="49"/>
  <c r="R17" i="49"/>
  <c r="M17" i="49"/>
  <c r="P17" i="49"/>
  <c r="T17" i="49"/>
  <c r="S17" i="49"/>
  <c r="F17" i="49"/>
  <c r="V33" i="49"/>
  <c r="F33" i="49"/>
  <c r="F69" i="49"/>
  <c r="D69" i="49"/>
  <c r="AL69" i="49"/>
  <c r="Y69" i="49"/>
  <c r="AG69" i="49"/>
  <c r="P69" i="49"/>
  <c r="W69" i="49"/>
  <c r="K69" i="49"/>
  <c r="AM69" i="49"/>
  <c r="Z69" i="49"/>
  <c r="AH69" i="49"/>
  <c r="Q69" i="49"/>
  <c r="G69" i="49"/>
  <c r="AN69" i="49"/>
  <c r="AA69" i="49"/>
  <c r="R69" i="49"/>
  <c r="H69" i="49"/>
  <c r="AO69" i="49"/>
  <c r="AB69" i="49"/>
  <c r="S69" i="49"/>
  <c r="AP69" i="49"/>
  <c r="AC69" i="49"/>
  <c r="T69" i="49"/>
  <c r="AQ69" i="49"/>
  <c r="AD69" i="49"/>
  <c r="M69" i="49"/>
  <c r="U69" i="49"/>
  <c r="F97" i="49"/>
  <c r="K97" i="49"/>
  <c r="W97" i="49"/>
  <c r="O97" i="49"/>
  <c r="AB97" i="49"/>
  <c r="AK97" i="49"/>
  <c r="L97" i="49"/>
  <c r="AI97" i="49"/>
  <c r="P97" i="49"/>
  <c r="D97" i="49"/>
  <c r="G97" i="49"/>
  <c r="S97" i="49"/>
  <c r="X97" i="49"/>
  <c r="AF97" i="49"/>
  <c r="J97" i="49"/>
  <c r="U97" i="49"/>
  <c r="Y97" i="49"/>
  <c r="AJ97" i="49"/>
  <c r="Z97" i="49"/>
  <c r="AL97" i="49"/>
  <c r="V97" i="49"/>
  <c r="AA97" i="49"/>
  <c r="AM97" i="49"/>
  <c r="M97" i="49"/>
  <c r="AC97" i="49"/>
  <c r="AN97" i="49"/>
  <c r="N97" i="49"/>
  <c r="AD97" i="49"/>
  <c r="Q97" i="49"/>
  <c r="AE97" i="49"/>
  <c r="T97" i="49"/>
  <c r="AG97" i="49"/>
  <c r="AH97" i="49"/>
  <c r="H97" i="49"/>
  <c r="I97" i="49"/>
  <c r="F125" i="49"/>
  <c r="N125" i="49"/>
  <c r="V125" i="49"/>
  <c r="AD125" i="49"/>
  <c r="AL125" i="49"/>
  <c r="G125" i="49"/>
  <c r="O125" i="49"/>
  <c r="W125" i="49"/>
  <c r="AE125" i="49"/>
  <c r="AM125" i="49"/>
  <c r="J125" i="49"/>
  <c r="R125" i="49"/>
  <c r="Z125" i="49"/>
  <c r="AH125" i="49"/>
  <c r="K125" i="49"/>
  <c r="S125" i="49"/>
  <c r="AA125" i="49"/>
  <c r="AI125" i="49"/>
  <c r="I125" i="49"/>
  <c r="Y125" i="49"/>
  <c r="L125" i="49"/>
  <c r="AB125" i="49"/>
  <c r="M125" i="49"/>
  <c r="AC125" i="49"/>
  <c r="P125" i="49"/>
  <c r="AF125" i="49"/>
  <c r="Q125" i="49"/>
  <c r="AG125" i="49"/>
  <c r="AK125" i="49"/>
  <c r="AN125" i="49"/>
  <c r="D125" i="49"/>
  <c r="H125" i="49"/>
  <c r="T125" i="49"/>
  <c r="U125" i="49"/>
  <c r="X125" i="49"/>
  <c r="M10" i="49"/>
  <c r="F10" i="49"/>
  <c r="J26" i="49"/>
  <c r="X26" i="49"/>
  <c r="AF26" i="49"/>
  <c r="AN26" i="49"/>
  <c r="Y26" i="49"/>
  <c r="AG26" i="49"/>
  <c r="N26" i="49"/>
  <c r="Z26" i="49"/>
  <c r="AH26" i="49"/>
  <c r="G26" i="49"/>
  <c r="AB26" i="49"/>
  <c r="AM26" i="49"/>
  <c r="U26" i="49"/>
  <c r="AC26" i="49"/>
  <c r="M26" i="49"/>
  <c r="O26" i="49"/>
  <c r="R26" i="49"/>
  <c r="AD26" i="49"/>
  <c r="S26" i="49"/>
  <c r="AE26" i="49"/>
  <c r="P26" i="49"/>
  <c r="T26" i="49"/>
  <c r="AI26" i="49"/>
  <c r="V26" i="49"/>
  <c r="AJ26" i="49"/>
  <c r="W26" i="49"/>
  <c r="AK26" i="49"/>
  <c r="H26" i="49"/>
  <c r="Q26" i="49"/>
  <c r="AA26" i="49"/>
  <c r="AL26" i="49"/>
  <c r="F26" i="49"/>
  <c r="D52" i="49"/>
  <c r="O52" i="49"/>
  <c r="F52" i="49"/>
  <c r="F66" i="49"/>
  <c r="D66" i="49"/>
  <c r="AJ66" i="49"/>
  <c r="AR66" i="49"/>
  <c r="Z66" i="49"/>
  <c r="AH66" i="49"/>
  <c r="N66" i="49"/>
  <c r="V66" i="49"/>
  <c r="AK66" i="49"/>
  <c r="AS66" i="49"/>
  <c r="AA66" i="49"/>
  <c r="O66" i="49"/>
  <c r="J66" i="49"/>
  <c r="AL66" i="49"/>
  <c r="AB66" i="49"/>
  <c r="P66" i="49"/>
  <c r="K66" i="49"/>
  <c r="AM66" i="49"/>
  <c r="AC66" i="49"/>
  <c r="Q66" i="49"/>
  <c r="G66" i="49"/>
  <c r="AN66" i="49"/>
  <c r="AD66" i="49"/>
  <c r="R66" i="49"/>
  <c r="AO66" i="49"/>
  <c r="AE66" i="49"/>
  <c r="S66" i="49"/>
  <c r="W66" i="49"/>
  <c r="F92" i="49"/>
  <c r="W92" i="49"/>
  <c r="S92" i="49"/>
  <c r="AC92" i="49"/>
  <c r="AL92" i="49"/>
  <c r="T92" i="49"/>
  <c r="AD92" i="49"/>
  <c r="AM92" i="49"/>
  <c r="M92" i="49"/>
  <c r="N92" i="49"/>
  <c r="O92" i="49"/>
  <c r="Y92" i="49"/>
  <c r="AG92" i="49"/>
  <c r="R92" i="49"/>
  <c r="Z92" i="49"/>
  <c r="AN92" i="49"/>
  <c r="K92" i="49"/>
  <c r="U92" i="49"/>
  <c r="AA92" i="49"/>
  <c r="J92" i="49"/>
  <c r="AB92" i="49"/>
  <c r="AE92" i="49"/>
  <c r="AF92" i="49"/>
  <c r="AH92" i="49"/>
  <c r="V92" i="49"/>
  <c r="AK92" i="49"/>
  <c r="P92" i="49"/>
  <c r="D92" i="49"/>
  <c r="Q92" i="49"/>
  <c r="R118" i="49"/>
  <c r="AJ118" i="49"/>
  <c r="O118" i="49"/>
  <c r="AK118" i="49"/>
  <c r="F118" i="49"/>
  <c r="I132" i="49"/>
  <c r="AM132" i="49"/>
  <c r="F132" i="49"/>
  <c r="AE132" i="49"/>
  <c r="P132" i="49"/>
  <c r="X132" i="49"/>
  <c r="AL132" i="49"/>
  <c r="AF132" i="49"/>
  <c r="Q132" i="49"/>
  <c r="Y132" i="49"/>
  <c r="AI132" i="49"/>
  <c r="T132" i="49"/>
  <c r="AB132" i="49"/>
  <c r="AD132" i="49"/>
  <c r="M132" i="49"/>
  <c r="U132" i="49"/>
  <c r="AC132" i="49"/>
  <c r="AH132" i="49"/>
  <c r="AA132" i="49"/>
  <c r="AN132" i="49"/>
  <c r="N132" i="49"/>
  <c r="AJ132" i="49"/>
  <c r="O132" i="49"/>
  <c r="AK132" i="49"/>
  <c r="D132" i="49"/>
  <c r="R132" i="49"/>
  <c r="K132" i="49"/>
  <c r="S132" i="49"/>
  <c r="J132" i="49"/>
  <c r="AG132" i="49"/>
  <c r="V132" i="49"/>
  <c r="W132" i="49"/>
  <c r="Z132" i="49"/>
  <c r="S32" i="49"/>
  <c r="K50" i="49"/>
  <c r="L54" i="49"/>
  <c r="V69" i="49"/>
  <c r="T66" i="49"/>
  <c r="AB70" i="49"/>
  <c r="AG54" i="49"/>
  <c r="AR69" i="49"/>
  <c r="AP66" i="49"/>
  <c r="AN98" i="49"/>
  <c r="S138" i="49"/>
  <c r="Z9" i="49"/>
  <c r="M9" i="49"/>
  <c r="F9" i="49"/>
  <c r="M7" i="49"/>
  <c r="F7" i="49"/>
  <c r="T19" i="49"/>
  <c r="S19" i="49"/>
  <c r="P19" i="49"/>
  <c r="R19" i="49"/>
  <c r="M19" i="49"/>
  <c r="F19" i="49"/>
  <c r="G19" i="49"/>
  <c r="J31" i="49"/>
  <c r="T31" i="49"/>
  <c r="AC31" i="49"/>
  <c r="AK31" i="49"/>
  <c r="V31" i="49"/>
  <c r="AD31" i="49"/>
  <c r="AL31" i="49"/>
  <c r="O31" i="49"/>
  <c r="Q31" i="49"/>
  <c r="P31" i="49"/>
  <c r="U31" i="49"/>
  <c r="W31" i="49"/>
  <c r="AE31" i="49"/>
  <c r="AM31" i="49"/>
  <c r="M31" i="49"/>
  <c r="AA31" i="49"/>
  <c r="AB31" i="49"/>
  <c r="N31" i="49"/>
  <c r="AF31" i="49"/>
  <c r="R31" i="49"/>
  <c r="AG31" i="49"/>
  <c r="S31" i="49"/>
  <c r="AH31" i="49"/>
  <c r="G31" i="49"/>
  <c r="X31" i="49"/>
  <c r="AI31" i="49"/>
  <c r="H31" i="49"/>
  <c r="Y31" i="49"/>
  <c r="AJ31" i="49"/>
  <c r="Z31" i="49"/>
  <c r="AN31" i="49"/>
  <c r="F31" i="49"/>
  <c r="J23" i="49"/>
  <c r="W23" i="49"/>
  <c r="AE23" i="49"/>
  <c r="AM23" i="49"/>
  <c r="G23" i="49"/>
  <c r="X23" i="49"/>
  <c r="AF23" i="49"/>
  <c r="AN23" i="49"/>
  <c r="H23" i="49"/>
  <c r="Y23" i="49"/>
  <c r="AG23" i="49"/>
  <c r="U23" i="49"/>
  <c r="Z23" i="49"/>
  <c r="AK23" i="49"/>
  <c r="M23" i="49"/>
  <c r="O23" i="49"/>
  <c r="AA23" i="49"/>
  <c r="AL23" i="49"/>
  <c r="AB23" i="49"/>
  <c r="P23" i="49"/>
  <c r="N23" i="49"/>
  <c r="AC23" i="49"/>
  <c r="R23" i="49"/>
  <c r="AD23" i="49"/>
  <c r="S23" i="49"/>
  <c r="AH23" i="49"/>
  <c r="Q23" i="49"/>
  <c r="T23" i="49"/>
  <c r="AI23" i="49"/>
  <c r="V23" i="49"/>
  <c r="AJ23" i="49"/>
  <c r="F23" i="49"/>
  <c r="D35" i="49"/>
  <c r="F35" i="49"/>
  <c r="U47" i="49"/>
  <c r="F47" i="49"/>
  <c r="O59" i="49"/>
  <c r="F59" i="49"/>
  <c r="D59" i="49"/>
  <c r="AL59" i="49"/>
  <c r="AM59" i="49"/>
  <c r="AK59" i="49"/>
  <c r="AB59" i="49"/>
  <c r="Q59" i="49"/>
  <c r="I59" i="49"/>
  <c r="AN59" i="49"/>
  <c r="AC59" i="49"/>
  <c r="R59" i="49"/>
  <c r="AO59" i="49"/>
  <c r="AD59" i="49"/>
  <c r="S59" i="49"/>
  <c r="AP59" i="49"/>
  <c r="AE59" i="49"/>
  <c r="T59" i="49"/>
  <c r="AQ59" i="49"/>
  <c r="X59" i="49"/>
  <c r="AF59" i="49"/>
  <c r="U59" i="49"/>
  <c r="AR59" i="49"/>
  <c r="Y59" i="49"/>
  <c r="AG59" i="49"/>
  <c r="M59" i="49"/>
  <c r="V59" i="49"/>
  <c r="F71" i="49"/>
  <c r="D71" i="49"/>
  <c r="AP71" i="49"/>
  <c r="AA71" i="49"/>
  <c r="T71" i="49"/>
  <c r="AQ71" i="49"/>
  <c r="AB71" i="49"/>
  <c r="M71" i="49"/>
  <c r="U71" i="49"/>
  <c r="AJ71" i="49"/>
  <c r="AR71" i="49"/>
  <c r="AC71" i="49"/>
  <c r="N71" i="49"/>
  <c r="V71" i="49"/>
  <c r="W71" i="49"/>
  <c r="AK71" i="49"/>
  <c r="AS71" i="49"/>
  <c r="AD71" i="49"/>
  <c r="O71" i="49"/>
  <c r="J71" i="49"/>
  <c r="AL71" i="49"/>
  <c r="AE71" i="49"/>
  <c r="P71" i="49"/>
  <c r="AM71" i="49"/>
  <c r="X71" i="49"/>
  <c r="AF71" i="49"/>
  <c r="Q71" i="49"/>
  <c r="F63" i="49"/>
  <c r="V63" i="49"/>
  <c r="K63" i="49"/>
  <c r="N75" i="49"/>
  <c r="V75" i="49"/>
  <c r="W75" i="49"/>
  <c r="G75" i="49"/>
  <c r="H75" i="49"/>
  <c r="F75" i="49"/>
  <c r="F87" i="49"/>
  <c r="D87" i="49"/>
  <c r="Z87" i="49"/>
  <c r="AH87" i="49"/>
  <c r="Q87" i="49"/>
  <c r="AJ87" i="49"/>
  <c r="AA87" i="49"/>
  <c r="R87" i="49"/>
  <c r="AK87" i="49"/>
  <c r="AB87" i="49"/>
  <c r="S87" i="49"/>
  <c r="J87" i="49"/>
  <c r="AN87" i="49"/>
  <c r="AC87" i="49"/>
  <c r="T87" i="49"/>
  <c r="K87" i="49"/>
  <c r="G87" i="49"/>
  <c r="AD87" i="49"/>
  <c r="M87" i="49"/>
  <c r="U87" i="49"/>
  <c r="H87" i="49"/>
  <c r="AE87" i="49"/>
  <c r="N87" i="49"/>
  <c r="V87" i="49"/>
  <c r="P87" i="49"/>
  <c r="AL87" i="49"/>
  <c r="X87" i="49"/>
  <c r="AM87" i="49"/>
  <c r="Y87" i="49"/>
  <c r="AF87" i="49"/>
  <c r="AG87" i="49"/>
  <c r="F99" i="49"/>
  <c r="D99" i="49"/>
  <c r="M99" i="49"/>
  <c r="U99" i="49"/>
  <c r="AB99" i="49"/>
  <c r="AK99" i="49"/>
  <c r="N99" i="49"/>
  <c r="G99" i="49"/>
  <c r="H99" i="49"/>
  <c r="AI99" i="49"/>
  <c r="V99" i="49"/>
  <c r="I99" i="49"/>
  <c r="W99" i="49"/>
  <c r="Q99" i="49"/>
  <c r="X99" i="49"/>
  <c r="AF99" i="49"/>
  <c r="P99" i="49"/>
  <c r="Y99" i="49"/>
  <c r="AJ99" i="49"/>
  <c r="R99" i="49"/>
  <c r="Z99" i="49"/>
  <c r="AL99" i="49"/>
  <c r="S99" i="49"/>
  <c r="AA99" i="49"/>
  <c r="AM99" i="49"/>
  <c r="T99" i="49"/>
  <c r="AC99" i="49"/>
  <c r="AN99" i="49"/>
  <c r="J99" i="49"/>
  <c r="AD99" i="49"/>
  <c r="K99" i="49"/>
  <c r="AE99" i="49"/>
  <c r="AH99" i="49"/>
  <c r="O99" i="49"/>
  <c r="L99" i="49"/>
  <c r="M111" i="49"/>
  <c r="Z111" i="49"/>
  <c r="F111" i="49"/>
  <c r="P111" i="49"/>
  <c r="AF111" i="49"/>
  <c r="H111" i="49"/>
  <c r="T103" i="49"/>
  <c r="Z103" i="49"/>
  <c r="F103" i="49"/>
  <c r="N115" i="49"/>
  <c r="O115" i="49"/>
  <c r="AJ115" i="49"/>
  <c r="AK115" i="49"/>
  <c r="F115" i="49"/>
  <c r="X115" i="49"/>
  <c r="Y115" i="49"/>
  <c r="AF115" i="49"/>
  <c r="AB115" i="49"/>
  <c r="AG115" i="49"/>
  <c r="M115" i="49"/>
  <c r="AC115" i="49"/>
  <c r="K115" i="49"/>
  <c r="D115" i="49"/>
  <c r="P115" i="49"/>
  <c r="Q115" i="49"/>
  <c r="T115" i="49"/>
  <c r="U115" i="49"/>
  <c r="G115" i="49"/>
  <c r="AN115" i="49"/>
  <c r="F127" i="49"/>
  <c r="D127" i="49"/>
  <c r="H127" i="49"/>
  <c r="P127" i="49"/>
  <c r="X127" i="49"/>
  <c r="AF127" i="49"/>
  <c r="AN127" i="49"/>
  <c r="I127" i="49"/>
  <c r="Q127" i="49"/>
  <c r="Y127" i="49"/>
  <c r="AG127" i="49"/>
  <c r="L127" i="49"/>
  <c r="T127" i="49"/>
  <c r="AB127" i="49"/>
  <c r="AJ127" i="49"/>
  <c r="M127" i="49"/>
  <c r="U127" i="49"/>
  <c r="AC127" i="49"/>
  <c r="AK127" i="49"/>
  <c r="S127" i="49"/>
  <c r="AI127" i="49"/>
  <c r="V127" i="49"/>
  <c r="AL127" i="49"/>
  <c r="G127" i="49"/>
  <c r="W127" i="49"/>
  <c r="AM127" i="49"/>
  <c r="J127" i="49"/>
  <c r="Z127" i="49"/>
  <c r="K127" i="49"/>
  <c r="AA127" i="49"/>
  <c r="N127" i="49"/>
  <c r="O127" i="49"/>
  <c r="R127" i="49"/>
  <c r="AD127" i="49"/>
  <c r="AE127" i="49"/>
  <c r="AH127" i="49"/>
  <c r="L139" i="49"/>
  <c r="AM139" i="49"/>
  <c r="F139" i="49"/>
  <c r="P139" i="49"/>
  <c r="X139" i="49"/>
  <c r="AL139" i="49"/>
  <c r="AE139" i="49"/>
  <c r="Q139" i="49"/>
  <c r="Y139" i="49"/>
  <c r="AH139" i="49"/>
  <c r="T139" i="49"/>
  <c r="AB139" i="49"/>
  <c r="J139" i="49"/>
  <c r="AI139" i="49"/>
  <c r="M139" i="49"/>
  <c r="U139" i="49"/>
  <c r="AC139" i="49"/>
  <c r="K139" i="49"/>
  <c r="AN139" i="49"/>
  <c r="AG139" i="49"/>
  <c r="S139" i="49"/>
  <c r="V139" i="49"/>
  <c r="G139" i="49"/>
  <c r="D139" i="49"/>
  <c r="W139" i="49"/>
  <c r="H139" i="49"/>
  <c r="AD139" i="49"/>
  <c r="Z139" i="49"/>
  <c r="AA139" i="49"/>
  <c r="AF139" i="49"/>
  <c r="N139" i="49"/>
  <c r="O139" i="49"/>
  <c r="R139" i="49"/>
  <c r="AJ139" i="49"/>
  <c r="AK139" i="49"/>
  <c r="N151" i="49"/>
  <c r="F151" i="49"/>
  <c r="AF151" i="49"/>
  <c r="I151" i="49"/>
  <c r="AJ151" i="49"/>
  <c r="AC151" i="49"/>
  <c r="M151" i="49"/>
  <c r="Q151" i="49"/>
  <c r="U151" i="49"/>
  <c r="Y151" i="49"/>
  <c r="AN151" i="49"/>
  <c r="J32" i="49"/>
  <c r="P32" i="49"/>
  <c r="W37" i="49"/>
  <c r="V38" i="49"/>
  <c r="N46" i="49"/>
  <c r="Z50" i="49"/>
  <c r="V48" i="49"/>
  <c r="W61" i="49"/>
  <c r="AS52" i="49"/>
  <c r="AB52" i="49"/>
  <c r="AI61" i="49"/>
  <c r="L61" i="49"/>
  <c r="I60" i="49"/>
  <c r="L58" i="49"/>
  <c r="I57" i="49"/>
  <c r="L55" i="49"/>
  <c r="I53" i="49"/>
  <c r="J62" i="49"/>
  <c r="S71" i="49"/>
  <c r="Q68" i="49"/>
  <c r="O65" i="49"/>
  <c r="M61" i="49"/>
  <c r="R57" i="49"/>
  <c r="AH71" i="49"/>
  <c r="X69" i="49"/>
  <c r="Y66" i="49"/>
  <c r="Z62" i="49"/>
  <c r="AA59" i="49"/>
  <c r="AB56" i="49"/>
  <c r="AO71" i="49"/>
  <c r="AM68" i="49"/>
  <c r="AK65" i="49"/>
  <c r="AL60" i="49"/>
  <c r="AR55" i="49"/>
  <c r="O87" i="49"/>
  <c r="AN88" i="49"/>
  <c r="AJ92" i="49"/>
  <c r="AC131" i="49"/>
  <c r="O13" i="33"/>
  <c r="H17" i="49" s="1"/>
  <c r="N13" i="33"/>
  <c r="N9" i="33"/>
  <c r="O9" i="33"/>
  <c r="N17" i="33"/>
  <c r="O17" i="33"/>
  <c r="H21" i="49" s="1"/>
  <c r="O11" i="33"/>
  <c r="H15" i="49" s="1"/>
  <c r="N11" i="33"/>
  <c r="H22" i="49"/>
  <c r="C31" i="37"/>
  <c r="G12" i="49"/>
  <c r="M45" i="49"/>
  <c r="G14" i="49"/>
  <c r="V45" i="49"/>
  <c r="U45" i="49"/>
  <c r="F45" i="49"/>
  <c r="U113" i="49"/>
  <c r="AJ113" i="49"/>
  <c r="O113" i="49"/>
  <c r="AK113" i="49"/>
  <c r="F113" i="49"/>
  <c r="AN45" i="49"/>
  <c r="D17" i="37"/>
  <c r="J24" i="49"/>
  <c r="Q24" i="49"/>
  <c r="U24" i="49"/>
  <c r="R24" i="49"/>
  <c r="W24" i="49"/>
  <c r="AA24" i="49"/>
  <c r="AE24" i="49"/>
  <c r="AI24" i="49"/>
  <c r="AM24" i="49"/>
  <c r="M24" i="49"/>
  <c r="H24" i="49"/>
  <c r="F24" i="49"/>
  <c r="O24" i="49"/>
  <c r="T24" i="49"/>
  <c r="AC24" i="49"/>
  <c r="AK24" i="49"/>
  <c r="S24" i="49"/>
  <c r="X24" i="49"/>
  <c r="AB24" i="49"/>
  <c r="AF24" i="49"/>
  <c r="AJ24" i="49"/>
  <c r="AN24" i="49"/>
  <c r="N24" i="49"/>
  <c r="V24" i="49"/>
  <c r="Z24" i="49"/>
  <c r="AD24" i="49"/>
  <c r="AH24" i="49"/>
  <c r="AL24" i="49"/>
  <c r="G24" i="49"/>
  <c r="P24" i="49"/>
  <c r="Y24" i="49"/>
  <c r="AG24" i="49"/>
  <c r="AF45" i="49"/>
  <c r="AC113" i="49"/>
  <c r="S25" i="49"/>
  <c r="X25" i="49"/>
  <c r="AB25" i="49"/>
  <c r="AF25" i="49"/>
  <c r="AJ25" i="49"/>
  <c r="AN25" i="49"/>
  <c r="V25" i="49"/>
  <c r="AD25" i="49"/>
  <c r="H25" i="49"/>
  <c r="Q25" i="49"/>
  <c r="U25" i="49"/>
  <c r="T25" i="49"/>
  <c r="Y25" i="49"/>
  <c r="AC25" i="49"/>
  <c r="AG25" i="49"/>
  <c r="AK25" i="49"/>
  <c r="M25" i="49"/>
  <c r="G25" i="49"/>
  <c r="F25" i="49"/>
  <c r="AH25" i="49"/>
  <c r="O25" i="49"/>
  <c r="P25" i="49"/>
  <c r="R25" i="49"/>
  <c r="W25" i="49"/>
  <c r="AA25" i="49"/>
  <c r="AE25" i="49"/>
  <c r="AI25" i="49"/>
  <c r="AM25" i="49"/>
  <c r="N25" i="49"/>
  <c r="Z25" i="49"/>
  <c r="AL25" i="49"/>
  <c r="X45" i="49"/>
  <c r="J45" i="49"/>
  <c r="AF113" i="49"/>
  <c r="M113" i="49"/>
  <c r="K145" i="49"/>
  <c r="AB149" i="49"/>
  <c r="O149" i="49"/>
  <c r="S145" i="49"/>
  <c r="AD149" i="49"/>
  <c r="AB142" i="49"/>
  <c r="L142" i="49"/>
  <c r="J151" i="49"/>
  <c r="J149" i="49"/>
  <c r="J147" i="49"/>
  <c r="J145" i="49"/>
  <c r="H151" i="49"/>
  <c r="I150" i="49"/>
  <c r="G148" i="49"/>
  <c r="H147" i="49"/>
  <c r="I146" i="49"/>
  <c r="G144" i="49"/>
  <c r="AM151" i="49"/>
  <c r="AI151" i="49"/>
  <c r="AE151" i="49"/>
  <c r="X151" i="49"/>
  <c r="T151" i="49"/>
  <c r="P151" i="49"/>
  <c r="AN150" i="49"/>
  <c r="AJ150" i="49"/>
  <c r="AF150" i="49"/>
  <c r="Y150" i="49"/>
  <c r="U150" i="49"/>
  <c r="Q150" i="49"/>
  <c r="M150" i="49"/>
  <c r="AK149" i="49"/>
  <c r="AG149" i="49"/>
  <c r="AA149" i="49"/>
  <c r="V149" i="49"/>
  <c r="R149" i="49"/>
  <c r="N149" i="49"/>
  <c r="AL148" i="49"/>
  <c r="AH148" i="49"/>
  <c r="AB148" i="49"/>
  <c r="W148" i="49"/>
  <c r="S148" i="49"/>
  <c r="O148" i="49"/>
  <c r="AM147" i="49"/>
  <c r="AI147" i="49"/>
  <c r="AE147" i="49"/>
  <c r="X147" i="49"/>
  <c r="T147" i="49"/>
  <c r="P147" i="49"/>
  <c r="AN146" i="49"/>
  <c r="AJ146" i="49"/>
  <c r="AF146" i="49"/>
  <c r="Y146" i="49"/>
  <c r="U146" i="49"/>
  <c r="Q146" i="49"/>
  <c r="M146" i="49"/>
  <c r="AK145" i="49"/>
  <c r="AG145" i="49"/>
  <c r="AA145" i="49"/>
  <c r="V145" i="49"/>
  <c r="R145" i="49"/>
  <c r="N145" i="49"/>
  <c r="AL144" i="49"/>
  <c r="AH144" i="49"/>
  <c r="AB144" i="49"/>
  <c r="W144" i="49"/>
  <c r="S144" i="49"/>
  <c r="O144" i="49"/>
  <c r="AC150" i="49"/>
  <c r="AC146" i="49"/>
  <c r="Z151" i="49"/>
  <c r="Z147" i="49"/>
  <c r="AD142" i="49"/>
  <c r="AD148" i="49"/>
  <c r="AD144" i="49"/>
  <c r="D151" i="49"/>
  <c r="D147" i="49"/>
  <c r="K149" i="49"/>
  <c r="AH149" i="49"/>
  <c r="S149" i="49"/>
  <c r="AL145" i="49"/>
  <c r="AB145" i="49"/>
  <c r="AN142" i="49"/>
  <c r="X142" i="49"/>
  <c r="J142" i="49"/>
  <c r="K150" i="49"/>
  <c r="K148" i="49"/>
  <c r="K146" i="49"/>
  <c r="K144" i="49"/>
  <c r="G151" i="49"/>
  <c r="H150" i="49"/>
  <c r="I149" i="49"/>
  <c r="G147" i="49"/>
  <c r="H146" i="49"/>
  <c r="I145" i="49"/>
  <c r="AL151" i="49"/>
  <c r="AH151" i="49"/>
  <c r="AB151" i="49"/>
  <c r="W151" i="49"/>
  <c r="S151" i="49"/>
  <c r="O151" i="49"/>
  <c r="AM150" i="49"/>
  <c r="AI150" i="49"/>
  <c r="AE150" i="49"/>
  <c r="X150" i="49"/>
  <c r="T150" i="49"/>
  <c r="P150" i="49"/>
  <c r="AN149" i="49"/>
  <c r="AJ149" i="49"/>
  <c r="AF149" i="49"/>
  <c r="Y149" i="49"/>
  <c r="U149" i="49"/>
  <c r="Q149" i="49"/>
  <c r="M149" i="49"/>
  <c r="AK148" i="49"/>
  <c r="AG148" i="49"/>
  <c r="AA148" i="49"/>
  <c r="V148" i="49"/>
  <c r="R148" i="49"/>
  <c r="N148" i="49"/>
  <c r="AL147" i="49"/>
  <c r="AH147" i="49"/>
  <c r="AB147" i="49"/>
  <c r="W147" i="49"/>
  <c r="S147" i="49"/>
  <c r="O147" i="49"/>
  <c r="AM146" i="49"/>
  <c r="AI146" i="49"/>
  <c r="AE146" i="49"/>
  <c r="X146" i="49"/>
  <c r="T146" i="49"/>
  <c r="P146" i="49"/>
  <c r="AN145" i="49"/>
  <c r="AJ145" i="49"/>
  <c r="AF145" i="49"/>
  <c r="Y145" i="49"/>
  <c r="U145" i="49"/>
  <c r="Q145" i="49"/>
  <c r="M145" i="49"/>
  <c r="AK144" i="49"/>
  <c r="AG144" i="49"/>
  <c r="AA144" i="49"/>
  <c r="V144" i="49"/>
  <c r="R144" i="49"/>
  <c r="N144" i="49"/>
  <c r="AC149" i="49"/>
  <c r="AC145" i="49"/>
  <c r="Z150" i="49"/>
  <c r="Z146" i="49"/>
  <c r="AD151" i="49"/>
  <c r="AD147" i="49"/>
  <c r="D150" i="49"/>
  <c r="D146" i="49"/>
  <c r="G149" i="49"/>
  <c r="G145" i="49"/>
  <c r="AL149" i="49"/>
  <c r="W149" i="49"/>
  <c r="AH145" i="49"/>
  <c r="W145" i="49"/>
  <c r="O145" i="49"/>
  <c r="AD145" i="49"/>
  <c r="AJ142" i="49"/>
  <c r="T142" i="49"/>
  <c r="J150" i="49"/>
  <c r="J148" i="49"/>
  <c r="J146" i="49"/>
  <c r="J144" i="49"/>
  <c r="G150" i="49"/>
  <c r="H149" i="49"/>
  <c r="I148" i="49"/>
  <c r="G146" i="49"/>
  <c r="H145" i="49"/>
  <c r="I144" i="49"/>
  <c r="AK151" i="49"/>
  <c r="AG151" i="49"/>
  <c r="AA151" i="49"/>
  <c r="V151" i="49"/>
  <c r="R151" i="49"/>
  <c r="AL150" i="49"/>
  <c r="AH150" i="49"/>
  <c r="AB150" i="49"/>
  <c r="W150" i="49"/>
  <c r="S150" i="49"/>
  <c r="O150" i="49"/>
  <c r="AM149" i="49"/>
  <c r="AI149" i="49"/>
  <c r="AE149" i="49"/>
  <c r="X149" i="49"/>
  <c r="T149" i="49"/>
  <c r="P149" i="49"/>
  <c r="AN148" i="49"/>
  <c r="AJ148" i="49"/>
  <c r="AF148" i="49"/>
  <c r="Y148" i="49"/>
  <c r="U148" i="49"/>
  <c r="Q148" i="49"/>
  <c r="M148" i="49"/>
  <c r="AK147" i="49"/>
  <c r="AG147" i="49"/>
  <c r="AA147" i="49"/>
  <c r="V147" i="49"/>
  <c r="R147" i="49"/>
  <c r="AL146" i="49"/>
  <c r="AH146" i="49"/>
  <c r="AB146" i="49"/>
  <c r="W146" i="49"/>
  <c r="S146" i="49"/>
  <c r="O146" i="49"/>
  <c r="AM145" i="49"/>
  <c r="AI145" i="49"/>
  <c r="AE145" i="49"/>
  <c r="X145" i="49"/>
  <c r="T145" i="49"/>
  <c r="P145" i="49"/>
  <c r="AN144" i="49"/>
  <c r="AJ144" i="49"/>
  <c r="AF144" i="49"/>
  <c r="Y144" i="49"/>
  <c r="U144" i="49"/>
  <c r="Q144" i="49"/>
  <c r="M144" i="49"/>
  <c r="Z149" i="49"/>
  <c r="Z145" i="49"/>
  <c r="AD150" i="49"/>
  <c r="AF112" i="49"/>
  <c r="U112" i="49"/>
  <c r="AC112" i="49"/>
  <c r="N112" i="49"/>
  <c r="M112" i="49"/>
  <c r="V112" i="49"/>
  <c r="AD112" i="49"/>
  <c r="D112" i="49"/>
  <c r="AN114" i="49"/>
  <c r="P114" i="49"/>
  <c r="T114" i="49"/>
  <c r="X114" i="49"/>
  <c r="AB114" i="49"/>
  <c r="AH114" i="49"/>
  <c r="AL114" i="49"/>
  <c r="K114" i="49"/>
  <c r="N114" i="49"/>
  <c r="M114" i="49"/>
  <c r="Q114" i="49"/>
  <c r="U114" i="49"/>
  <c r="Y114" i="49"/>
  <c r="AC114" i="49"/>
  <c r="AE114" i="49"/>
  <c r="AI114" i="49"/>
  <c r="G114" i="49"/>
  <c r="D114" i="49"/>
  <c r="AG112" i="49"/>
  <c r="H118" i="49"/>
  <c r="H114" i="49"/>
  <c r="AF114" i="49"/>
  <c r="AD118" i="49"/>
  <c r="V118" i="49"/>
  <c r="AD114" i="49"/>
  <c r="V114" i="49"/>
  <c r="N121" i="49"/>
  <c r="R121" i="49"/>
  <c r="V121" i="49"/>
  <c r="Z121" i="49"/>
  <c r="AD121" i="49"/>
  <c r="AH121" i="49"/>
  <c r="AL121" i="49"/>
  <c r="H121" i="49"/>
  <c r="D121" i="49"/>
  <c r="AM121" i="49"/>
  <c r="S121" i="49"/>
  <c r="W121" i="49"/>
  <c r="AA121" i="49"/>
  <c r="AE121" i="49"/>
  <c r="AI121" i="49"/>
  <c r="J121" i="49"/>
  <c r="AN121" i="49"/>
  <c r="N117" i="49"/>
  <c r="R117" i="49"/>
  <c r="V117" i="49"/>
  <c r="Z117" i="49"/>
  <c r="AD117" i="49"/>
  <c r="AH117" i="49"/>
  <c r="AL117" i="49"/>
  <c r="H117" i="49"/>
  <c r="D117" i="49"/>
  <c r="AM117" i="49"/>
  <c r="S117" i="49"/>
  <c r="W117" i="49"/>
  <c r="AA117" i="49"/>
  <c r="AE117" i="49"/>
  <c r="AI117" i="49"/>
  <c r="J117" i="49"/>
  <c r="AN117" i="49"/>
  <c r="Z112" i="49"/>
  <c r="G117" i="49"/>
  <c r="J118" i="49"/>
  <c r="J114" i="49"/>
  <c r="AA118" i="49"/>
  <c r="AC117" i="49"/>
  <c r="Y112" i="49"/>
  <c r="K121" i="49"/>
  <c r="K117" i="49"/>
  <c r="K113" i="49"/>
  <c r="AB121" i="49"/>
  <c r="T121" i="49"/>
  <c r="Z118" i="49"/>
  <c r="AB117" i="49"/>
  <c r="T117" i="49"/>
  <c r="Z114" i="49"/>
  <c r="R114" i="49"/>
  <c r="AM114" i="49"/>
  <c r="L118" i="49"/>
  <c r="AN118" i="49"/>
  <c r="P118" i="49"/>
  <c r="T118" i="49"/>
  <c r="X118" i="49"/>
  <c r="AB118" i="49"/>
  <c r="AH118" i="49"/>
  <c r="AL118" i="49"/>
  <c r="K118" i="49"/>
  <c r="D118" i="49"/>
  <c r="M118" i="49"/>
  <c r="Q118" i="49"/>
  <c r="U118" i="49"/>
  <c r="Y118" i="49"/>
  <c r="AC118" i="49"/>
  <c r="AE118" i="49"/>
  <c r="AI118" i="49"/>
  <c r="G118" i="49"/>
  <c r="Q112" i="49"/>
  <c r="AF118" i="49"/>
  <c r="N118" i="49"/>
  <c r="N113" i="49"/>
  <c r="R113" i="49"/>
  <c r="V113" i="49"/>
  <c r="Z113" i="49"/>
  <c r="AD113" i="49"/>
  <c r="AH113" i="49"/>
  <c r="AL113" i="49"/>
  <c r="H113" i="49"/>
  <c r="AN113" i="49"/>
  <c r="P113" i="49"/>
  <c r="X113" i="49"/>
  <c r="D113" i="49"/>
  <c r="AM113" i="49"/>
  <c r="S113" i="49"/>
  <c r="W113" i="49"/>
  <c r="AA113" i="49"/>
  <c r="AE113" i="49"/>
  <c r="AI113" i="49"/>
  <c r="J113" i="49"/>
  <c r="T113" i="49"/>
  <c r="AB113" i="49"/>
  <c r="G121" i="49"/>
  <c r="G113" i="49"/>
  <c r="AC121" i="49"/>
  <c r="U121" i="49"/>
  <c r="M121" i="49"/>
  <c r="S118" i="49"/>
  <c r="U117" i="49"/>
  <c r="M117" i="49"/>
  <c r="AA114" i="49"/>
  <c r="S114" i="49"/>
  <c r="Y113" i="49"/>
  <c r="AH112" i="49"/>
  <c r="R112" i="49"/>
  <c r="AL112" i="49"/>
  <c r="AG121" i="49"/>
  <c r="AG118" i="49"/>
  <c r="AG117" i="49"/>
  <c r="AG114" i="49"/>
  <c r="AG113" i="49"/>
  <c r="Y121" i="49"/>
  <c r="Q121" i="49"/>
  <c r="W118" i="49"/>
  <c r="Y117" i="49"/>
  <c r="Q117" i="49"/>
  <c r="W114" i="49"/>
  <c r="Q113" i="49"/>
  <c r="AM118" i="49"/>
  <c r="G120" i="49"/>
  <c r="G116" i="49"/>
  <c r="J119" i="49"/>
  <c r="J115" i="49"/>
  <c r="AI120" i="49"/>
  <c r="AE120" i="49"/>
  <c r="AI119" i="49"/>
  <c r="AE119" i="49"/>
  <c r="AI116" i="49"/>
  <c r="AE116" i="49"/>
  <c r="AI115" i="49"/>
  <c r="AE115" i="49"/>
  <c r="AC120" i="49"/>
  <c r="Y120" i="49"/>
  <c r="U120" i="49"/>
  <c r="Q120" i="49"/>
  <c r="M120" i="49"/>
  <c r="AA119" i="49"/>
  <c r="W119" i="49"/>
  <c r="S119" i="49"/>
  <c r="AC116" i="49"/>
  <c r="Y116" i="49"/>
  <c r="U116" i="49"/>
  <c r="Q116" i="49"/>
  <c r="M116" i="49"/>
  <c r="AA115" i="49"/>
  <c r="W115" i="49"/>
  <c r="S115" i="49"/>
  <c r="AM119" i="49"/>
  <c r="AM115" i="49"/>
  <c r="H119" i="49"/>
  <c r="H115" i="49"/>
  <c r="K120" i="49"/>
  <c r="K116" i="49"/>
  <c r="AL120" i="49"/>
  <c r="AH120" i="49"/>
  <c r="AL119" i="49"/>
  <c r="AH119" i="49"/>
  <c r="AL116" i="49"/>
  <c r="AH116" i="49"/>
  <c r="AL115" i="49"/>
  <c r="AH115" i="49"/>
  <c r="AB120" i="49"/>
  <c r="X120" i="49"/>
  <c r="T120" i="49"/>
  <c r="P120" i="49"/>
  <c r="AD119" i="49"/>
  <c r="Z119" i="49"/>
  <c r="V119" i="49"/>
  <c r="R119" i="49"/>
  <c r="AB116" i="49"/>
  <c r="X116" i="49"/>
  <c r="T116" i="49"/>
  <c r="P116" i="49"/>
  <c r="AD115" i="49"/>
  <c r="Z115" i="49"/>
  <c r="V115" i="49"/>
  <c r="R115" i="49"/>
  <c r="AN120" i="49"/>
  <c r="AN116" i="49"/>
  <c r="D120" i="49"/>
  <c r="D116" i="49"/>
  <c r="J102" i="49"/>
  <c r="AB111" i="49"/>
  <c r="AM109" i="49"/>
  <c r="AN102" i="49"/>
  <c r="AN111" i="49"/>
  <c r="X111" i="49"/>
  <c r="D102" i="49"/>
  <c r="X102" i="49"/>
  <c r="AJ111" i="49"/>
  <c r="T111" i="49"/>
  <c r="AB110" i="49"/>
  <c r="AJ102" i="49"/>
  <c r="T102" i="49"/>
  <c r="G111" i="49"/>
  <c r="K111" i="49"/>
  <c r="AE102" i="49"/>
  <c r="AM111" i="49"/>
  <c r="AI111" i="49"/>
  <c r="AE111" i="49"/>
  <c r="AA111" i="49"/>
  <c r="W111" i="49"/>
  <c r="S111" i="49"/>
  <c r="O111" i="49"/>
  <c r="AM110" i="49"/>
  <c r="AI110" i="49"/>
  <c r="AE110" i="49"/>
  <c r="AA110" i="49"/>
  <c r="W110" i="49"/>
  <c r="S110" i="49"/>
  <c r="O110" i="49"/>
  <c r="D111" i="49"/>
  <c r="AN110" i="49"/>
  <c r="AJ110" i="49"/>
  <c r="AF110" i="49"/>
  <c r="X110" i="49"/>
  <c r="T110" i="49"/>
  <c r="P110" i="49"/>
  <c r="AF102" i="49"/>
  <c r="P102" i="49"/>
  <c r="H110" i="49"/>
  <c r="J111" i="49"/>
  <c r="AI102" i="49"/>
  <c r="AL111" i="49"/>
  <c r="AH111" i="49"/>
  <c r="AD111" i="49"/>
  <c r="V111" i="49"/>
  <c r="R111" i="49"/>
  <c r="N111" i="49"/>
  <c r="AL110" i="49"/>
  <c r="AH110" i="49"/>
  <c r="AD110" i="49"/>
  <c r="V110" i="49"/>
  <c r="R110" i="49"/>
  <c r="N110" i="49"/>
  <c r="D110" i="49"/>
  <c r="J110" i="49"/>
  <c r="AB102" i="49"/>
  <c r="L102" i="49"/>
  <c r="G110" i="49"/>
  <c r="K110" i="49"/>
  <c r="AK111" i="49"/>
  <c r="AG111" i="49"/>
  <c r="AC111" i="49"/>
  <c r="Y111" i="49"/>
  <c r="U111" i="49"/>
  <c r="Q111" i="49"/>
  <c r="AK110" i="49"/>
  <c r="AG110" i="49"/>
  <c r="AC110" i="49"/>
  <c r="Y110" i="49"/>
  <c r="U110" i="49"/>
  <c r="Q110" i="49"/>
  <c r="R73" i="49"/>
  <c r="X81" i="49"/>
  <c r="AG74" i="49"/>
  <c r="AP81" i="49"/>
  <c r="J77" i="49"/>
  <c r="AL77" i="49"/>
  <c r="R79" i="49"/>
  <c r="S72" i="49"/>
  <c r="AH79" i="49"/>
  <c r="AF72" i="49"/>
  <c r="AL81" i="49"/>
  <c r="AQ72" i="49"/>
  <c r="R81" i="49"/>
  <c r="N79" i="49"/>
  <c r="O72" i="49"/>
  <c r="AF81" i="49"/>
  <c r="AD79" i="49"/>
  <c r="AB72" i="49"/>
  <c r="AP79" i="49"/>
  <c r="AM72" i="49"/>
  <c r="D81" i="49"/>
  <c r="N81" i="49"/>
  <c r="N78" i="49"/>
  <c r="AB81" i="49"/>
  <c r="Z79" i="49"/>
  <c r="X72" i="49"/>
  <c r="AL79" i="49"/>
  <c r="K80" i="49"/>
  <c r="T80" i="49"/>
  <c r="AE80" i="49"/>
  <c r="AN80" i="49"/>
  <c r="J72" i="49"/>
  <c r="J80" i="49"/>
  <c r="J75" i="49"/>
  <c r="U81" i="49"/>
  <c r="Q81" i="49"/>
  <c r="M81" i="49"/>
  <c r="S80" i="49"/>
  <c r="O80" i="49"/>
  <c r="U79" i="49"/>
  <c r="Q79" i="49"/>
  <c r="M79" i="49"/>
  <c r="T77" i="49"/>
  <c r="V72" i="49"/>
  <c r="R72" i="49"/>
  <c r="N72" i="49"/>
  <c r="AE81" i="49"/>
  <c r="AA81" i="49"/>
  <c r="AH80" i="49"/>
  <c r="AD80" i="49"/>
  <c r="Z80" i="49"/>
  <c r="AG79" i="49"/>
  <c r="AC79" i="49"/>
  <c r="Y79" i="49"/>
  <c r="AB73" i="49"/>
  <c r="AE72" i="49"/>
  <c r="AA72" i="49"/>
  <c r="AS81" i="49"/>
  <c r="AO81" i="49"/>
  <c r="AK81" i="49"/>
  <c r="AQ80" i="49"/>
  <c r="AM80" i="49"/>
  <c r="AS79" i="49"/>
  <c r="AO79" i="49"/>
  <c r="AK79" i="49"/>
  <c r="AJ75" i="49"/>
  <c r="AP72" i="49"/>
  <c r="AL72" i="49"/>
  <c r="D80" i="49"/>
  <c r="K81" i="49"/>
  <c r="K79" i="49"/>
  <c r="J73" i="49"/>
  <c r="T81" i="49"/>
  <c r="P81" i="49"/>
  <c r="R80" i="49"/>
  <c r="N80" i="49"/>
  <c r="T79" i="49"/>
  <c r="P79" i="49"/>
  <c r="P77" i="49"/>
  <c r="U72" i="49"/>
  <c r="Q72" i="49"/>
  <c r="M72" i="49"/>
  <c r="AH81" i="49"/>
  <c r="AD81" i="49"/>
  <c r="Z81" i="49"/>
  <c r="AG80" i="49"/>
  <c r="AC80" i="49"/>
  <c r="Y80" i="49"/>
  <c r="AF79" i="49"/>
  <c r="AB79" i="49"/>
  <c r="X79" i="49"/>
  <c r="AH72" i="49"/>
  <c r="AD72" i="49"/>
  <c r="Z72" i="49"/>
  <c r="AR81" i="49"/>
  <c r="AN81" i="49"/>
  <c r="AJ81" i="49"/>
  <c r="AP80" i="49"/>
  <c r="AL80" i="49"/>
  <c r="AR79" i="49"/>
  <c r="AN79" i="49"/>
  <c r="AJ79" i="49"/>
  <c r="AS72" i="49"/>
  <c r="AO72" i="49"/>
  <c r="AK72" i="49"/>
  <c r="D79" i="49"/>
  <c r="P80" i="49"/>
  <c r="AA80" i="49"/>
  <c r="AR80" i="49"/>
  <c r="AJ80" i="49"/>
  <c r="J81" i="49"/>
  <c r="J79" i="49"/>
  <c r="S81" i="49"/>
  <c r="O81" i="49"/>
  <c r="U80" i="49"/>
  <c r="Q80" i="49"/>
  <c r="M80" i="49"/>
  <c r="S79" i="49"/>
  <c r="O79" i="49"/>
  <c r="R78" i="49"/>
  <c r="T72" i="49"/>
  <c r="P72" i="49"/>
  <c r="AG81" i="49"/>
  <c r="AC81" i="49"/>
  <c r="Y81" i="49"/>
  <c r="AF80" i="49"/>
  <c r="AB80" i="49"/>
  <c r="X80" i="49"/>
  <c r="AE79" i="49"/>
  <c r="AA79" i="49"/>
  <c r="AF77" i="49"/>
  <c r="AG72" i="49"/>
  <c r="AC72" i="49"/>
  <c r="Y72" i="49"/>
  <c r="AQ81" i="49"/>
  <c r="AM81" i="49"/>
  <c r="AS80" i="49"/>
  <c r="AO80" i="49"/>
  <c r="AQ79" i="49"/>
  <c r="AR78" i="49"/>
  <c r="AR72" i="49"/>
  <c r="AN72" i="49"/>
  <c r="AJ72" i="49"/>
  <c r="D72" i="49"/>
  <c r="AL44" i="49"/>
  <c r="AD44" i="49"/>
  <c r="V44" i="49"/>
  <c r="O51" i="49"/>
  <c r="S51" i="49"/>
  <c r="W51" i="49"/>
  <c r="AA51" i="49"/>
  <c r="AE51" i="49"/>
  <c r="AI51" i="49"/>
  <c r="AM51" i="49"/>
  <c r="AQ51" i="49"/>
  <c r="G51" i="49"/>
  <c r="K51" i="49"/>
  <c r="P51" i="49"/>
  <c r="T51" i="49"/>
  <c r="X51" i="49"/>
  <c r="AB51" i="49"/>
  <c r="AF51" i="49"/>
  <c r="AJ51" i="49"/>
  <c r="D51" i="49"/>
  <c r="Q51" i="49"/>
  <c r="Y51" i="49"/>
  <c r="AC51" i="49"/>
  <c r="AG51" i="49"/>
  <c r="AK51" i="49"/>
  <c r="AO51" i="49"/>
  <c r="AS51" i="49"/>
  <c r="I51" i="49"/>
  <c r="G47" i="49"/>
  <c r="K47" i="49"/>
  <c r="S47" i="49"/>
  <c r="W47" i="49"/>
  <c r="AA47" i="49"/>
  <c r="AE47" i="49"/>
  <c r="AI47" i="49"/>
  <c r="AM47" i="49"/>
  <c r="AQ47" i="49"/>
  <c r="D47" i="49"/>
  <c r="I47" i="49"/>
  <c r="Q47" i="49"/>
  <c r="Y47" i="49"/>
  <c r="AC47" i="49"/>
  <c r="AG47" i="49"/>
  <c r="AK47" i="49"/>
  <c r="AO47" i="49"/>
  <c r="AS47" i="49"/>
  <c r="AJ47" i="49"/>
  <c r="AJ43" i="49"/>
  <c r="T43" i="49"/>
  <c r="H47" i="49"/>
  <c r="AN51" i="49"/>
  <c r="J50" i="49"/>
  <c r="Q50" i="49"/>
  <c r="Y50" i="49"/>
  <c r="AC50" i="49"/>
  <c r="AG50" i="49"/>
  <c r="AK50" i="49"/>
  <c r="AO50" i="49"/>
  <c r="AS50" i="49"/>
  <c r="D50" i="49"/>
  <c r="G50" i="49"/>
  <c r="S50" i="49"/>
  <c r="W50" i="49"/>
  <c r="AA50" i="49"/>
  <c r="AE50" i="49"/>
  <c r="AI50" i="49"/>
  <c r="AM50" i="49"/>
  <c r="AQ50" i="49"/>
  <c r="J46" i="49"/>
  <c r="Q46" i="49"/>
  <c r="Y46" i="49"/>
  <c r="AC46" i="49"/>
  <c r="AG46" i="49"/>
  <c r="AK46" i="49"/>
  <c r="AO46" i="49"/>
  <c r="AS46" i="49"/>
  <c r="D46" i="49"/>
  <c r="G46" i="49"/>
  <c r="S46" i="49"/>
  <c r="W46" i="49"/>
  <c r="AA46" i="49"/>
  <c r="AE46" i="49"/>
  <c r="AI46" i="49"/>
  <c r="AM46" i="49"/>
  <c r="AQ46" i="49"/>
  <c r="K42" i="49"/>
  <c r="M42" i="49"/>
  <c r="M50" i="49"/>
  <c r="O48" i="49"/>
  <c r="N47" i="49"/>
  <c r="M46" i="49"/>
  <c r="O44" i="49"/>
  <c r="N43" i="49"/>
  <c r="AQ42" i="49"/>
  <c r="AM42" i="49"/>
  <c r="AI42" i="49"/>
  <c r="AE42" i="49"/>
  <c r="AA42" i="49"/>
  <c r="S42" i="49"/>
  <c r="AN50" i="49"/>
  <c r="AF50" i="49"/>
  <c r="X50" i="49"/>
  <c r="P50" i="49"/>
  <c r="AL49" i="49"/>
  <c r="AD49" i="49"/>
  <c r="AR48" i="49"/>
  <c r="AJ48" i="49"/>
  <c r="AB48" i="49"/>
  <c r="T48" i="49"/>
  <c r="AP47" i="49"/>
  <c r="AH47" i="49"/>
  <c r="Z47" i="49"/>
  <c r="R47" i="49"/>
  <c r="AN46" i="49"/>
  <c r="AF46" i="49"/>
  <c r="X46" i="49"/>
  <c r="P46" i="49"/>
  <c r="AL45" i="49"/>
  <c r="AD45" i="49"/>
  <c r="AR44" i="49"/>
  <c r="AJ44" i="49"/>
  <c r="AB44" i="49"/>
  <c r="T44" i="49"/>
  <c r="AP43" i="49"/>
  <c r="AH43" i="49"/>
  <c r="Z43" i="49"/>
  <c r="I50" i="49"/>
  <c r="J47" i="49"/>
  <c r="K44" i="49"/>
  <c r="H50" i="49"/>
  <c r="H46" i="49"/>
  <c r="AL51" i="49"/>
  <c r="V51" i="49"/>
  <c r="D44" i="49"/>
  <c r="G43" i="49"/>
  <c r="K43" i="49"/>
  <c r="S43" i="49"/>
  <c r="W43" i="49"/>
  <c r="AA43" i="49"/>
  <c r="AE43" i="49"/>
  <c r="AI43" i="49"/>
  <c r="AM43" i="49"/>
  <c r="AQ43" i="49"/>
  <c r="D43" i="49"/>
  <c r="I43" i="49"/>
  <c r="Q43" i="49"/>
  <c r="Y43" i="49"/>
  <c r="AC43" i="49"/>
  <c r="AG43" i="49"/>
  <c r="AK43" i="49"/>
  <c r="AO43" i="49"/>
  <c r="AS43" i="49"/>
  <c r="AR47" i="49"/>
  <c r="AB47" i="49"/>
  <c r="T47" i="49"/>
  <c r="AR43" i="49"/>
  <c r="AB43" i="49"/>
  <c r="H51" i="49"/>
  <c r="H43" i="49"/>
  <c r="Z51" i="49"/>
  <c r="D49" i="49"/>
  <c r="G49" i="49"/>
  <c r="I49" i="49"/>
  <c r="S49" i="49"/>
  <c r="W49" i="49"/>
  <c r="AA49" i="49"/>
  <c r="AE49" i="49"/>
  <c r="AI49" i="49"/>
  <c r="AM49" i="49"/>
  <c r="AQ49" i="49"/>
  <c r="K49" i="49"/>
  <c r="Q49" i="49"/>
  <c r="Y49" i="49"/>
  <c r="AC49" i="49"/>
  <c r="AG49" i="49"/>
  <c r="AK49" i="49"/>
  <c r="AO49" i="49"/>
  <c r="AS49" i="49"/>
  <c r="D45" i="49"/>
  <c r="G45" i="49"/>
  <c r="I45" i="49"/>
  <c r="S45" i="49"/>
  <c r="W45" i="49"/>
  <c r="AA45" i="49"/>
  <c r="AE45" i="49"/>
  <c r="AI45" i="49"/>
  <c r="AM45" i="49"/>
  <c r="AQ45" i="49"/>
  <c r="K45" i="49"/>
  <c r="Q45" i="49"/>
  <c r="Y45" i="49"/>
  <c r="AC45" i="49"/>
  <c r="AG45" i="49"/>
  <c r="AK45" i="49"/>
  <c r="AO45" i="49"/>
  <c r="AS45" i="49"/>
  <c r="N42" i="49"/>
  <c r="M51" i="49"/>
  <c r="O49" i="49"/>
  <c r="N48" i="49"/>
  <c r="M47" i="49"/>
  <c r="O45" i="49"/>
  <c r="N44" i="49"/>
  <c r="M43" i="49"/>
  <c r="AP42" i="49"/>
  <c r="AL42" i="49"/>
  <c r="AH42" i="49"/>
  <c r="AD42" i="49"/>
  <c r="Y42" i="49"/>
  <c r="AL50" i="49"/>
  <c r="AD50" i="49"/>
  <c r="V50" i="49"/>
  <c r="AR49" i="49"/>
  <c r="AJ49" i="49"/>
  <c r="AB49" i="49"/>
  <c r="T49" i="49"/>
  <c r="AP48" i="49"/>
  <c r="AH48" i="49"/>
  <c r="Z48" i="49"/>
  <c r="AN47" i="49"/>
  <c r="AF47" i="49"/>
  <c r="X47" i="49"/>
  <c r="P47" i="49"/>
  <c r="AL46" i="49"/>
  <c r="AD46" i="49"/>
  <c r="V46" i="49"/>
  <c r="AR45" i="49"/>
  <c r="AJ45" i="49"/>
  <c r="AB45" i="49"/>
  <c r="T45" i="49"/>
  <c r="AP44" i="49"/>
  <c r="AH44" i="49"/>
  <c r="Z44" i="49"/>
  <c r="R44" i="49"/>
  <c r="AN43" i="49"/>
  <c r="AF43" i="49"/>
  <c r="X43" i="49"/>
  <c r="P43" i="49"/>
  <c r="J49" i="49"/>
  <c r="K46" i="49"/>
  <c r="H49" i="49"/>
  <c r="H45" i="49"/>
  <c r="AR51" i="49"/>
  <c r="AH51" i="49"/>
  <c r="R51" i="49"/>
  <c r="O47" i="49"/>
  <c r="O43" i="49"/>
  <c r="T42" i="49"/>
  <c r="X42" i="49"/>
  <c r="R42" i="49"/>
  <c r="V42" i="49"/>
  <c r="Z42" i="49"/>
  <c r="Q48" i="49"/>
  <c r="Y48" i="49"/>
  <c r="AC48" i="49"/>
  <c r="AG48" i="49"/>
  <c r="AK48" i="49"/>
  <c r="AO48" i="49"/>
  <c r="AS48" i="49"/>
  <c r="G48" i="49"/>
  <c r="J48" i="49"/>
  <c r="S48" i="49"/>
  <c r="W48" i="49"/>
  <c r="AA48" i="49"/>
  <c r="AE48" i="49"/>
  <c r="AI48" i="49"/>
  <c r="AM48" i="49"/>
  <c r="AQ48" i="49"/>
  <c r="Q44" i="49"/>
  <c r="Y44" i="49"/>
  <c r="AC44" i="49"/>
  <c r="AG44" i="49"/>
  <c r="AK44" i="49"/>
  <c r="AO44" i="49"/>
  <c r="AS44" i="49"/>
  <c r="G44" i="49"/>
  <c r="J44" i="49"/>
  <c r="S44" i="49"/>
  <c r="W44" i="49"/>
  <c r="AA44" i="49"/>
  <c r="AE44" i="49"/>
  <c r="AI44" i="49"/>
  <c r="AM44" i="49"/>
  <c r="AQ44" i="49"/>
  <c r="O42" i="49"/>
  <c r="O50" i="49"/>
  <c r="N49" i="49"/>
  <c r="M48" i="49"/>
  <c r="O46" i="49"/>
  <c r="N45" i="49"/>
  <c r="M44" i="49"/>
  <c r="AS42" i="49"/>
  <c r="AO42" i="49"/>
  <c r="AK42" i="49"/>
  <c r="AG42" i="49"/>
  <c r="AC42" i="49"/>
  <c r="W42" i="49"/>
  <c r="AR50" i="49"/>
  <c r="AJ50" i="49"/>
  <c r="AB50" i="49"/>
  <c r="T50" i="49"/>
  <c r="AP49" i="49"/>
  <c r="AH49" i="49"/>
  <c r="Z49" i="49"/>
  <c r="R49" i="49"/>
  <c r="AN48" i="49"/>
  <c r="AF48" i="49"/>
  <c r="X48" i="49"/>
  <c r="P48" i="49"/>
  <c r="AL47" i="49"/>
  <c r="AD47" i="49"/>
  <c r="V47" i="49"/>
  <c r="AR46" i="49"/>
  <c r="AJ46" i="49"/>
  <c r="AB46" i="49"/>
  <c r="T46" i="49"/>
  <c r="AP45" i="49"/>
  <c r="AH45" i="49"/>
  <c r="Z45" i="49"/>
  <c r="R45" i="49"/>
  <c r="AN44" i="49"/>
  <c r="AF44" i="49"/>
  <c r="X44" i="49"/>
  <c r="P44" i="49"/>
  <c r="AL43" i="49"/>
  <c r="AD43" i="49"/>
  <c r="V43" i="49"/>
  <c r="J51" i="49"/>
  <c r="K48" i="49"/>
  <c r="I46" i="49"/>
  <c r="J43" i="49"/>
  <c r="H48" i="49"/>
  <c r="H44" i="49"/>
  <c r="AP51" i="49"/>
  <c r="AD51" i="49"/>
  <c r="N51" i="49"/>
  <c r="D42" i="49"/>
  <c r="D23" i="49"/>
  <c r="D31" i="49"/>
  <c r="D27" i="49"/>
  <c r="K30" i="49"/>
  <c r="D30" i="49"/>
  <c r="D26" i="49"/>
  <c r="J22" i="49"/>
  <c r="K24" i="49"/>
  <c r="K28" i="49"/>
  <c r="D29" i="49"/>
  <c r="D25" i="49"/>
  <c r="K26" i="49"/>
  <c r="D28" i="49"/>
  <c r="D24" i="49"/>
  <c r="AV8" i="32"/>
  <c r="AW8" i="32" s="1"/>
  <c r="D17" i="49" s="1"/>
  <c r="AV3" i="32"/>
  <c r="AW3" i="32" s="1"/>
  <c r="D12" i="49" s="1"/>
  <c r="AV9" i="32"/>
  <c r="AW9" i="32" s="1"/>
  <c r="D18" i="49" s="1"/>
  <c r="AV5" i="32"/>
  <c r="AW5" i="32" s="1"/>
  <c r="D14" i="49" s="1"/>
  <c r="AV12" i="32"/>
  <c r="AW12" i="32" s="1"/>
  <c r="D21" i="49" s="1"/>
  <c r="D5" i="49"/>
  <c r="D76" i="49"/>
  <c r="AJ76" i="49"/>
  <c r="AK76" i="49"/>
  <c r="AO76" i="49"/>
  <c r="AS76" i="49"/>
  <c r="X76" i="49"/>
  <c r="AB76" i="49"/>
  <c r="AF76" i="49"/>
  <c r="AL76" i="49"/>
  <c r="AP76" i="49"/>
  <c r="Y76" i="49"/>
  <c r="AC76" i="49"/>
  <c r="AG76" i="49"/>
  <c r="N76" i="49"/>
  <c r="AM76" i="49"/>
  <c r="AQ76" i="49"/>
  <c r="Z76" i="49"/>
  <c r="AD76" i="49"/>
  <c r="AH76" i="49"/>
  <c r="I84" i="49"/>
  <c r="D84" i="49"/>
  <c r="AL84" i="49"/>
  <c r="AN84" i="49"/>
  <c r="AA84" i="49"/>
  <c r="AE84" i="49"/>
  <c r="P84" i="49"/>
  <c r="T84" i="49"/>
  <c r="K84" i="49"/>
  <c r="H84" i="49"/>
  <c r="AM84" i="49"/>
  <c r="X84" i="49"/>
  <c r="AB84" i="49"/>
  <c r="AF84" i="49"/>
  <c r="M84" i="49"/>
  <c r="Q84" i="49"/>
  <c r="U84" i="49"/>
  <c r="AK84" i="49"/>
  <c r="Y84" i="49"/>
  <c r="AG84" i="49"/>
  <c r="R84" i="49"/>
  <c r="Z84" i="49"/>
  <c r="AH84" i="49"/>
  <c r="S84" i="49"/>
  <c r="AC84" i="49"/>
  <c r="N84" i="49"/>
  <c r="V84" i="49"/>
  <c r="J84" i="49"/>
  <c r="L104" i="49"/>
  <c r="M104" i="49"/>
  <c r="Q104" i="49"/>
  <c r="U104" i="49"/>
  <c r="Y104" i="49"/>
  <c r="AC104" i="49"/>
  <c r="AG104" i="49"/>
  <c r="AK104" i="49"/>
  <c r="O104" i="49"/>
  <c r="S104" i="49"/>
  <c r="W104" i="49"/>
  <c r="AA104" i="49"/>
  <c r="AE104" i="49"/>
  <c r="AI104" i="49"/>
  <c r="AM104" i="49"/>
  <c r="R104" i="49"/>
  <c r="AH104" i="49"/>
  <c r="T104" i="49"/>
  <c r="AB104" i="49"/>
  <c r="AJ104" i="49"/>
  <c r="D104" i="49"/>
  <c r="N104" i="49"/>
  <c r="AD104" i="49"/>
  <c r="K104" i="49"/>
  <c r="P104" i="49"/>
  <c r="AF104" i="49"/>
  <c r="V104" i="49"/>
  <c r="AL104" i="49"/>
  <c r="AJ84" i="49"/>
  <c r="J104" i="49"/>
  <c r="D9" i="49"/>
  <c r="Q19" i="49"/>
  <c r="Q15" i="49"/>
  <c r="I63" i="49"/>
  <c r="D63" i="49"/>
  <c r="AK63" i="49"/>
  <c r="AO63" i="49"/>
  <c r="AS63" i="49"/>
  <c r="AL63" i="49"/>
  <c r="AP63" i="49"/>
  <c r="AN63" i="49"/>
  <c r="AA63" i="49"/>
  <c r="AE63" i="49"/>
  <c r="O63" i="49"/>
  <c r="S63" i="49"/>
  <c r="AQ63" i="49"/>
  <c r="X63" i="49"/>
  <c r="AB63" i="49"/>
  <c r="AF63" i="49"/>
  <c r="P63" i="49"/>
  <c r="T63" i="49"/>
  <c r="AJ63" i="49"/>
  <c r="AR63" i="49"/>
  <c r="Y63" i="49"/>
  <c r="AC63" i="49"/>
  <c r="AG63" i="49"/>
  <c r="M63" i="49"/>
  <c r="Q63" i="49"/>
  <c r="U63" i="49"/>
  <c r="D75" i="49"/>
  <c r="AK75" i="49"/>
  <c r="AO75" i="49"/>
  <c r="AS75" i="49"/>
  <c r="AL75" i="49"/>
  <c r="AP75" i="49"/>
  <c r="AM75" i="49"/>
  <c r="AA75" i="49"/>
  <c r="AE75" i="49"/>
  <c r="O75" i="49"/>
  <c r="S75" i="49"/>
  <c r="AN75" i="49"/>
  <c r="X75" i="49"/>
  <c r="AB75" i="49"/>
  <c r="AF75" i="49"/>
  <c r="P75" i="49"/>
  <c r="T75" i="49"/>
  <c r="AQ75" i="49"/>
  <c r="Y75" i="49"/>
  <c r="AC75" i="49"/>
  <c r="AG75" i="49"/>
  <c r="M75" i="49"/>
  <c r="Q75" i="49"/>
  <c r="D83" i="49"/>
  <c r="AK83" i="49"/>
  <c r="Z83" i="49"/>
  <c r="AD83" i="49"/>
  <c r="AH83" i="49"/>
  <c r="N83" i="49"/>
  <c r="R83" i="49"/>
  <c r="V83" i="49"/>
  <c r="AN83" i="49"/>
  <c r="AA83" i="49"/>
  <c r="AE83" i="49"/>
  <c r="O83" i="49"/>
  <c r="S83" i="49"/>
  <c r="J83" i="49"/>
  <c r="AM83" i="49"/>
  <c r="AB83" i="49"/>
  <c r="T83" i="49"/>
  <c r="AC83" i="49"/>
  <c r="M83" i="49"/>
  <c r="U83" i="49"/>
  <c r="K83" i="49"/>
  <c r="AJ83" i="49"/>
  <c r="X83" i="49"/>
  <c r="AF83" i="49"/>
  <c r="P83" i="49"/>
  <c r="D107" i="49"/>
  <c r="M107" i="49"/>
  <c r="Q107" i="49"/>
  <c r="U107" i="49"/>
  <c r="Y107" i="49"/>
  <c r="AC107" i="49"/>
  <c r="AG107" i="49"/>
  <c r="AK107" i="49"/>
  <c r="O107" i="49"/>
  <c r="S107" i="49"/>
  <c r="W107" i="49"/>
  <c r="AA107" i="49"/>
  <c r="AE107" i="49"/>
  <c r="AI107" i="49"/>
  <c r="AM107" i="49"/>
  <c r="N107" i="49"/>
  <c r="V107" i="49"/>
  <c r="AD107" i="49"/>
  <c r="AL107" i="49"/>
  <c r="J107" i="49"/>
  <c r="P107" i="49"/>
  <c r="X107" i="49"/>
  <c r="AF107" i="49"/>
  <c r="AN107" i="49"/>
  <c r="K107" i="49"/>
  <c r="AB107" i="49"/>
  <c r="R107" i="49"/>
  <c r="AH107" i="49"/>
  <c r="D103" i="49"/>
  <c r="M103" i="49"/>
  <c r="Q103" i="49"/>
  <c r="U103" i="49"/>
  <c r="Y103" i="49"/>
  <c r="AC103" i="49"/>
  <c r="AG103" i="49"/>
  <c r="AK103" i="49"/>
  <c r="O103" i="49"/>
  <c r="S103" i="49"/>
  <c r="W103" i="49"/>
  <c r="AA103" i="49"/>
  <c r="AE103" i="49"/>
  <c r="AI103" i="49"/>
  <c r="AM103" i="49"/>
  <c r="N103" i="49"/>
  <c r="V103" i="49"/>
  <c r="AD103" i="49"/>
  <c r="AL103" i="49"/>
  <c r="J103" i="49"/>
  <c r="P103" i="49"/>
  <c r="X103" i="49"/>
  <c r="AF103" i="49"/>
  <c r="AN103" i="49"/>
  <c r="K103" i="49"/>
  <c r="AB103" i="49"/>
  <c r="R103" i="49"/>
  <c r="AH103" i="49"/>
  <c r="D123" i="49"/>
  <c r="K123" i="49"/>
  <c r="O123" i="49"/>
  <c r="S123" i="49"/>
  <c r="W123" i="49"/>
  <c r="AA123" i="49"/>
  <c r="AE123" i="49"/>
  <c r="AI123" i="49"/>
  <c r="AM123" i="49"/>
  <c r="I123" i="49"/>
  <c r="M123" i="49"/>
  <c r="Q123" i="49"/>
  <c r="U123" i="49"/>
  <c r="Y123" i="49"/>
  <c r="AC123" i="49"/>
  <c r="AG123" i="49"/>
  <c r="AK123" i="49"/>
  <c r="N123" i="49"/>
  <c r="V123" i="49"/>
  <c r="AD123" i="49"/>
  <c r="AL123" i="49"/>
  <c r="P123" i="49"/>
  <c r="X123" i="49"/>
  <c r="AF123" i="49"/>
  <c r="AN123" i="49"/>
  <c r="J123" i="49"/>
  <c r="Z123" i="49"/>
  <c r="L123" i="49"/>
  <c r="AB123" i="49"/>
  <c r="R123" i="49"/>
  <c r="AH123" i="49"/>
  <c r="L143" i="49"/>
  <c r="M143" i="49"/>
  <c r="Q143" i="49"/>
  <c r="U143" i="49"/>
  <c r="Y143" i="49"/>
  <c r="AF143" i="49"/>
  <c r="AJ143" i="49"/>
  <c r="AN143" i="49"/>
  <c r="D143" i="49"/>
  <c r="O143" i="49"/>
  <c r="S143" i="49"/>
  <c r="W143" i="49"/>
  <c r="AB143" i="49"/>
  <c r="AH143" i="49"/>
  <c r="AL143" i="49"/>
  <c r="J143" i="49"/>
  <c r="Z143" i="49"/>
  <c r="P143" i="49"/>
  <c r="X143" i="49"/>
  <c r="AI143" i="49"/>
  <c r="R143" i="49"/>
  <c r="AA143" i="49"/>
  <c r="AK143" i="49"/>
  <c r="I143" i="49"/>
  <c r="V143" i="49"/>
  <c r="AC143" i="49"/>
  <c r="AE143" i="49"/>
  <c r="K143" i="49"/>
  <c r="AD143" i="49"/>
  <c r="N143" i="49"/>
  <c r="AG143" i="49"/>
  <c r="V34" i="49"/>
  <c r="K52" i="49"/>
  <c r="AQ52" i="49"/>
  <c r="AM52" i="49"/>
  <c r="AH52" i="49"/>
  <c r="AD52" i="49"/>
  <c r="Z52" i="49"/>
  <c r="V52" i="49"/>
  <c r="R52" i="49"/>
  <c r="N52" i="49"/>
  <c r="L53" i="49"/>
  <c r="J63" i="49"/>
  <c r="K78" i="49"/>
  <c r="K76" i="49"/>
  <c r="K74" i="49"/>
  <c r="U78" i="49"/>
  <c r="Q78" i="49"/>
  <c r="M78" i="49"/>
  <c r="S77" i="49"/>
  <c r="O77" i="49"/>
  <c r="U76" i="49"/>
  <c r="Q76" i="49"/>
  <c r="T74" i="49"/>
  <c r="N73" i="49"/>
  <c r="R63" i="49"/>
  <c r="V53" i="49"/>
  <c r="AG78" i="49"/>
  <c r="AB77" i="49"/>
  <c r="AH75" i="49"/>
  <c r="AC74" i="49"/>
  <c r="X73" i="49"/>
  <c r="AH63" i="49"/>
  <c r="X53" i="49"/>
  <c r="AR76" i="49"/>
  <c r="AM63" i="49"/>
  <c r="AJ53" i="49"/>
  <c r="AG83" i="49"/>
  <c r="T107" i="49"/>
  <c r="AN104" i="49"/>
  <c r="AM143" i="49"/>
  <c r="M108" i="49"/>
  <c r="Q108" i="49"/>
  <c r="U108" i="49"/>
  <c r="Y108" i="49"/>
  <c r="AC108" i="49"/>
  <c r="AG108" i="49"/>
  <c r="AK108" i="49"/>
  <c r="O108" i="49"/>
  <c r="S108" i="49"/>
  <c r="W108" i="49"/>
  <c r="AA108" i="49"/>
  <c r="AE108" i="49"/>
  <c r="AI108" i="49"/>
  <c r="AM108" i="49"/>
  <c r="R108" i="49"/>
  <c r="AH108" i="49"/>
  <c r="T108" i="49"/>
  <c r="AB108" i="49"/>
  <c r="AJ108" i="49"/>
  <c r="N108" i="49"/>
  <c r="AD108" i="49"/>
  <c r="K108" i="49"/>
  <c r="P108" i="49"/>
  <c r="AF108" i="49"/>
  <c r="D108" i="49"/>
  <c r="V108" i="49"/>
  <c r="AL108" i="49"/>
  <c r="R76" i="49"/>
  <c r="M76" i="49"/>
  <c r="AA76" i="49"/>
  <c r="AD84" i="49"/>
  <c r="O18" i="49"/>
  <c r="D78" i="49"/>
  <c r="AK78" i="49"/>
  <c r="AO78" i="49"/>
  <c r="AS78" i="49"/>
  <c r="Z78" i="49"/>
  <c r="AD78" i="49"/>
  <c r="AH78" i="49"/>
  <c r="AL78" i="49"/>
  <c r="AP78" i="49"/>
  <c r="AA78" i="49"/>
  <c r="AE78" i="49"/>
  <c r="AM78" i="49"/>
  <c r="AQ78" i="49"/>
  <c r="X78" i="49"/>
  <c r="AB78" i="49"/>
  <c r="AF78" i="49"/>
  <c r="L74" i="49"/>
  <c r="D74" i="49"/>
  <c r="AM74" i="49"/>
  <c r="AQ74" i="49"/>
  <c r="AJ74" i="49"/>
  <c r="AN74" i="49"/>
  <c r="AR74" i="49"/>
  <c r="AO74" i="49"/>
  <c r="Z74" i="49"/>
  <c r="AD74" i="49"/>
  <c r="AH74" i="49"/>
  <c r="M74" i="49"/>
  <c r="Q74" i="49"/>
  <c r="U74" i="49"/>
  <c r="AP74" i="49"/>
  <c r="AA74" i="49"/>
  <c r="AE74" i="49"/>
  <c r="N74" i="49"/>
  <c r="R74" i="49"/>
  <c r="AK74" i="49"/>
  <c r="AS74" i="49"/>
  <c r="X74" i="49"/>
  <c r="AB74" i="49"/>
  <c r="AF74" i="49"/>
  <c r="O74" i="49"/>
  <c r="S74" i="49"/>
  <c r="L106" i="49"/>
  <c r="D106" i="49"/>
  <c r="M106" i="49"/>
  <c r="Q106" i="49"/>
  <c r="U106" i="49"/>
  <c r="Y106" i="49"/>
  <c r="AC106" i="49"/>
  <c r="AG106" i="49"/>
  <c r="AK106" i="49"/>
  <c r="O106" i="49"/>
  <c r="S106" i="49"/>
  <c r="W106" i="49"/>
  <c r="AA106" i="49"/>
  <c r="AE106" i="49"/>
  <c r="AI106" i="49"/>
  <c r="AM106" i="49"/>
  <c r="R106" i="49"/>
  <c r="AH106" i="49"/>
  <c r="T106" i="49"/>
  <c r="AB106" i="49"/>
  <c r="AJ106" i="49"/>
  <c r="V106" i="49"/>
  <c r="AL106" i="49"/>
  <c r="X106" i="49"/>
  <c r="AN106" i="49"/>
  <c r="J106" i="49"/>
  <c r="N106" i="49"/>
  <c r="AD106" i="49"/>
  <c r="K106" i="49"/>
  <c r="W35" i="49"/>
  <c r="W53" i="49"/>
  <c r="AP52" i="49"/>
  <c r="AL52" i="49"/>
  <c r="AG52" i="49"/>
  <c r="AC52" i="49"/>
  <c r="Y52" i="49"/>
  <c r="U52" i="49"/>
  <c r="Q52" i="49"/>
  <c r="M52" i="49"/>
  <c r="K53" i="49"/>
  <c r="J78" i="49"/>
  <c r="J76" i="49"/>
  <c r="J74" i="49"/>
  <c r="T78" i="49"/>
  <c r="P78" i="49"/>
  <c r="R77" i="49"/>
  <c r="N77" i="49"/>
  <c r="T76" i="49"/>
  <c r="P76" i="49"/>
  <c r="U75" i="49"/>
  <c r="P74" i="49"/>
  <c r="N63" i="49"/>
  <c r="AC78" i="49"/>
  <c r="AD75" i="49"/>
  <c r="Y74" i="49"/>
  <c r="AD63" i="49"/>
  <c r="AJ78" i="49"/>
  <c r="AN76" i="49"/>
  <c r="Y83" i="49"/>
  <c r="AL83" i="49"/>
  <c r="AN108" i="49"/>
  <c r="AF106" i="49"/>
  <c r="X104" i="49"/>
  <c r="T143" i="49"/>
  <c r="AI17" i="49"/>
  <c r="D33" i="49"/>
  <c r="D53" i="49"/>
  <c r="AK53" i="49"/>
  <c r="AO53" i="49"/>
  <c r="AS53" i="49"/>
  <c r="AL53" i="49"/>
  <c r="AP53" i="49"/>
  <c r="AM53" i="49"/>
  <c r="Y53" i="49"/>
  <c r="AC53" i="49"/>
  <c r="AG53" i="49"/>
  <c r="S53" i="49"/>
  <c r="AN53" i="49"/>
  <c r="Z53" i="49"/>
  <c r="AD53" i="49"/>
  <c r="AH53" i="49"/>
  <c r="P53" i="49"/>
  <c r="T53" i="49"/>
  <c r="AQ53" i="49"/>
  <c r="AA53" i="49"/>
  <c r="AE53" i="49"/>
  <c r="M53" i="49"/>
  <c r="Q53" i="49"/>
  <c r="U53" i="49"/>
  <c r="D77" i="49"/>
  <c r="AM77" i="49"/>
  <c r="AQ77" i="49"/>
  <c r="Y77" i="49"/>
  <c r="AC77" i="49"/>
  <c r="AG77" i="49"/>
  <c r="AJ77" i="49"/>
  <c r="AN77" i="49"/>
  <c r="AR77" i="49"/>
  <c r="Z77" i="49"/>
  <c r="AD77" i="49"/>
  <c r="AH77" i="49"/>
  <c r="AK77" i="49"/>
  <c r="AO77" i="49"/>
  <c r="AS77" i="49"/>
  <c r="AA77" i="49"/>
  <c r="AE77" i="49"/>
  <c r="L73" i="49"/>
  <c r="D73" i="49"/>
  <c r="AK73" i="49"/>
  <c r="AO73" i="49"/>
  <c r="AS73" i="49"/>
  <c r="AL73" i="49"/>
  <c r="AP73" i="49"/>
  <c r="AQ73" i="49"/>
  <c r="Y73" i="49"/>
  <c r="AC73" i="49"/>
  <c r="AG73" i="49"/>
  <c r="O73" i="49"/>
  <c r="S73" i="49"/>
  <c r="AJ73" i="49"/>
  <c r="AR73" i="49"/>
  <c r="Z73" i="49"/>
  <c r="AD73" i="49"/>
  <c r="AH73" i="49"/>
  <c r="P73" i="49"/>
  <c r="T73" i="49"/>
  <c r="AM73" i="49"/>
  <c r="AA73" i="49"/>
  <c r="AE73" i="49"/>
  <c r="M73" i="49"/>
  <c r="Q73" i="49"/>
  <c r="U73" i="49"/>
  <c r="D93" i="49"/>
  <c r="L93" i="49"/>
  <c r="P93" i="49"/>
  <c r="T93" i="49"/>
  <c r="Z93" i="49"/>
  <c r="AD93" i="49"/>
  <c r="AH93" i="49"/>
  <c r="AM93" i="49"/>
  <c r="I93" i="49"/>
  <c r="AI93" i="49"/>
  <c r="V93" i="49"/>
  <c r="M93" i="49"/>
  <c r="Q93" i="49"/>
  <c r="U93" i="49"/>
  <c r="AA93" i="49"/>
  <c r="AE93" i="49"/>
  <c r="AJ93" i="49"/>
  <c r="AN93" i="49"/>
  <c r="K93" i="49"/>
  <c r="W93" i="49"/>
  <c r="O93" i="49"/>
  <c r="Y93" i="49"/>
  <c r="AG93" i="49"/>
  <c r="R93" i="49"/>
  <c r="AB93" i="49"/>
  <c r="AK93" i="49"/>
  <c r="S93" i="49"/>
  <c r="AC93" i="49"/>
  <c r="AL93" i="49"/>
  <c r="M109" i="49"/>
  <c r="Q109" i="49"/>
  <c r="U109" i="49"/>
  <c r="Y109" i="49"/>
  <c r="AC109" i="49"/>
  <c r="D109" i="49"/>
  <c r="O109" i="49"/>
  <c r="S109" i="49"/>
  <c r="W109" i="49"/>
  <c r="AA109" i="49"/>
  <c r="AE109" i="49"/>
  <c r="AI109" i="49"/>
  <c r="N109" i="49"/>
  <c r="V109" i="49"/>
  <c r="AD109" i="49"/>
  <c r="AJ109" i="49"/>
  <c r="AN109" i="49"/>
  <c r="J109" i="49"/>
  <c r="P109" i="49"/>
  <c r="X109" i="49"/>
  <c r="AF109" i="49"/>
  <c r="AK109" i="49"/>
  <c r="K109" i="49"/>
  <c r="R109" i="49"/>
  <c r="AG109" i="49"/>
  <c r="T109" i="49"/>
  <c r="AH109" i="49"/>
  <c r="AL109" i="49"/>
  <c r="M105" i="49"/>
  <c r="Q105" i="49"/>
  <c r="U105" i="49"/>
  <c r="Y105" i="49"/>
  <c r="AC105" i="49"/>
  <c r="AG105" i="49"/>
  <c r="AK105" i="49"/>
  <c r="D105" i="49"/>
  <c r="O105" i="49"/>
  <c r="S105" i="49"/>
  <c r="W105" i="49"/>
  <c r="AA105" i="49"/>
  <c r="AE105" i="49"/>
  <c r="AI105" i="49"/>
  <c r="AM105" i="49"/>
  <c r="N105" i="49"/>
  <c r="V105" i="49"/>
  <c r="AD105" i="49"/>
  <c r="AL105" i="49"/>
  <c r="J105" i="49"/>
  <c r="P105" i="49"/>
  <c r="X105" i="49"/>
  <c r="AF105" i="49"/>
  <c r="AN105" i="49"/>
  <c r="K105" i="49"/>
  <c r="R105" i="49"/>
  <c r="AH105" i="49"/>
  <c r="T105" i="49"/>
  <c r="AJ105" i="49"/>
  <c r="D133" i="49"/>
  <c r="AF133" i="49"/>
  <c r="O133" i="49"/>
  <c r="S133" i="49"/>
  <c r="W133" i="49"/>
  <c r="AA133" i="49"/>
  <c r="AK133" i="49"/>
  <c r="AD133" i="49"/>
  <c r="AH133" i="49"/>
  <c r="M133" i="49"/>
  <c r="Q133" i="49"/>
  <c r="U133" i="49"/>
  <c r="Y133" i="49"/>
  <c r="AC133" i="49"/>
  <c r="J133" i="49"/>
  <c r="AE133" i="49"/>
  <c r="T133" i="49"/>
  <c r="AB133" i="49"/>
  <c r="AG133" i="49"/>
  <c r="N133" i="49"/>
  <c r="V133" i="49"/>
  <c r="AJ133" i="49"/>
  <c r="X133" i="49"/>
  <c r="AN133" i="49"/>
  <c r="Z133" i="49"/>
  <c r="P133" i="49"/>
  <c r="AL133" i="49"/>
  <c r="J53" i="49"/>
  <c r="W63" i="49"/>
  <c r="K77" i="49"/>
  <c r="K75" i="49"/>
  <c r="K73" i="49"/>
  <c r="S78" i="49"/>
  <c r="O78" i="49"/>
  <c r="U77" i="49"/>
  <c r="Q77" i="49"/>
  <c r="M77" i="49"/>
  <c r="S76" i="49"/>
  <c r="O76" i="49"/>
  <c r="R75" i="49"/>
  <c r="N53" i="49"/>
  <c r="Y78" i="49"/>
  <c r="AE76" i="49"/>
  <c r="Z75" i="49"/>
  <c r="AF73" i="49"/>
  <c r="Z63" i="49"/>
  <c r="AF53" i="49"/>
  <c r="AP77" i="49"/>
  <c r="AR75" i="49"/>
  <c r="O84" i="49"/>
  <c r="AF93" i="49"/>
  <c r="J93" i="49"/>
  <c r="J108" i="49"/>
  <c r="X108" i="49"/>
  <c r="P106" i="49"/>
  <c r="AJ103" i="49"/>
  <c r="AJ123" i="49"/>
  <c r="AV11" i="32"/>
  <c r="AW11" i="32" s="1"/>
  <c r="D20" i="49" s="1"/>
  <c r="AV10" i="32"/>
  <c r="AW10" i="32" s="1"/>
  <c r="D19" i="49" s="1"/>
  <c r="AV7" i="32"/>
  <c r="AW7" i="32" s="1"/>
  <c r="D16" i="49" s="1"/>
  <c r="AV6" i="32"/>
  <c r="AW6" i="32" s="1"/>
  <c r="D15" i="49" s="1"/>
  <c r="AV4" i="32"/>
  <c r="AW4" i="32" s="1"/>
  <c r="D13" i="49" s="1"/>
  <c r="AM142" i="49"/>
  <c r="AI142" i="49"/>
  <c r="AE142" i="49"/>
  <c r="AA142" i="49"/>
  <c r="W142" i="49"/>
  <c r="S142" i="49"/>
  <c r="O142" i="49"/>
  <c r="AL142" i="49"/>
  <c r="AH142" i="49"/>
  <c r="V142" i="49"/>
  <c r="R142" i="49"/>
  <c r="N142" i="49"/>
  <c r="AK142" i="49"/>
  <c r="AG142" i="49"/>
  <c r="AC142" i="49"/>
  <c r="Y142" i="49"/>
  <c r="U142" i="49"/>
  <c r="Q142" i="49"/>
  <c r="M142" i="49"/>
  <c r="I142" i="49"/>
  <c r="AN112" i="49"/>
  <c r="AB112" i="49"/>
  <c r="X112" i="49"/>
  <c r="T112" i="49"/>
  <c r="P112" i="49"/>
  <c r="L112" i="49"/>
  <c r="J112" i="49"/>
  <c r="AM112" i="49"/>
  <c r="AI112" i="49"/>
  <c r="AE112" i="49"/>
  <c r="AA112" i="49"/>
  <c r="W112" i="49"/>
  <c r="S112" i="49"/>
  <c r="I112" i="49"/>
  <c r="K112" i="49"/>
  <c r="AM102" i="49"/>
  <c r="AA102" i="49"/>
  <c r="W102" i="49"/>
  <c r="S102" i="49"/>
  <c r="I102" i="49"/>
  <c r="K102" i="49"/>
  <c r="AL102" i="49"/>
  <c r="AH102" i="49"/>
  <c r="AD102" i="49"/>
  <c r="V102" i="49"/>
  <c r="R102" i="49"/>
  <c r="N102" i="49"/>
  <c r="AK102" i="49"/>
  <c r="AG102" i="49"/>
  <c r="AC102" i="49"/>
  <c r="Y102" i="49"/>
  <c r="U102" i="49"/>
  <c r="Q102" i="49"/>
  <c r="M102" i="49"/>
  <c r="AI20" i="49"/>
  <c r="O13" i="49"/>
  <c r="K22" i="49"/>
  <c r="AI4" i="49"/>
  <c r="AI16" i="49"/>
  <c r="K31" i="49"/>
  <c r="K29" i="49"/>
  <c r="K27" i="49"/>
  <c r="K25" i="49"/>
  <c r="K23" i="49"/>
  <c r="D8" i="49"/>
  <c r="K5" i="49"/>
  <c r="O21" i="49"/>
  <c r="J29" i="49"/>
  <c r="J25" i="49"/>
  <c r="I106" i="49"/>
  <c r="I138" i="49"/>
  <c r="L148" i="49"/>
  <c r="AI19" i="49"/>
  <c r="AI15" i="49"/>
  <c r="O20" i="49"/>
  <c r="O16" i="49"/>
  <c r="Q21" i="49"/>
  <c r="Q17" i="49"/>
  <c r="Q13" i="49"/>
  <c r="L136" i="49"/>
  <c r="AI18" i="49"/>
  <c r="AI14" i="49"/>
  <c r="O19" i="49"/>
  <c r="O15" i="49"/>
  <c r="Q20" i="49"/>
  <c r="Q16" i="49"/>
  <c r="Q18" i="49"/>
  <c r="Q14" i="49"/>
  <c r="K9" i="49"/>
  <c r="AA4" i="49"/>
  <c r="I74" i="49"/>
  <c r="AI21" i="49"/>
  <c r="O12" i="49"/>
  <c r="AI12" i="49"/>
  <c r="Q12" i="49"/>
  <c r="AA2" i="49"/>
  <c r="L2" i="49"/>
  <c r="Z11" i="49"/>
  <c r="L11" i="49"/>
  <c r="Z7" i="49"/>
  <c r="L7" i="49"/>
  <c r="L16" i="49"/>
  <c r="K16" i="49"/>
  <c r="J16" i="49"/>
  <c r="I16" i="49"/>
  <c r="I24" i="49"/>
  <c r="L24" i="49"/>
  <c r="I40" i="49"/>
  <c r="L40" i="49"/>
  <c r="L48" i="49"/>
  <c r="D7" i="49"/>
  <c r="D10" i="49"/>
  <c r="L10" i="49"/>
  <c r="D6" i="49"/>
  <c r="L6" i="49"/>
  <c r="I9" i="49"/>
  <c r="O8" i="49"/>
  <c r="AA10" i="49"/>
  <c r="L19" i="49"/>
  <c r="K19" i="49"/>
  <c r="J19" i="49"/>
  <c r="I19" i="49"/>
  <c r="L15" i="49"/>
  <c r="K15" i="49"/>
  <c r="J15" i="49"/>
  <c r="I15" i="49"/>
  <c r="L31" i="49"/>
  <c r="L27" i="49"/>
  <c r="I27" i="49"/>
  <c r="L23" i="49"/>
  <c r="I23" i="49"/>
  <c r="L39" i="49"/>
  <c r="I39" i="49"/>
  <c r="L35" i="49"/>
  <c r="I35" i="49"/>
  <c r="L51" i="49"/>
  <c r="L47" i="49"/>
  <c r="L43" i="49"/>
  <c r="L71" i="49"/>
  <c r="I71" i="49"/>
  <c r="I31" i="49"/>
  <c r="L9" i="49"/>
  <c r="Z3" i="49"/>
  <c r="L3" i="49"/>
  <c r="L20" i="49"/>
  <c r="K20" i="49"/>
  <c r="L22" i="49"/>
  <c r="I22" i="49"/>
  <c r="L28" i="49"/>
  <c r="I28" i="49"/>
  <c r="L36" i="49"/>
  <c r="I36" i="49"/>
  <c r="L42" i="49"/>
  <c r="L44" i="49"/>
  <c r="I42" i="49"/>
  <c r="J20" i="49"/>
  <c r="Z5" i="49"/>
  <c r="L5" i="49"/>
  <c r="I5" i="49"/>
  <c r="L12" i="49"/>
  <c r="I12" i="49"/>
  <c r="J12" i="49"/>
  <c r="L18" i="49"/>
  <c r="J18" i="49"/>
  <c r="I18" i="49"/>
  <c r="K18" i="49"/>
  <c r="L14" i="49"/>
  <c r="J14" i="49"/>
  <c r="K14" i="49"/>
  <c r="I14" i="49"/>
  <c r="L30" i="49"/>
  <c r="I30" i="49"/>
  <c r="L26" i="49"/>
  <c r="I26" i="49"/>
  <c r="L32" i="49"/>
  <c r="I32" i="49"/>
  <c r="L38" i="49"/>
  <c r="I38" i="49"/>
  <c r="L34" i="49"/>
  <c r="I34" i="49"/>
  <c r="L50" i="49"/>
  <c r="L46" i="49"/>
  <c r="L52" i="49"/>
  <c r="I20" i="49"/>
  <c r="J8" i="49"/>
  <c r="L8" i="49"/>
  <c r="J4" i="49"/>
  <c r="L4" i="49"/>
  <c r="AI8" i="49"/>
  <c r="K21" i="49"/>
  <c r="I21" i="49"/>
  <c r="L21" i="49"/>
  <c r="J21" i="49"/>
  <c r="K17" i="49"/>
  <c r="I17" i="49"/>
  <c r="J17" i="49"/>
  <c r="L17" i="49"/>
  <c r="K13" i="49"/>
  <c r="I13" i="49"/>
  <c r="L13" i="49"/>
  <c r="J13" i="49"/>
  <c r="I29" i="49"/>
  <c r="L29" i="49"/>
  <c r="I25" i="49"/>
  <c r="L25" i="49"/>
  <c r="I41" i="49"/>
  <c r="I37" i="49"/>
  <c r="L37" i="49"/>
  <c r="I33" i="49"/>
  <c r="L33" i="49"/>
  <c r="L49" i="49"/>
  <c r="L45" i="49"/>
  <c r="I69" i="49"/>
  <c r="L69" i="49"/>
  <c r="I65" i="49"/>
  <c r="L65" i="49"/>
  <c r="I81" i="49"/>
  <c r="L81" i="49"/>
  <c r="I77" i="49"/>
  <c r="L77" i="49"/>
  <c r="I73" i="49"/>
  <c r="I89" i="49"/>
  <c r="L89" i="49"/>
  <c r="I85" i="49"/>
  <c r="L85" i="49"/>
  <c r="I109" i="49"/>
  <c r="L109" i="49"/>
  <c r="I105" i="49"/>
  <c r="L105" i="49"/>
  <c r="I121" i="49"/>
  <c r="L121" i="49"/>
  <c r="I117" i="49"/>
  <c r="L117" i="49"/>
  <c r="I113" i="49"/>
  <c r="L113" i="49"/>
  <c r="I141" i="49"/>
  <c r="L141" i="49"/>
  <c r="I137" i="49"/>
  <c r="L137" i="49"/>
  <c r="I133" i="49"/>
  <c r="L133" i="49"/>
  <c r="L149" i="49"/>
  <c r="L145" i="49"/>
  <c r="I52" i="49"/>
  <c r="K12" i="49"/>
  <c r="L41" i="49"/>
  <c r="L62" i="49"/>
  <c r="I62" i="49"/>
  <c r="L68" i="49"/>
  <c r="L64" i="49"/>
  <c r="L80" i="49"/>
  <c r="L76" i="49"/>
  <c r="I76" i="49"/>
  <c r="L82" i="49"/>
  <c r="I82" i="49"/>
  <c r="I88" i="49"/>
  <c r="L88" i="49"/>
  <c r="L84" i="49"/>
  <c r="L108" i="49"/>
  <c r="I108" i="49"/>
  <c r="I104" i="49"/>
  <c r="I120" i="49"/>
  <c r="L116" i="49"/>
  <c r="L140" i="49"/>
  <c r="I140" i="49"/>
  <c r="I134" i="49"/>
  <c r="I80" i="49"/>
  <c r="I70" i="49"/>
  <c r="L144" i="49"/>
  <c r="L67" i="49"/>
  <c r="I67" i="49"/>
  <c r="L63" i="49"/>
  <c r="L79" i="49"/>
  <c r="L75" i="49"/>
  <c r="L91" i="49"/>
  <c r="L87" i="49"/>
  <c r="I87" i="49"/>
  <c r="L83" i="49"/>
  <c r="I83" i="49"/>
  <c r="L111" i="49"/>
  <c r="L107" i="49"/>
  <c r="L103" i="49"/>
  <c r="I103" i="49"/>
  <c r="L119" i="49"/>
  <c r="I119" i="49"/>
  <c r="L115" i="49"/>
  <c r="I115" i="49"/>
  <c r="L135" i="49"/>
  <c r="I135" i="49"/>
  <c r="L151" i="49"/>
  <c r="L147" i="49"/>
  <c r="I122" i="49"/>
  <c r="I111" i="49"/>
  <c r="I90" i="49"/>
  <c r="I79" i="49"/>
  <c r="I68" i="49"/>
  <c r="L66" i="49"/>
  <c r="I66" i="49"/>
  <c r="I72" i="49"/>
  <c r="L72" i="49"/>
  <c r="L78" i="49"/>
  <c r="I78" i="49"/>
  <c r="L92" i="49"/>
  <c r="I92" i="49"/>
  <c r="L110" i="49"/>
  <c r="I110" i="49"/>
  <c r="L114" i="49"/>
  <c r="I114" i="49"/>
  <c r="L132" i="49"/>
  <c r="L146" i="49"/>
  <c r="I139" i="49"/>
  <c r="I118" i="49"/>
  <c r="I107" i="49"/>
  <c r="I86" i="49"/>
  <c r="I75" i="49"/>
  <c r="I64" i="49"/>
  <c r="J7" i="49"/>
  <c r="D11" i="49"/>
  <c r="G10" i="49"/>
  <c r="I2" i="49"/>
  <c r="I8" i="49"/>
  <c r="I4" i="49"/>
  <c r="J10" i="49"/>
  <c r="J6" i="49"/>
  <c r="K2" i="49"/>
  <c r="K8" i="49"/>
  <c r="K4" i="49"/>
  <c r="O11" i="49"/>
  <c r="O7" i="49"/>
  <c r="O3" i="49"/>
  <c r="AI11" i="49"/>
  <c r="AI7" i="49"/>
  <c r="AI3" i="49"/>
  <c r="Z10" i="49"/>
  <c r="Z8" i="49"/>
  <c r="Z6" i="49"/>
  <c r="Z4" i="49"/>
  <c r="D2" i="49"/>
  <c r="G11" i="49"/>
  <c r="AI2" i="49"/>
  <c r="I11" i="49"/>
  <c r="I7" i="49"/>
  <c r="I3" i="49"/>
  <c r="J9" i="49"/>
  <c r="J5" i="49"/>
  <c r="K11" i="49"/>
  <c r="K7" i="49"/>
  <c r="K3" i="49"/>
  <c r="O10" i="49"/>
  <c r="O6" i="49"/>
  <c r="Z2" i="49"/>
  <c r="AI10" i="49"/>
  <c r="AI6" i="49"/>
  <c r="AA11" i="49"/>
  <c r="AA9" i="49"/>
  <c r="AA7" i="49"/>
  <c r="AA5" i="49"/>
  <c r="AA3" i="49"/>
  <c r="J11" i="49"/>
  <c r="J3" i="49"/>
  <c r="O2" i="49"/>
  <c r="D3" i="49"/>
  <c r="I10" i="49"/>
  <c r="I6" i="49"/>
  <c r="J2" i="49"/>
  <c r="K10" i="49"/>
  <c r="K6" i="49"/>
  <c r="O9" i="49"/>
  <c r="O5" i="49"/>
  <c r="AI9" i="49"/>
  <c r="AI5" i="49"/>
  <c r="J8" i="48"/>
  <c r="M8" i="48" s="1"/>
  <c r="J9" i="48"/>
  <c r="M9" i="48" s="1"/>
  <c r="J10" i="48"/>
  <c r="J11" i="48"/>
  <c r="J12" i="48"/>
  <c r="J13" i="48"/>
  <c r="J14" i="48"/>
  <c r="J15" i="48"/>
  <c r="J16" i="48"/>
  <c r="J17" i="48"/>
  <c r="H133" i="49"/>
  <c r="H132" i="49"/>
  <c r="G132" i="49"/>
  <c r="G133" i="49"/>
  <c r="K9" i="46"/>
  <c r="K10" i="46"/>
  <c r="K11" i="46"/>
  <c r="K12" i="46"/>
  <c r="K13" i="46"/>
  <c r="K14" i="46"/>
  <c r="K15" i="46"/>
  <c r="K16" i="46"/>
  <c r="K17" i="46"/>
  <c r="K8" i="46"/>
  <c r="J9" i="46"/>
  <c r="J10" i="46"/>
  <c r="J11" i="46"/>
  <c r="J12" i="46"/>
  <c r="J13" i="46"/>
  <c r="J14" i="46"/>
  <c r="J15" i="46"/>
  <c r="J16" i="46"/>
  <c r="J17" i="46"/>
  <c r="J8" i="46"/>
  <c r="E31" i="37" l="1"/>
  <c r="E17" i="37"/>
  <c r="G20" i="49"/>
  <c r="N9" i="48"/>
  <c r="O9" i="48" s="1"/>
  <c r="H12" i="49"/>
  <c r="H18" i="49"/>
  <c r="P15" i="33"/>
  <c r="G21" i="49"/>
  <c r="P17" i="33"/>
  <c r="G15" i="49"/>
  <c r="P11" i="33"/>
  <c r="G13" i="49"/>
  <c r="P9" i="33"/>
  <c r="G17" i="49"/>
  <c r="P13" i="33"/>
  <c r="P10" i="33"/>
  <c r="D16" i="37"/>
  <c r="H13" i="49"/>
  <c r="C16" i="37"/>
  <c r="M8" i="46"/>
  <c r="M9" i="46"/>
  <c r="H123" i="49" s="1"/>
  <c r="L8" i="46"/>
  <c r="L9" i="46"/>
  <c r="N8" i="48"/>
  <c r="O8" i="48" s="1"/>
  <c r="C29" i="37"/>
  <c r="G112" i="49"/>
  <c r="H103" i="49"/>
  <c r="H104" i="49"/>
  <c r="H105" i="49"/>
  <c r="H106" i="49"/>
  <c r="H107" i="49"/>
  <c r="H108" i="49"/>
  <c r="H109" i="49"/>
  <c r="H102" i="49"/>
  <c r="G103" i="49"/>
  <c r="G104" i="49"/>
  <c r="G105" i="49"/>
  <c r="G106" i="49"/>
  <c r="G107" i="49"/>
  <c r="G108" i="49"/>
  <c r="G109" i="49"/>
  <c r="G102" i="49"/>
  <c r="H93" i="49"/>
  <c r="H92" i="49"/>
  <c r="G93" i="49"/>
  <c r="G92" i="49"/>
  <c r="J9" i="42"/>
  <c r="J10" i="42"/>
  <c r="J11" i="42"/>
  <c r="J12" i="42"/>
  <c r="J13" i="42"/>
  <c r="J14" i="42"/>
  <c r="J15" i="42"/>
  <c r="J16" i="42"/>
  <c r="J17" i="42"/>
  <c r="J8" i="42"/>
  <c r="H63" i="49"/>
  <c r="G63" i="49"/>
  <c r="H62" i="49"/>
  <c r="G62" i="49"/>
  <c r="K9" i="39"/>
  <c r="K10" i="39"/>
  <c r="K11" i="39"/>
  <c r="K12" i="39"/>
  <c r="K13" i="39"/>
  <c r="K14" i="39"/>
  <c r="K15" i="39"/>
  <c r="K16" i="39"/>
  <c r="K17" i="39"/>
  <c r="K8" i="39"/>
  <c r="N8" i="39" s="1"/>
  <c r="H42" i="49"/>
  <c r="G42" i="49"/>
  <c r="E29" i="37" l="1"/>
  <c r="E16" i="37"/>
  <c r="H143" i="49"/>
  <c r="N8" i="46"/>
  <c r="G123" i="49"/>
  <c r="N9" i="46"/>
  <c r="D27" i="37"/>
  <c r="C27" i="37"/>
  <c r="L10" i="42"/>
  <c r="L9" i="42"/>
  <c r="G122" i="49"/>
  <c r="M8" i="39"/>
  <c r="O8" i="39" s="1"/>
  <c r="N9" i="39"/>
  <c r="M9" i="39" s="1"/>
  <c r="H122" i="49"/>
  <c r="L8" i="42"/>
  <c r="N8" i="42" s="1"/>
  <c r="H142" i="49"/>
  <c r="D29" i="37"/>
  <c r="G143" i="49"/>
  <c r="G142" i="49"/>
  <c r="H112" i="49"/>
  <c r="C19" i="37"/>
  <c r="M9" i="35"/>
  <c r="M10" i="35"/>
  <c r="M11" i="35"/>
  <c r="M12" i="35"/>
  <c r="M13" i="35"/>
  <c r="M14" i="35"/>
  <c r="M15" i="35"/>
  <c r="M16" i="35"/>
  <c r="M17" i="35"/>
  <c r="M8" i="35"/>
  <c r="K11" i="35"/>
  <c r="K9" i="35"/>
  <c r="K10" i="35"/>
  <c r="K12" i="35"/>
  <c r="K13" i="35"/>
  <c r="K14" i="35"/>
  <c r="K15" i="35"/>
  <c r="K16" i="35"/>
  <c r="K17" i="35"/>
  <c r="K8" i="35"/>
  <c r="J9" i="35"/>
  <c r="J10" i="35"/>
  <c r="J11" i="35"/>
  <c r="J12" i="35"/>
  <c r="J13" i="35"/>
  <c r="J14" i="35"/>
  <c r="J15" i="35"/>
  <c r="J16" i="35"/>
  <c r="J17" i="35"/>
  <c r="J8" i="35"/>
  <c r="E27" i="37" l="1"/>
  <c r="G84" i="49"/>
  <c r="N10" i="42"/>
  <c r="G83" i="49"/>
  <c r="N9" i="42"/>
  <c r="G53" i="49"/>
  <c r="O9" i="39"/>
  <c r="C23" i="37"/>
  <c r="D20" i="37"/>
  <c r="G82" i="49"/>
  <c r="L11" i="35"/>
  <c r="O11" i="35" s="1"/>
  <c r="Q11" i="35" s="1"/>
  <c r="L15" i="35"/>
  <c r="O15" i="35" s="1"/>
  <c r="Q15" i="35" s="1"/>
  <c r="L10" i="35"/>
  <c r="O10" i="35" s="1"/>
  <c r="Q10" i="35" s="1"/>
  <c r="L13" i="35"/>
  <c r="O13" i="35" s="1"/>
  <c r="Q13" i="35" s="1"/>
  <c r="L17" i="35"/>
  <c r="O17" i="35" s="1"/>
  <c r="Q17" i="35" s="1"/>
  <c r="C20" i="37"/>
  <c r="G52" i="49"/>
  <c r="L8" i="35"/>
  <c r="O8" i="35" s="1"/>
  <c r="Q8" i="35" s="1"/>
  <c r="L14" i="35"/>
  <c r="O14" i="35" s="1"/>
  <c r="Q14" i="35" s="1"/>
  <c r="L9" i="35"/>
  <c r="O9" i="35" s="1"/>
  <c r="Q9" i="35" s="1"/>
  <c r="L16" i="35"/>
  <c r="O16" i="35" s="1"/>
  <c r="Q16" i="35" s="1"/>
  <c r="L12" i="35"/>
  <c r="O12" i="35" s="1"/>
  <c r="Q12" i="35" s="1"/>
  <c r="E20" i="37" l="1"/>
  <c r="E23" i="37"/>
  <c r="E18" i="37"/>
  <c r="G32" i="49"/>
  <c r="C18" i="37"/>
  <c r="E22" i="32" l="1"/>
  <c r="E23" i="32"/>
  <c r="E24" i="32"/>
  <c r="E25" i="32"/>
  <c r="E26" i="32"/>
  <c r="E27" i="32"/>
  <c r="E28" i="32"/>
  <c r="E29" i="32"/>
  <c r="E30" i="32"/>
  <c r="E21" i="32"/>
  <c r="D22" i="32"/>
  <c r="D23" i="32"/>
  <c r="D24" i="32"/>
  <c r="D25" i="32"/>
  <c r="D26" i="32"/>
  <c r="D27" i="32"/>
  <c r="D28" i="32"/>
  <c r="D29" i="32"/>
  <c r="U29" i="32" s="1"/>
  <c r="D30" i="32"/>
  <c r="U30" i="32" s="1"/>
  <c r="D21" i="32"/>
  <c r="C22" i="32"/>
  <c r="C23" i="32"/>
  <c r="C24" i="32"/>
  <c r="C25" i="32"/>
  <c r="C26" i="32"/>
  <c r="C27" i="32"/>
  <c r="C28" i="32"/>
  <c r="C29" i="32"/>
  <c r="C30" i="32"/>
  <c r="C21" i="32"/>
  <c r="P7" i="32"/>
  <c r="P8" i="32"/>
  <c r="P9" i="32"/>
  <c r="P10" i="32"/>
  <c r="P11" i="32"/>
  <c r="P12" i="32"/>
  <c r="P13" i="32"/>
  <c r="P14" i="32"/>
  <c r="P15" i="32"/>
  <c r="P6" i="32"/>
  <c r="I6" i="32"/>
  <c r="L6" i="32" s="1"/>
  <c r="I7" i="32"/>
  <c r="L7" i="32" s="1"/>
  <c r="I8" i="32"/>
  <c r="M8" i="32" s="1"/>
  <c r="I9" i="32"/>
  <c r="M9" i="32" s="1"/>
  <c r="I10" i="32"/>
  <c r="L10" i="32" s="1"/>
  <c r="I11" i="32"/>
  <c r="L11" i="32" s="1"/>
  <c r="I12" i="32"/>
  <c r="M12" i="32" s="1"/>
  <c r="I13" i="32"/>
  <c r="M13" i="32" s="1"/>
  <c r="I14" i="32"/>
  <c r="L14" i="32" s="1"/>
  <c r="I5" i="32"/>
  <c r="L5" i="32" s="1"/>
  <c r="AF15" i="32" l="1"/>
  <c r="AE15" i="32"/>
  <c r="AD15" i="32"/>
  <c r="AC15" i="32"/>
  <c r="X15" i="32"/>
  <c r="P30" i="32" s="1"/>
  <c r="W15" i="32"/>
  <c r="O30" i="32" s="1"/>
  <c r="V15" i="32"/>
  <c r="N30" i="32" s="1"/>
  <c r="U15" i="32"/>
  <c r="M30" i="32" s="1"/>
  <c r="AB15" i="32"/>
  <c r="AA15" i="32"/>
  <c r="Z15" i="32"/>
  <c r="Y15" i="32"/>
  <c r="T15" i="32"/>
  <c r="L30" i="32" s="1"/>
  <c r="T30" i="32" s="1"/>
  <c r="S15" i="32"/>
  <c r="K30" i="32" s="1"/>
  <c r="S30" i="32" s="1"/>
  <c r="R15" i="32"/>
  <c r="J30" i="32" s="1"/>
  <c r="R30" i="32" s="1"/>
  <c r="Q15" i="32"/>
  <c r="I30" i="32" s="1"/>
  <c r="Q30" i="32" s="1"/>
  <c r="AF11" i="32"/>
  <c r="AE11" i="32"/>
  <c r="AD11" i="32"/>
  <c r="AC11" i="32"/>
  <c r="X11" i="32"/>
  <c r="W11" i="32"/>
  <c r="V11" i="32"/>
  <c r="U11" i="32"/>
  <c r="AB11" i="32"/>
  <c r="L26" i="32" s="1"/>
  <c r="T26" i="32" s="1"/>
  <c r="AA11" i="32"/>
  <c r="Z11" i="32"/>
  <c r="Y11" i="32"/>
  <c r="T11" i="32"/>
  <c r="S11" i="32"/>
  <c r="R11" i="32"/>
  <c r="Q11" i="32"/>
  <c r="AF14" i="32"/>
  <c r="AE14" i="32"/>
  <c r="AD14" i="32"/>
  <c r="AC14" i="32"/>
  <c r="X14" i="32"/>
  <c r="P29" i="32" s="1"/>
  <c r="W14" i="32"/>
  <c r="O29" i="32" s="1"/>
  <c r="V14" i="32"/>
  <c r="N29" i="32" s="1"/>
  <c r="U14" i="32"/>
  <c r="M29" i="32" s="1"/>
  <c r="AB14" i="32"/>
  <c r="AA14" i="32"/>
  <c r="Z14" i="32"/>
  <c r="Y14" i="32"/>
  <c r="T14" i="32"/>
  <c r="L29" i="32" s="1"/>
  <c r="T29" i="32" s="1"/>
  <c r="S14" i="32"/>
  <c r="K29" i="32" s="1"/>
  <c r="S29" i="32" s="1"/>
  <c r="R14" i="32"/>
  <c r="J29" i="32" s="1"/>
  <c r="R29" i="32" s="1"/>
  <c r="Q14" i="32"/>
  <c r="I29" i="32" s="1"/>
  <c r="Q29" i="32" s="1"/>
  <c r="AF10" i="32"/>
  <c r="AE10" i="32"/>
  <c r="AD10" i="32"/>
  <c r="AC10" i="32"/>
  <c r="X10" i="32"/>
  <c r="W10" i="32"/>
  <c r="V10" i="32"/>
  <c r="U10" i="32"/>
  <c r="AB10" i="32"/>
  <c r="AA10" i="32"/>
  <c r="Z10" i="32"/>
  <c r="Y10" i="32"/>
  <c r="T10" i="32"/>
  <c r="S10" i="32"/>
  <c r="R10" i="32"/>
  <c r="Q10" i="32"/>
  <c r="AF13" i="32"/>
  <c r="AE13" i="32"/>
  <c r="AD13" i="32"/>
  <c r="AC13" i="32"/>
  <c r="X13" i="32"/>
  <c r="W13" i="32"/>
  <c r="V13" i="32"/>
  <c r="U13" i="32"/>
  <c r="AB13" i="32"/>
  <c r="L28" i="32" s="1"/>
  <c r="T28" i="32" s="1"/>
  <c r="U28" i="32" s="1"/>
  <c r="AA13" i="32"/>
  <c r="Z13" i="32"/>
  <c r="J28" i="32" s="1"/>
  <c r="R28" i="32" s="1"/>
  <c r="Y13" i="32"/>
  <c r="T13" i="32"/>
  <c r="S13" i="32"/>
  <c r="R13" i="32"/>
  <c r="Q13" i="32"/>
  <c r="AF9" i="32"/>
  <c r="AE9" i="32"/>
  <c r="AD9" i="32"/>
  <c r="N24" i="32" s="1"/>
  <c r="AC9" i="32"/>
  <c r="X9" i="32"/>
  <c r="W9" i="32"/>
  <c r="V9" i="32"/>
  <c r="U9" i="32"/>
  <c r="AB9" i="32"/>
  <c r="AA9" i="32"/>
  <c r="Z9" i="32"/>
  <c r="Y9" i="32"/>
  <c r="T9" i="32"/>
  <c r="S9" i="32"/>
  <c r="R9" i="32"/>
  <c r="Q9" i="32"/>
  <c r="AF12" i="32"/>
  <c r="AE12" i="32"/>
  <c r="O27" i="32" s="1"/>
  <c r="AD12" i="32"/>
  <c r="AC12" i="32"/>
  <c r="X12" i="32"/>
  <c r="W12" i="32"/>
  <c r="V12" i="32"/>
  <c r="U12" i="32"/>
  <c r="AB12" i="32"/>
  <c r="AA12" i="32"/>
  <c r="Z12" i="32"/>
  <c r="J27" i="32" s="1"/>
  <c r="R27" i="32" s="1"/>
  <c r="Y12" i="32"/>
  <c r="T12" i="32"/>
  <c r="S12" i="32"/>
  <c r="R12" i="32"/>
  <c r="Q12" i="32"/>
  <c r="AF8" i="32"/>
  <c r="AE8" i="32"/>
  <c r="AD8" i="32"/>
  <c r="AC8" i="32"/>
  <c r="X8" i="32"/>
  <c r="W8" i="32"/>
  <c r="V8" i="32"/>
  <c r="U8" i="32"/>
  <c r="AB8" i="32"/>
  <c r="AA8" i="32"/>
  <c r="Z8" i="32"/>
  <c r="J23" i="32" s="1"/>
  <c r="Y8" i="32"/>
  <c r="T8" i="32"/>
  <c r="S8" i="32"/>
  <c r="R8" i="32"/>
  <c r="Q8" i="32"/>
  <c r="AD7" i="32"/>
  <c r="AC7" i="32"/>
  <c r="V7" i="32"/>
  <c r="Z7" i="32"/>
  <c r="J22" i="32" s="1"/>
  <c r="R7" i="32"/>
  <c r="U7" i="32"/>
  <c r="Y7" i="32"/>
  <c r="Q7" i="32"/>
  <c r="AF7" i="32"/>
  <c r="X7" i="32"/>
  <c r="AB7" i="32"/>
  <c r="T7" i="32"/>
  <c r="AE7" i="32"/>
  <c r="W7" i="32"/>
  <c r="AA7" i="32"/>
  <c r="S7" i="32"/>
  <c r="V6" i="32"/>
  <c r="Z6" i="32"/>
  <c r="R6" i="32"/>
  <c r="AF6" i="32"/>
  <c r="AC6" i="32"/>
  <c r="U6" i="32"/>
  <c r="Y6" i="32"/>
  <c r="Q6" i="32"/>
  <c r="AE6" i="32"/>
  <c r="X6" i="32"/>
  <c r="AB6" i="32"/>
  <c r="T6" i="32"/>
  <c r="AD6" i="32"/>
  <c r="W6" i="32"/>
  <c r="AA6" i="32"/>
  <c r="S6" i="32"/>
  <c r="M17" i="4"/>
  <c r="M16" i="4"/>
  <c r="J5" i="32"/>
  <c r="F21" i="32" s="1"/>
  <c r="J11" i="32"/>
  <c r="F27" i="32" s="1"/>
  <c r="H27" i="32" s="1"/>
  <c r="J7" i="32"/>
  <c r="F23" i="32" s="1"/>
  <c r="J13" i="32"/>
  <c r="F29" i="32" s="1"/>
  <c r="H29" i="32" s="1"/>
  <c r="J9" i="32"/>
  <c r="K5" i="32"/>
  <c r="K11" i="32"/>
  <c r="K7" i="32"/>
  <c r="L13" i="32"/>
  <c r="L9" i="32"/>
  <c r="M5" i="32"/>
  <c r="M11" i="32"/>
  <c r="M7" i="32"/>
  <c r="J12" i="32"/>
  <c r="J8" i="32"/>
  <c r="K14" i="32"/>
  <c r="G30" i="32" s="1"/>
  <c r="K10" i="32"/>
  <c r="K6" i="32"/>
  <c r="L12" i="32"/>
  <c r="L8" i="32"/>
  <c r="M14" i="32"/>
  <c r="M10" i="32"/>
  <c r="M6" i="32"/>
  <c r="O26" i="32"/>
  <c r="K13" i="32"/>
  <c r="G29" i="32" s="1"/>
  <c r="K9" i="32"/>
  <c r="G25" i="32" s="1"/>
  <c r="J14" i="32"/>
  <c r="F30" i="32" s="1"/>
  <c r="H30" i="32" s="1"/>
  <c r="J10" i="32"/>
  <c r="F26" i="32" s="1"/>
  <c r="H26" i="32" s="1"/>
  <c r="J6" i="32"/>
  <c r="F22" i="32" s="1"/>
  <c r="K12" i="32"/>
  <c r="G28" i="32" s="1"/>
  <c r="K8" i="32"/>
  <c r="G24" i="32" s="1"/>
  <c r="K28" i="32"/>
  <c r="S28" i="32" s="1"/>
  <c r="N21" i="32" l="1"/>
  <c r="J21" i="32"/>
  <c r="M23" i="32"/>
  <c r="I27" i="32"/>
  <c r="Q27" i="32" s="1"/>
  <c r="M27" i="32"/>
  <c r="M24" i="32"/>
  <c r="Q24" i="32" s="1"/>
  <c r="I28" i="32"/>
  <c r="Q28" i="32" s="1"/>
  <c r="M28" i="32"/>
  <c r="M25" i="32"/>
  <c r="M26" i="32"/>
  <c r="I23" i="32"/>
  <c r="I24" i="32"/>
  <c r="I25" i="32"/>
  <c r="Q25" i="32" s="1"/>
  <c r="U25" i="32" s="1"/>
  <c r="M12" i="4" s="1"/>
  <c r="M22" i="32"/>
  <c r="O23" i="32"/>
  <c r="K24" i="32"/>
  <c r="K25" i="32"/>
  <c r="S25" i="32" s="1"/>
  <c r="K23" i="32"/>
  <c r="K27" i="32"/>
  <c r="S27" i="32" s="1"/>
  <c r="U27" i="32" s="1"/>
  <c r="M14" i="4" s="1"/>
  <c r="O24" i="32"/>
  <c r="O28" i="32"/>
  <c r="O25" i="32"/>
  <c r="K26" i="32"/>
  <c r="S26" i="32" s="1"/>
  <c r="N23" i="32"/>
  <c r="R23" i="32" s="1"/>
  <c r="N27" i="32"/>
  <c r="J24" i="32"/>
  <c r="R24" i="32" s="1"/>
  <c r="N28" i="32"/>
  <c r="J25" i="32"/>
  <c r="R25" i="32" s="1"/>
  <c r="N25" i="32"/>
  <c r="J26" i="32"/>
  <c r="R26" i="32" s="1"/>
  <c r="U26" i="32" s="1"/>
  <c r="M13" i="4" s="1"/>
  <c r="N26" i="32"/>
  <c r="L23" i="32"/>
  <c r="P23" i="32"/>
  <c r="L27" i="32"/>
  <c r="T27" i="32" s="1"/>
  <c r="P27" i="32"/>
  <c r="L24" i="32"/>
  <c r="P24" i="32"/>
  <c r="P28" i="32"/>
  <c r="L25" i="32"/>
  <c r="T25" i="32" s="1"/>
  <c r="P25" i="32"/>
  <c r="P26" i="32"/>
  <c r="I26" i="32"/>
  <c r="Q26" i="32" s="1"/>
  <c r="M15" i="4"/>
  <c r="G23" i="32"/>
  <c r="H23" i="32" s="1"/>
  <c r="L10" i="4" s="1"/>
  <c r="K21" i="32"/>
  <c r="L21" i="32"/>
  <c r="I21" i="32"/>
  <c r="K22" i="32"/>
  <c r="L22" i="32"/>
  <c r="I22" i="32"/>
  <c r="O22" i="32"/>
  <c r="S22" i="32" s="1"/>
  <c r="P22" i="32"/>
  <c r="G26" i="32"/>
  <c r="F24" i="32"/>
  <c r="H24" i="32" s="1"/>
  <c r="L11" i="4" s="1"/>
  <c r="G27" i="32"/>
  <c r="N22" i="32"/>
  <c r="R22" i="32" s="1"/>
  <c r="G22" i="32"/>
  <c r="H22" i="32" s="1"/>
  <c r="L9" i="4" s="1"/>
  <c r="F28" i="32"/>
  <c r="H28" i="32" s="1"/>
  <c r="L15" i="4" s="1"/>
  <c r="F25" i="32"/>
  <c r="H25" i="32" s="1"/>
  <c r="L12" i="4" s="1"/>
  <c r="O21" i="32"/>
  <c r="S21" i="32" s="1"/>
  <c r="M21" i="32"/>
  <c r="Q21" i="32" s="1"/>
  <c r="P21" i="32"/>
  <c r="G21" i="32"/>
  <c r="H21" i="32" s="1"/>
  <c r="L8" i="4" s="1"/>
  <c r="L13" i="4"/>
  <c r="L17" i="4"/>
  <c r="L16" i="4"/>
  <c r="L14" i="4"/>
  <c r="R21" i="32" l="1"/>
  <c r="T21" i="32"/>
  <c r="Q22" i="32"/>
  <c r="T22" i="32"/>
  <c r="Q23" i="32"/>
  <c r="Q15" i="4"/>
  <c r="P15" i="4"/>
  <c r="Q14" i="4"/>
  <c r="P14" i="4"/>
  <c r="P13" i="4"/>
  <c r="Q13" i="4"/>
  <c r="P12" i="4"/>
  <c r="Q12" i="4"/>
  <c r="S24" i="32"/>
  <c r="S23" i="32"/>
  <c r="U23" i="32" s="1"/>
  <c r="M10" i="4" s="1"/>
  <c r="Q10" i="4" s="1"/>
  <c r="T24" i="32"/>
  <c r="U24" i="32" s="1"/>
  <c r="M11" i="4" s="1"/>
  <c r="P11" i="4" s="1"/>
  <c r="T23" i="32"/>
  <c r="U22" i="32"/>
  <c r="U21" i="32"/>
  <c r="R15" i="4" l="1"/>
  <c r="R14" i="4"/>
  <c r="R13" i="4"/>
  <c r="R12" i="4"/>
  <c r="Q11" i="4"/>
  <c r="R11" i="4" s="1"/>
  <c r="P10" i="4"/>
  <c r="R10" i="4" s="1"/>
  <c r="M8" i="4"/>
  <c r="M9" i="4"/>
  <c r="G7" i="49"/>
  <c r="G6" i="49"/>
  <c r="G8" i="49"/>
  <c r="G9" i="49"/>
  <c r="G5" i="49"/>
  <c r="G4" i="49" l="1"/>
  <c r="P9" i="4"/>
  <c r="Q9" i="4"/>
  <c r="Q8" i="4"/>
  <c r="P8" i="4"/>
  <c r="R8" i="4" l="1"/>
  <c r="R9" i="4"/>
  <c r="D15" i="37"/>
  <c r="D32" i="37" s="1"/>
  <c r="H2" i="49"/>
  <c r="G2" i="49"/>
  <c r="C15" i="37"/>
  <c r="G3" i="49"/>
  <c r="E15" i="37" l="1"/>
  <c r="E32" i="37" s="1"/>
  <c r="F32" i="37" s="1"/>
  <c r="C32" i="37"/>
  <c r="Z8" i="51" l="1"/>
  <c r="E162" i="49" s="1"/>
  <c r="Z16" i="51"/>
  <c r="Z15" i="51"/>
  <c r="Z14" i="51"/>
  <c r="Z17" i="51"/>
  <c r="Z12" i="51"/>
  <c r="E166" i="49" s="1"/>
  <c r="Z9" i="51"/>
  <c r="E163" i="49" s="1"/>
  <c r="Z11" i="51"/>
  <c r="E165" i="49" s="1"/>
  <c r="Z13" i="51"/>
  <c r="E167" i="49" s="1"/>
  <c r="Z10" i="51"/>
  <c r="E164" i="49" s="1"/>
  <c r="M8" i="50"/>
  <c r="E152" i="49" s="1"/>
  <c r="M11" i="50"/>
  <c r="M14" i="50"/>
  <c r="M17" i="50"/>
  <c r="M12" i="50"/>
  <c r="M16" i="50"/>
  <c r="M13" i="50"/>
  <c r="M15" i="50"/>
  <c r="M9" i="50"/>
  <c r="M10" i="50"/>
  <c r="P8" i="48"/>
  <c r="E142" i="49" s="1"/>
  <c r="P15" i="48"/>
  <c r="P13" i="48"/>
  <c r="P11" i="48"/>
  <c r="P14" i="48"/>
  <c r="P10" i="48"/>
  <c r="P16" i="48"/>
  <c r="P12" i="48"/>
  <c r="P17" i="48"/>
  <c r="P9" i="48"/>
  <c r="E143" i="49" s="1"/>
  <c r="N8" i="47"/>
  <c r="E132" i="49" s="1"/>
  <c r="N13" i="47"/>
  <c r="N16" i="47"/>
  <c r="N17" i="47"/>
  <c r="N15" i="47"/>
  <c r="N14" i="47"/>
  <c r="N11" i="47"/>
  <c r="N12" i="47"/>
  <c r="N10" i="47"/>
  <c r="N9" i="47"/>
  <c r="E133" i="49" s="1"/>
  <c r="O8" i="46"/>
  <c r="E122" i="49" s="1"/>
  <c r="O14" i="46"/>
  <c r="O15" i="46"/>
  <c r="O16" i="46"/>
  <c r="O11" i="46"/>
  <c r="O13" i="46"/>
  <c r="O17" i="46"/>
  <c r="O12" i="46"/>
  <c r="O10" i="46"/>
  <c r="O9" i="46"/>
  <c r="E123" i="49" s="1"/>
  <c r="Q8" i="45"/>
  <c r="E112" i="49" s="1"/>
  <c r="Q12" i="45"/>
  <c r="Q15" i="45"/>
  <c r="Q14" i="45"/>
  <c r="Q13" i="45"/>
  <c r="Q11" i="45"/>
  <c r="Q10" i="45"/>
  <c r="Q16" i="45"/>
  <c r="Q17" i="45"/>
  <c r="Q9" i="45"/>
  <c r="E113" i="49" s="1"/>
  <c r="M8" i="44"/>
  <c r="E102" i="49" s="1"/>
  <c r="M11" i="44"/>
  <c r="E105" i="49" s="1"/>
  <c r="M13" i="44"/>
  <c r="E107" i="49" s="1"/>
  <c r="M14" i="44"/>
  <c r="E108" i="49" s="1"/>
  <c r="M15" i="44"/>
  <c r="E109" i="49" s="1"/>
  <c r="M10" i="44"/>
  <c r="E104" i="49" s="1"/>
  <c r="M16" i="44"/>
  <c r="M9" i="44"/>
  <c r="E103" i="49" s="1"/>
  <c r="M17" i="44"/>
  <c r="M12" i="44"/>
  <c r="E106" i="49" s="1"/>
  <c r="P9" i="43"/>
  <c r="E93" i="49" s="1"/>
  <c r="P16" i="43"/>
  <c r="P13" i="43"/>
  <c r="P17" i="43"/>
  <c r="P10" i="43"/>
  <c r="P11" i="43"/>
  <c r="P14" i="43"/>
  <c r="P15" i="43"/>
  <c r="P12" i="43"/>
  <c r="O17" i="42"/>
  <c r="P8" i="43"/>
  <c r="E92" i="49" s="1"/>
  <c r="O8" i="42"/>
  <c r="E82" i="49" s="1"/>
  <c r="O16" i="42"/>
  <c r="O15" i="42"/>
  <c r="O13" i="42"/>
  <c r="O14" i="42"/>
  <c r="O12" i="42"/>
  <c r="O11" i="42"/>
  <c r="O10" i="42"/>
  <c r="E84" i="49" s="1"/>
  <c r="O9" i="42"/>
  <c r="E83" i="49" s="1"/>
  <c r="L8" i="41"/>
  <c r="E72" i="49" s="1"/>
  <c r="L13" i="41"/>
  <c r="E77" i="49" s="1"/>
  <c r="L9" i="41"/>
  <c r="E73" i="49" s="1"/>
  <c r="L14" i="41"/>
  <c r="E78" i="49" s="1"/>
  <c r="L10" i="41"/>
  <c r="E74" i="49" s="1"/>
  <c r="L11" i="41"/>
  <c r="E75" i="49" s="1"/>
  <c r="L17" i="41"/>
  <c r="L15" i="41"/>
  <c r="L16" i="41"/>
  <c r="L12" i="41"/>
  <c r="E76" i="49" s="1"/>
  <c r="N8" i="40"/>
  <c r="E62" i="49" s="1"/>
  <c r="N17" i="40"/>
  <c r="N9" i="40"/>
  <c r="E63" i="49" s="1"/>
  <c r="N10" i="40"/>
  <c r="N14" i="40"/>
  <c r="N13" i="40"/>
  <c r="N12" i="40"/>
  <c r="N15" i="40"/>
  <c r="N11" i="40"/>
  <c r="N16" i="40"/>
  <c r="P8" i="39"/>
  <c r="E52" i="49" s="1"/>
  <c r="P16" i="39"/>
  <c r="P14" i="39"/>
  <c r="P13" i="39"/>
  <c r="P15" i="39"/>
  <c r="P12" i="39"/>
  <c r="P11" i="39"/>
  <c r="P10" i="39"/>
  <c r="P17" i="39"/>
  <c r="P9" i="39"/>
  <c r="E53" i="49" s="1"/>
  <c r="O8" i="38"/>
  <c r="E42" i="49" s="1"/>
  <c r="O9" i="38"/>
  <c r="E43" i="49" s="1"/>
  <c r="O13" i="38"/>
  <c r="O17" i="38"/>
  <c r="O14" i="38"/>
  <c r="O16" i="38"/>
  <c r="O11" i="38"/>
  <c r="E45" i="49" s="1"/>
  <c r="O15" i="38"/>
  <c r="O12" i="38"/>
  <c r="O10" i="38"/>
  <c r="E44" i="49" s="1"/>
  <c r="R8" i="35"/>
  <c r="E32" i="49" s="1"/>
  <c r="R10" i="35"/>
  <c r="E34" i="49" s="1"/>
  <c r="R12" i="35"/>
  <c r="R13" i="35"/>
  <c r="R16" i="35"/>
  <c r="R9" i="35"/>
  <c r="E33" i="49" s="1"/>
  <c r="R15" i="35"/>
  <c r="R11" i="35"/>
  <c r="E35" i="49" s="1"/>
  <c r="R14" i="35"/>
  <c r="R17" i="35"/>
  <c r="O8" i="34"/>
  <c r="E22" i="49" s="1"/>
  <c r="O9" i="34"/>
  <c r="E23" i="49" s="1"/>
  <c r="O14" i="34"/>
  <c r="O10" i="34"/>
  <c r="E24" i="49" s="1"/>
  <c r="O15" i="34"/>
  <c r="O17" i="34"/>
  <c r="O11" i="34"/>
  <c r="E25" i="49" s="1"/>
  <c r="O13" i="34"/>
  <c r="O16" i="34"/>
  <c r="O12" i="34"/>
  <c r="Q14" i="33"/>
  <c r="E18" i="49" s="1"/>
  <c r="Q12" i="33"/>
  <c r="E16" i="49" s="1"/>
  <c r="Q16" i="33"/>
  <c r="E20" i="49" s="1"/>
  <c r="Q9" i="33"/>
  <c r="E13" i="49" s="1"/>
  <c r="Q10" i="33"/>
  <c r="E14" i="49" s="1"/>
  <c r="Q17" i="33"/>
  <c r="E21" i="49" s="1"/>
  <c r="Q15" i="33"/>
  <c r="E19" i="49" s="1"/>
  <c r="Q13" i="33"/>
  <c r="E17" i="49" s="1"/>
  <c r="Q11" i="33"/>
  <c r="E15" i="49" s="1"/>
  <c r="S9" i="4"/>
  <c r="E3" i="49" s="1"/>
  <c r="Q8" i="33"/>
  <c r="E12" i="49" s="1"/>
  <c r="S8" i="4"/>
  <c r="E2" i="49" s="1"/>
  <c r="S17" i="4"/>
  <c r="S16" i="4"/>
  <c r="S11" i="4"/>
  <c r="E5" i="49" s="1"/>
  <c r="S13" i="4"/>
  <c r="E7" i="49" s="1"/>
  <c r="S15" i="4"/>
  <c r="E9" i="49" s="1"/>
  <c r="S14" i="4"/>
  <c r="E8" i="49" s="1"/>
  <c r="S10" i="4"/>
  <c r="E4" i="49" s="1"/>
  <c r="S12" i="4"/>
  <c r="E6" i="49" s="1"/>
  <c r="F16" i="37" l="1"/>
  <c r="F20" i="37"/>
  <c r="F24" i="37"/>
  <c r="F28" i="37"/>
  <c r="F17" i="37"/>
  <c r="F21" i="37"/>
  <c r="F25" i="37"/>
  <c r="F29" i="37"/>
  <c r="F18" i="37"/>
  <c r="F22" i="37"/>
  <c r="F26" i="37"/>
  <c r="F30" i="37"/>
  <c r="F15" i="37"/>
  <c r="F19" i="37"/>
  <c r="F23" i="37"/>
  <c r="F27" i="37"/>
  <c r="F31" i="3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Domanski</author>
  </authors>
  <commentList>
    <comment ref="AO1" authorId="0" shapeId="0" xr:uid="{37872172-ABD1-4429-8BBA-04B727D58185}">
      <text>
        <r>
          <rPr>
            <b/>
            <sz val="9"/>
            <color indexed="81"/>
            <rFont val="Tahoma"/>
            <family val="2"/>
          </rPr>
          <t>James Domanski:</t>
        </r>
        <r>
          <rPr>
            <sz val="9"/>
            <color indexed="81"/>
            <rFont val="Tahoma"/>
            <family val="2"/>
          </rPr>
          <t xml:space="preserve">
None of these to the right are included data dictionary terms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tc={4025A3AB-4226-40A5-AC1B-104DB4175CA0}</author>
  </authors>
  <commentList>
    <comment ref="M128" authorId="0" shapeId="0" xr:uid="{4025A3AB-4226-40A5-AC1B-104DB4175CA0}">
      <text>
        <t>[Threaded comment]
Your version of Excel allows you to read this threaded comment; however, any edits to it will get removed if the file is opened in a newer version of Excel. Learn more: https://go.microsoft.com/fwlink/?linkid=870924
Comment:
    Theres a problem with this calculation in the TRM. We need to address with PPL/Cadmus. I'm defaulting to 0 for now.</t>
      </text>
    </comment>
  </commentList>
</comments>
</file>

<file path=xl/sharedStrings.xml><?xml version="1.0" encoding="utf-8"?>
<sst xmlns="http://schemas.openxmlformats.org/spreadsheetml/2006/main" count="1652" uniqueCount="645">
  <si>
    <t>PPL Calculator for Commercial Refrigeration Measures</t>
  </si>
  <si>
    <t>Note: This calculator is used for estimating savings and does not guarantee the estimated incentive. The methodology presented in this calculator is deemed acceptable for the PPL Electric Utilities Non-Residential Energy Efficiency Program. However, the assumptions used by the applicant to calculate the annual savings will be reviewed by the Program Team, which is solely responsible for the final determination of the annual energy savings to be used in calculating the incentive amount. The Program also reserves the right to require the applicant to conduct specific measurement and verification activities, including monitoring both before and after the retrofit, and to base the incentive payment on the results of these activities. For any questions, or assistance using this Calculator, please call 1-866-432-5501 or email us at pplbusiness@clearesult.com.</t>
  </si>
  <si>
    <t>Input Instructions</t>
  </si>
  <si>
    <t>Yellow cells indicate that user input is required. Cells with a * are required.</t>
  </si>
  <si>
    <t xml:space="preserve">Grey cells are calculated values. </t>
  </si>
  <si>
    <t>Worksheet Summary</t>
  </si>
  <si>
    <t>Methodology</t>
  </si>
  <si>
    <t>Provides methodology for savings estimations.</t>
  </si>
  <si>
    <t>Project Summary</t>
  </si>
  <si>
    <t>This provides summary of estimated savings along with some required inputs.</t>
  </si>
  <si>
    <t>3.5.1 High Efficiency Refrigeration/Freezer Cases</t>
  </si>
  <si>
    <t>This protocol estimates savings for installing high efficiency refrigeration and freezer cases that exceed federal efficiency standards. Eligible refrigerators and freezers are self-contained with vertical-closed transparent or solid doors. The measurement of energy and demand savings is based on algorithms with volume as the key variable.</t>
  </si>
  <si>
    <t>3.5.2/3.5.3 High Efficiency Evaporative Fan Motors for Refrigerated Cases</t>
  </si>
  <si>
    <t>This protocol covers energy and demand savings associated with the replacement of existing shaded-pole evaporator fan motors or Permanent Split Capacitor (PSC) motors in reach-in refrigerated display cases with an Electronically Commutated (ECM).</t>
  </si>
  <si>
    <t>3.5.4 Evaporator Fan Controllers</t>
  </si>
  <si>
    <t>This measure is for the installation of evaporator fan controls in medium-temperature walk-in coolers with no pre-existing controls.</t>
  </si>
  <si>
    <t>3.5.5 Floating Head Pressure Controls</t>
  </si>
  <si>
    <t>This protocol documents the energy savings attributed to FHPCs applied to a single-compressor refrigeration system in commercial applications. The baseline case is a refrigeration system without FHPC whereas the efficient case is a refrigeration system with FHPC.</t>
  </si>
  <si>
    <t>3.5.6 Anti Sweat Heater Controls</t>
  </si>
  <si>
    <t>Anti-sweat heater (ASH) controls sense the humidity in the store outside of reach-in, glass door refrigerated cases and turn off anti-sweat heaters during periods of low humidity.</t>
  </si>
  <si>
    <t>3.5.7 Evaporator Coil Defrost Control</t>
  </si>
  <si>
    <t>This measure is targeted to non-residential customers whose equipment uses electric defrost controls on small commercial walk-in freezer systems.</t>
  </si>
  <si>
    <t>3.5.8 Variable Speed Refrigeration Compressor</t>
  </si>
  <si>
    <t>This measure, VSD control for refrigeration systems and its eligibility targets applies to retrofit construction in the commercial and industrial building sectors; it is most applicable to grocery stores or food processing applications with refrigeration systems. This protocol is for a VSD control system replacing a slide valve control system.</t>
  </si>
  <si>
    <t>3.5.9 Strip Curtains for Walk In Freezers and Coolers</t>
  </si>
  <si>
    <t>This protocol documents the energy savings attributed to strip curtains applied on walk-in cooler and freezer doors in commercial applications.</t>
  </si>
  <si>
    <t>3.5.10 Night Covers for Display Cases</t>
  </si>
  <si>
    <t>This measure documents the energy savings associated with the installation of night covers on existing open-type refrigerated display cases, where covers are deployed during the facility’s unoccupied hours in order to reduce refrigeration energy consumption.</t>
  </si>
  <si>
    <t>3.5.11 Auto Closer (Walk Ins Only)</t>
  </si>
  <si>
    <t>This protocol documents the energy savings attributed to installation of auto closers in walk-in coolers and freezers. The auto-closer must be able to firmly close the door when it is within one inch of full closure. The walk-in door perimeter must be ≥ 16 ft.</t>
  </si>
  <si>
    <t>3.5.12 Door Gaskets for Walk In and Reach In Coolers and Freezers</t>
  </si>
  <si>
    <t>The following protocol for the measurement of energy and demand savings is applicable to commercial refrigeration and applies to the replacement of worn-out gaskets with new better-fitting gaskets. Applicable gaskets include those located on the doors of walk-in and/or reach-in coolers and freezers.</t>
  </si>
  <si>
    <t>3.5.13 Special Doors with Low or Anti Sweat Heat for Low Temp Case</t>
  </si>
  <si>
    <t>For this measure, a no-heat/low-heat clear glass door must be installed on an upright display case. It is limited to door heights of 57 inches or more. Doors must have either heat reflective treated glass, be gas filled, or both. This measure applies to low temperature cases only—those with a case temperature below 0°F. Doors must have 3 or more panes. Total door rail, glass, and frame heater amperage (@ 120 volt) cannot exceed 0.39 amps per door for low temperature display cases. Rebate is based on the door width (not including case frame).</t>
  </si>
  <si>
    <t>3.5.14 Suction Pipe Insulation For Walk In Coolers and Freezers</t>
  </si>
  <si>
    <t>This measure applies to the installation of insulation on existing bare suction lines (the larger diameter lines that run from the evaporator to the compressor) that are located outside of the refrigerated space for walk-in coolers and freezers. Insulation impedes heat transfer from the ambient air to the suction lines, thereby reducing undesirable system superheat.</t>
  </si>
  <si>
    <t>3.5.15 Refrigerated Display Cases with Doors Replacing Open Cases</t>
  </si>
  <si>
    <t>The eligible equipment is a new case with no sweat doors that meets federal standard requirements. If a lighting retrofit is included with the new case, it must consume the same amount of energy or less than the old lighting.</t>
  </si>
  <si>
    <t>3.5.16 Adding Doors to Existing Refrigerated Display Cases</t>
  </si>
  <si>
    <t>This measure considers adding doors to existing vertical open display cases. The baseline equipment is an existing vertical display case of medium temperature with no doors. The display cases should be medium temperature (typically for dairy, meats, or beverages) as opposed to low temperature (typically for frozen food and ice cream).</t>
  </si>
  <si>
    <t>Version Log</t>
  </si>
  <si>
    <t>The Version Log Worksheet tracks updates and changes made to the workbook.</t>
  </si>
  <si>
    <t>Glossary of Inputs</t>
  </si>
  <si>
    <t>Date</t>
  </si>
  <si>
    <t>Date the estimator is completed.</t>
  </si>
  <si>
    <t>Project Name</t>
  </si>
  <si>
    <t>Name of project for reference.</t>
  </si>
  <si>
    <t>Address</t>
  </si>
  <si>
    <t>Physical location of project.</t>
  </si>
  <si>
    <t>Installation Date</t>
  </si>
  <si>
    <t>Date the project is completed.</t>
  </si>
  <si>
    <t>Project Cost*</t>
  </si>
  <si>
    <t>The cost associated with the project. Required for incentive calculation.</t>
  </si>
  <si>
    <t>Location*</t>
  </si>
  <si>
    <t>The nearest city to the project location.</t>
  </si>
  <si>
    <t>Building Type*</t>
  </si>
  <si>
    <t>The building type for the project. If your building type is not listed, please contact the PPL Program.</t>
  </si>
  <si>
    <t>Unit Id</t>
  </si>
  <si>
    <t>The ID of the unit for reference.</t>
  </si>
  <si>
    <t>Manufacturer</t>
  </si>
  <si>
    <t>The manufacturer of the installed unit.</t>
  </si>
  <si>
    <t>Model Number</t>
  </si>
  <si>
    <t>The model number of the installed unit.</t>
  </si>
  <si>
    <t>Project Type*</t>
  </si>
  <si>
    <t>The type of project be completed, either retrofit or new construction.</t>
  </si>
  <si>
    <t>Case Type*</t>
  </si>
  <si>
    <t xml:space="preserve">This identifies the case type in the individual measure. </t>
  </si>
  <si>
    <t>Volume Category*</t>
  </si>
  <si>
    <t>The volume grouping that the unit goes too.</t>
  </si>
  <si>
    <t>Nameplate Volume*</t>
  </si>
  <si>
    <t>The actual volume of the unit.</t>
  </si>
  <si>
    <t>Door Type*</t>
  </si>
  <si>
    <t>The type of door on the unit.</t>
  </si>
  <si>
    <t>Quantity*</t>
  </si>
  <si>
    <t>The quantity for the specific measures.</t>
  </si>
  <si>
    <t>Cooling Type*</t>
  </si>
  <si>
    <t>The cooling type used on the unit.</t>
  </si>
  <si>
    <t>Existing Motor Type*</t>
  </si>
  <si>
    <t>The kind of motor used before the change.</t>
  </si>
  <si>
    <t>Motor Wattage*</t>
  </si>
  <si>
    <t>The wattage of the motor.</t>
  </si>
  <si>
    <t>Compressor Voltage*</t>
  </si>
  <si>
    <t>The voltage of the compressor from the nameplate.</t>
  </si>
  <si>
    <t>Compressor Amperage*</t>
  </si>
  <si>
    <t>The amperage of the compressor from the nameplate.</t>
  </si>
  <si>
    <t>Fan Voltage*</t>
  </si>
  <si>
    <t>The voltage of the fan from the nameplate.</t>
  </si>
  <si>
    <t>Fan Amperage*</t>
  </si>
  <si>
    <t>The amperage of the fan from the nameplate.</t>
  </si>
  <si>
    <t>Unit Type*</t>
  </si>
  <si>
    <t>The type of the unit in the specific measure.</t>
  </si>
  <si>
    <t>Tons*</t>
  </si>
  <si>
    <t>The tonnage of the unit in the measure.</t>
  </si>
  <si>
    <t>Strip Thickness &gt;0.06 Inches*</t>
  </si>
  <si>
    <t>Verification of the strip thickness.</t>
  </si>
  <si>
    <t>Pre Existing Curtains*</t>
  </si>
  <si>
    <t>Identification of pre existing conditions.</t>
  </si>
  <si>
    <r>
      <t>Area of Strip Curtains per Case (ft</t>
    </r>
    <r>
      <rPr>
        <vertAlign val="superscript"/>
        <sz val="11"/>
        <color theme="1"/>
        <rFont val="Arial"/>
        <family val="2"/>
        <scheme val="minor"/>
      </rPr>
      <t>2</t>
    </r>
    <r>
      <rPr>
        <sz val="11"/>
        <color theme="1"/>
        <rFont val="Arial"/>
        <family val="2"/>
        <scheme val="minor"/>
      </rPr>
      <t>)*</t>
    </r>
  </si>
  <si>
    <t>The area in sq. ft that the strip curtains will be installed in.</t>
  </si>
  <si>
    <t>Temperature*</t>
  </si>
  <si>
    <t>The operating temperature for the measure.</t>
  </si>
  <si>
    <t>Width of Opening*</t>
  </si>
  <si>
    <t>The width of the opening for the measure.</t>
  </si>
  <si>
    <r>
      <t>Operating Temp &lt;0</t>
    </r>
    <r>
      <rPr>
        <vertAlign val="superscript"/>
        <sz val="11"/>
        <color theme="1"/>
        <rFont val="Arial"/>
        <family val="2"/>
        <scheme val="minor"/>
      </rPr>
      <t>o</t>
    </r>
    <r>
      <rPr>
        <sz val="11"/>
        <color theme="1"/>
        <rFont val="Arial"/>
        <family val="2"/>
        <scheme val="minor"/>
      </rPr>
      <t>F*</t>
    </r>
  </si>
  <si>
    <t>The verification of the operating temperature being less than 0 degrees.</t>
  </si>
  <si>
    <t>BTUh/door*</t>
  </si>
  <si>
    <t>The rated Btuh/door from the nameplate.</t>
  </si>
  <si>
    <t>EER Rating*</t>
  </si>
  <si>
    <t>The rated EER rating.</t>
  </si>
  <si>
    <t>Glossary of Outputs</t>
  </si>
  <si>
    <t>kWh Savings</t>
  </si>
  <si>
    <t>This is the anticipated kWh savings of the line item or measure.</t>
  </si>
  <si>
    <t>kWh</t>
  </si>
  <si>
    <t>kW savings</t>
  </si>
  <si>
    <t>This is the anticipated peak kW savings of the line item/measure.</t>
  </si>
  <si>
    <t>Incentive</t>
  </si>
  <si>
    <t>This is the estimated incentive based on project cost and kWh savings.</t>
  </si>
  <si>
    <t>Run Hours</t>
  </si>
  <si>
    <t>This is the prescriptive hours of use based on location and facility type.</t>
  </si>
  <si>
    <t>Coincidence Factor</t>
  </si>
  <si>
    <t>This is the prescriptive coincidence factor based on the location and facility type.</t>
  </si>
  <si>
    <t>ESF</t>
  </si>
  <si>
    <t>This is a Energy Savings Factor based on inputs from the VFD tab.</t>
  </si>
  <si>
    <t>DSF</t>
  </si>
  <si>
    <t>This is a Demand Savings Factor based on inputs from the VFD tab.</t>
  </si>
  <si>
    <t>Savings Methodologies</t>
  </si>
  <si>
    <t>High Efficiency Refrigeration/Freezer Cases</t>
  </si>
  <si>
    <t>High-Efficiency Evaporator Fan Motors For Walk reach-In Refrigerated Cases</t>
  </si>
  <si>
    <t>High-Efficiency Evaporator Fan Motors For Walk-In Refrigerated Cases</t>
  </si>
  <si>
    <t>Evaporator Fan Controllers</t>
  </si>
  <si>
    <r>
      <rPr>
        <u/>
        <sz val="10"/>
        <color theme="1"/>
        <rFont val="Arial"/>
        <family val="2"/>
      </rPr>
      <t>Eligibility</t>
    </r>
    <r>
      <rPr>
        <sz val="10"/>
        <color theme="1"/>
        <rFont val="Arial"/>
        <family val="2"/>
      </rPr>
      <t xml:space="preserve">: To be eligible, refrigerators and freezers must be self-contained and have vertically-closed glass or solid doors .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</si>
  <si>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</si>
  <si>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measure applies only to the replacement of functioning equipment.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</si>
  <si>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Methodology</t>
    </r>
    <r>
      <rPr>
        <sz val="10"/>
        <color theme="1"/>
        <rFont val="Arial"/>
        <family val="2"/>
      </rPr>
      <t>: The energy savings are obtained through the following equations -</t>
    </r>
  </si>
  <si>
    <t>Floating Head Pressure Controls</t>
  </si>
  <si>
    <t>Anti-Sweat Door Heater Controls</t>
  </si>
  <si>
    <t>Evaporator Coil Defrost Controls</t>
  </si>
  <si>
    <t>Variable Speed Refrigeration Compressor</t>
  </si>
  <si>
    <r>
      <rPr>
        <u/>
        <sz val="10"/>
        <color theme="1"/>
        <rFont val="Arial"/>
        <family val="2"/>
      </rPr>
      <t>Eligibility</t>
    </r>
    <r>
      <rPr>
        <sz val="10"/>
        <color theme="1"/>
        <rFont val="Arial"/>
        <family val="2"/>
      </rPr>
      <t xml:space="preserve">: To qualify for this measure, the FHPC must be installed in on a signelsingle-compressor refrigeration system in a commercial application. To qualify for this measure, a balanced-port or electronic expansion valve that is sized to meet the refrigeration load at 70ºF condensing temperature must be installed. This measure applies to FHPCs on a single-compressor (≥ 1 hp) refrigeration system in commercial applications. To be eligible, FHPCs must be programmed to have a minimum saturated condensing temperature of ≤ 70ºF. To qualify for this measure, aA balanced-port or electronic expansion valve that is sized to meet the refrigeration load at 70ºF condensing temperature must be installed.  Alternately, a device which supplements the refrigeration to each evaporator, which is attached to a condenser that is reducing head pressure, can be installed.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</si>
  <si>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ASH controls must be retrofit on reach-in glass door refrigerators with uncontrolled anti-sweat heaters.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</si>
  <si>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To be eligible, an existing small commercial walk-in cooler or freezer without defrost controls must be retrofit with defrost controls.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</si>
  <si>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a VSD control system must replace an existing slide valve control system on a refrigeration compressor. 
</t>
    </r>
    <r>
      <rPr>
        <u/>
        <sz val="10"/>
        <color theme="1"/>
        <rFont val="Arial"/>
        <family val="2"/>
      </rPr>
      <t>Methodology</t>
    </r>
    <r>
      <rPr>
        <sz val="10"/>
        <color theme="1"/>
        <rFont val="Arial"/>
        <family val="2"/>
      </rPr>
      <t>: The energy savings are obtained through the following equations -</t>
    </r>
  </si>
  <si>
    <t>Strip Curtains for Walk-In Freezers amd Coolers</t>
  </si>
  <si>
    <t>Night Covers For Display Cases</t>
  </si>
  <si>
    <t>Auto Closers For Walk-In Cooler/Freezer Doors</t>
  </si>
  <si>
    <t>Door Gaskets For Walk-In And Reach-In Coolers And Freezers</t>
  </si>
  <si>
    <r>
      <rPr>
        <u/>
        <sz val="10"/>
        <color theme="1"/>
        <rFont val="Arial"/>
        <family val="2"/>
      </rPr>
      <t>Eligibility</t>
    </r>
    <r>
      <rPr>
        <sz val="10"/>
        <color theme="1"/>
        <rFont val="Arial"/>
        <family val="2"/>
      </rPr>
      <t xml:space="preserve">: This measure applies when strip curtains are added to walk-in cooler and freezer door openings which previously had either no strip curtain or an ineffective strip curtain. Strip curtains must be installed in a grocery, convenience store, or restaurant and the curtain must be at least 0.06 inches thick. Special low temperature strip curtains must be used on low temperature applications.
</t>
    </r>
    <r>
      <rPr>
        <u/>
        <sz val="10"/>
        <color theme="1"/>
        <rFont val="Arial"/>
        <family val="2"/>
      </rPr>
      <t xml:space="preserve">
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</si>
  <si>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An auto-closer should be applied to the main insulated opaque door(s) of a walk-in cooler or freezer. This measure applies only to the new installation of an auto-closer on a door not previously equipped with an auto-closer and assumes the doors have strip curtains. The auto-closer must be able to firmly close a door that is within one inch of full closure. Door perimeter must measure  ≥16 ft.
</t>
    </r>
    <r>
      <rPr>
        <u/>
        <sz val="10"/>
        <color theme="1"/>
        <rFont val="Arial"/>
        <family val="2"/>
      </rPr>
      <t xml:space="preserve">
Methodology</t>
    </r>
    <r>
      <rPr>
        <sz val="10"/>
        <color theme="1"/>
        <rFont val="Arial"/>
        <family val="2"/>
      </rPr>
      <t xml:space="preserve">: The energy savings are obtained through the following equations -
</t>
    </r>
  </si>
  <si>
    <t>Special Doors With Low Or No Anti-Sweat Heat For Low Temperature Cases</t>
  </si>
  <si>
    <t>Suction Pipe Insulation For Walk-In Coolers And Freezers</t>
  </si>
  <si>
    <t xml:space="preserve">Refrigerated Display Cases With Zero Heat Doors Replacing Open Cases  </t>
  </si>
  <si>
    <t>Adding Doors to Existing Refrigerated Display Cases</t>
  </si>
  <si>
    <r>
      <rPr>
        <u/>
        <sz val="10"/>
        <color theme="1"/>
        <rFont val="Arial"/>
        <family val="2"/>
      </rPr>
      <t>Eligibility</t>
    </r>
    <r>
      <rPr>
        <sz val="10"/>
        <color theme="1"/>
        <rFont val="Arial"/>
        <family val="2"/>
      </rPr>
      <t xml:space="preserve">: To be eligible, a no-heat/low-heat clear glass door, no less than 57 inches in height, must be installed on an upright display case in a new or retrofit application. New doors must have either heat reflective treated glass, be gas filled, or both. This measure applies to low temperature (&lt;0°F) cases only. To be eligible, doors must have at least 3 panes of glass. Total door rail, glass, and frame heater amperage (@ 120 volt) cannot exceed 0.39 amps per door.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</si>
  <si>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To be eligible, the suction pipe insulation must: 
 Installed in a grocery or restaurant walk-in cooler or freezer
 Insulate bare refrigeration suction lines 1-5/8 inches in diameter or less on existing equipment only
 For medium temperature lines, be 3/4 inch-thick, flexible, closed-cell, nitrite rubber or an equivalent insulation
 For low temperature lines, be 1-inch-thick flexible, closed-cell, nitrite rubber or an equivalent insulation
 Be protected from the weather, if outdoors (i.e. with medium-gauge aluminum jacket) 
</t>
    </r>
    <r>
      <rPr>
        <u/>
        <sz val="10"/>
        <color theme="1"/>
        <rFont val="Arial"/>
        <family val="2"/>
      </rPr>
      <t>Methodology</t>
    </r>
    <r>
      <rPr>
        <sz val="10"/>
        <color theme="1"/>
        <rFont val="Arial"/>
        <family val="2"/>
      </rPr>
      <t>: The energy savings are obtained through the following equations -</t>
    </r>
  </si>
  <si>
    <r>
      <rPr>
        <u/>
        <sz val="10"/>
        <color theme="1"/>
        <rFont val="Arial"/>
        <family val="2"/>
      </rPr>
      <t>Eligibility</t>
    </r>
    <r>
      <rPr>
        <sz val="10"/>
        <color theme="1"/>
        <rFont val="Arial"/>
        <family val="2"/>
      </rPr>
      <t xml:space="preserve">: This applies only to the replacement of open, vertical display cases with new closed display cases having no antisweat heater controls (zero energy doors). Horizontal cases are not eligible and should be submitted as custom.   If a lighting retrofit is included with the new case, it must consume the same amount of energy or less than the old lighting. Upgrades to lighting or other system components should be submitted separately.
</t>
    </r>
    <r>
      <rPr>
        <u/>
        <sz val="10"/>
        <color theme="1"/>
        <rFont val="Arial"/>
        <family val="2"/>
      </rPr>
      <t>Methodology</t>
    </r>
    <r>
      <rPr>
        <sz val="10"/>
        <color theme="1"/>
        <rFont val="Arial"/>
        <family val="2"/>
      </rPr>
      <t xml:space="preserve">: The energy savings are obtained through the following equations -
</t>
    </r>
  </si>
  <si>
    <r>
      <rPr>
        <u/>
        <sz val="10"/>
        <color theme="1"/>
        <rFont val="Arial"/>
        <family val="2"/>
      </rPr>
      <t>Eligibility</t>
    </r>
    <r>
      <rPr>
        <sz val="10"/>
        <color theme="1"/>
        <rFont val="Arial"/>
        <family val="2"/>
      </rPr>
      <t xml:space="preserve">: The eligible retrofit equipment is either no sweat doors or doors with anti-sweat heaters. If a lighting retrofit is included with the new doors, it must consume the same amount of energy or less energy than the old lighting. Upgrades to lighting or other system components should be processed separately. Horizontal cases are not eligible and should be processed as custom.
</t>
    </r>
    <r>
      <rPr>
        <u/>
        <sz val="10"/>
        <color theme="1"/>
        <rFont val="Arial"/>
        <family val="2"/>
      </rPr>
      <t>Methodology</t>
    </r>
    <r>
      <rPr>
        <sz val="10"/>
        <color theme="1"/>
        <rFont val="Arial"/>
        <family val="2"/>
      </rPr>
      <t>: The energy savings are obtained through the following equations -</t>
    </r>
  </si>
  <si>
    <t>Version</t>
  </si>
  <si>
    <t>Last Updated</t>
  </si>
  <si>
    <t>Instructions: Enter the project information in the yellow cells below. Cells with a * are required. See Instructions Worksheet for more information.</t>
  </si>
  <si>
    <t>Bradford</t>
  </si>
  <si>
    <t>Grocery</t>
  </si>
  <si>
    <t>Measure</t>
  </si>
  <si>
    <t>kW Savings</t>
  </si>
  <si>
    <t>Total Uncapped Incentive</t>
  </si>
  <si>
    <t>High Efficiency Evaporative Fan Motors for Refrigerated Cases</t>
  </si>
  <si>
    <t>Anti Sweat Heater Controls</t>
  </si>
  <si>
    <t>Evaporator Coil Defrost Control</t>
  </si>
  <si>
    <t>Strip Curtains for Walk In Freezers and Coolers</t>
  </si>
  <si>
    <t>Night Covers for Display Cases</t>
  </si>
  <si>
    <t>Auto Closer (Walk Ins Only)</t>
  </si>
  <si>
    <t>Door Gaskets for Walk In and Reach In Coolers and Freezers</t>
  </si>
  <si>
    <t>Special Doors with Low or Anti Sweat Heat for Low Temp Case</t>
  </si>
  <si>
    <t>Suction Pipe Insulation For Walk In Coolers and Freezers</t>
  </si>
  <si>
    <t>Refrigerated Display Cases with Doors Replacing Open Cases</t>
  </si>
  <si>
    <t>Air Cooled Refrigerated Condenser</t>
  </si>
  <si>
    <t>Refrigeration Economizers</t>
  </si>
  <si>
    <t>Total</t>
  </si>
  <si>
    <t>Last Updated: [Date], See Version Log</t>
  </si>
  <si>
    <t>HIDE</t>
  </si>
  <si>
    <t>Line Item</t>
  </si>
  <si>
    <t>User Inputs</t>
  </si>
  <si>
    <t>Calculations</t>
  </si>
  <si>
    <t>Total Incentive</t>
  </si>
  <si>
    <t>Unit ID</t>
  </si>
  <si>
    <t>Baseline Eff</t>
  </si>
  <si>
    <t>ECM Savings</t>
  </si>
  <si>
    <t>Days/Year</t>
  </si>
  <si>
    <t>Hrs/Day</t>
  </si>
  <si>
    <t>Retrofit</t>
  </si>
  <si>
    <t>Freezer</t>
  </si>
  <si>
    <t>V &lt; 15</t>
  </si>
  <si>
    <t>Solid</t>
  </si>
  <si>
    <t>15 ≤ V &lt; 30</t>
  </si>
  <si>
    <t>30 ≤ V &lt; 50</t>
  </si>
  <si>
    <t xml:space="preserve">50 ≤ V </t>
  </si>
  <si>
    <t>Refrigeration</t>
  </si>
  <si>
    <t>Savings</t>
  </si>
  <si>
    <t>Efficient Motor Type*</t>
  </si>
  <si>
    <t>Baseline Motor Wattage* HP</t>
  </si>
  <si>
    <t>Efficient Motor Wattage* HP</t>
  </si>
  <si>
    <t>Savings kWh</t>
  </si>
  <si>
    <t>Savings kW</t>
  </si>
  <si>
    <t>Penguin</t>
  </si>
  <si>
    <t>Macaroni</t>
  </si>
  <si>
    <t>Walk In</t>
  </si>
  <si>
    <t>SP</t>
  </si>
  <si>
    <t>ECM</t>
  </si>
  <si>
    <t>Reach In</t>
  </si>
  <si>
    <t>PSC</t>
  </si>
  <si>
    <t>PMS</t>
  </si>
  <si>
    <t>Namplate Rated Horsepower*</t>
  </si>
  <si>
    <t>Fan Control Type*</t>
  </si>
  <si>
    <t>Motor Type*</t>
  </si>
  <si>
    <t>Unknown</t>
  </si>
  <si>
    <t>City</t>
  </si>
  <si>
    <t>Column Number</t>
  </si>
  <si>
    <t>kWh/HP</t>
  </si>
  <si>
    <t>COP</t>
  </si>
  <si>
    <t>HP/Tons</t>
  </si>
  <si>
    <t>Condesing Unit - Refrigerator</t>
  </si>
  <si>
    <t>Condesing Unit - Freezer</t>
  </si>
  <si>
    <t>Remote Condeser - Refrigerator</t>
  </si>
  <si>
    <t>Remote Condeser - Freezer</t>
  </si>
  <si>
    <t>Control Type*</t>
  </si>
  <si>
    <t>Number of Doors*</t>
  </si>
  <si>
    <t>kWh/door</t>
  </si>
  <si>
    <t>kW/door</t>
  </si>
  <si>
    <t>Good</t>
  </si>
  <si>
    <t>Micropulse</t>
  </si>
  <si>
    <t>On/Off</t>
  </si>
  <si>
    <t>Number of Fans*</t>
  </si>
  <si>
    <t>kW DE</t>
  </si>
  <si>
    <t>SVG</t>
  </si>
  <si>
    <t>BF</t>
  </si>
  <si>
    <t>HOU</t>
  </si>
  <si>
    <t>junk</t>
  </si>
  <si>
    <t>ES value</t>
  </si>
  <si>
    <t>DS value</t>
  </si>
  <si>
    <t>Facility and Type*</t>
  </si>
  <si>
    <t>whatever</t>
  </si>
  <si>
    <t>Supermarket - Cooler</t>
  </si>
  <si>
    <t>Supermarket - Freezer</t>
  </si>
  <si>
    <t>Convenience Store - Cooler</t>
  </si>
  <si>
    <t>Convenience Store - Freezer</t>
  </si>
  <si>
    <t>Restaurant - Cooler</t>
  </si>
  <si>
    <t>Restaurant - Freezer</t>
  </si>
  <si>
    <t>Warehouse - Refrigerated</t>
  </si>
  <si>
    <t>Number of Units*</t>
  </si>
  <si>
    <t>SF</t>
  </si>
  <si>
    <t>test</t>
  </si>
  <si>
    <t>Low Temperature (-35F to -5F)</t>
  </si>
  <si>
    <t>Medium Temperature (0F to 30F)</t>
  </si>
  <si>
    <t>High Temperature (35F - 55F)</t>
  </si>
  <si>
    <t>kWh Cooler</t>
  </si>
  <si>
    <t>kWh Freezer</t>
  </si>
  <si>
    <t>kW Cooler</t>
  </si>
  <si>
    <t>kW Freezer</t>
  </si>
  <si>
    <t>test model</t>
  </si>
  <si>
    <t>test number</t>
  </si>
  <si>
    <t xml:space="preserve">Reach-In </t>
  </si>
  <si>
    <t>Walk-In</t>
  </si>
  <si>
    <t>Existing Door Heater Watts*</t>
  </si>
  <si>
    <t>Replacement Door Heater Watts*</t>
  </si>
  <si>
    <t>Hours of Use</t>
  </si>
  <si>
    <t>kW/w</t>
  </si>
  <si>
    <t>Cooler Type*</t>
  </si>
  <si>
    <t>Length*</t>
  </si>
  <si>
    <t>test mfg</t>
  </si>
  <si>
    <t>Medium Temperature - Walk In Cooler</t>
  </si>
  <si>
    <t>Low Temperature Walk In Freezer</t>
  </si>
  <si>
    <t>Case Width*</t>
  </si>
  <si>
    <t>Days</t>
  </si>
  <si>
    <t>(kWh/day)/ft</t>
  </si>
  <si>
    <t>Doors with Anti Sweat Heaters</t>
  </si>
  <si>
    <t>No Sweat Doors</t>
  </si>
  <si>
    <t>Air-Cooled Refrigeration Condenser</t>
  </si>
  <si>
    <t>Nameplate HP*</t>
  </si>
  <si>
    <t>Condenser Type*</t>
  </si>
  <si>
    <t>Fan Control Installed*</t>
  </si>
  <si>
    <t>kWh cond</t>
  </si>
  <si>
    <t>kW evap</t>
  </si>
  <si>
    <t>kW circ</t>
  </si>
  <si>
    <t>kW econ</t>
  </si>
  <si>
    <t>DC comp</t>
  </si>
  <si>
    <t>DC econ</t>
  </si>
  <si>
    <t>Hours</t>
  </si>
  <si>
    <t>kWh Savings w/Fan Control</t>
  </si>
  <si>
    <t>kWh Savings wo/Fan Control</t>
  </si>
  <si>
    <t>Discus/Unknown</t>
  </si>
  <si>
    <t>YES</t>
  </si>
  <si>
    <t>Scroll</t>
  </si>
  <si>
    <t>Hermetic / Semi-Hermetic</t>
  </si>
  <si>
    <t>NO</t>
  </si>
  <si>
    <t>Measure Quantity</t>
  </si>
  <si>
    <t>Measure Code Measure Description</t>
  </si>
  <si>
    <t>Project End Date</t>
  </si>
  <si>
    <t>Total Energy Savings (kWh)</t>
  </si>
  <si>
    <t>Total Energy Savings (kW)</t>
  </si>
  <si>
    <t>Estimator Version Number</t>
  </si>
  <si>
    <t>Make/Manufacturer</t>
  </si>
  <si>
    <t>Building Type</t>
  </si>
  <si>
    <t>Energy Star</t>
  </si>
  <si>
    <t>Number of Doors</t>
  </si>
  <si>
    <t>Refrigeration Type</t>
  </si>
  <si>
    <t>Baseline Motor HP</t>
  </si>
  <si>
    <t>Existing Motor Type</t>
  </si>
  <si>
    <t>Efficient Motor HP</t>
  </si>
  <si>
    <t>Efficient Motor Watts</t>
  </si>
  <si>
    <t>Efficient Motor Type</t>
  </si>
  <si>
    <t>Control Type</t>
  </si>
  <si>
    <t>Condesing Unit Type</t>
  </si>
  <si>
    <t>Refrigeration Tonnage</t>
  </si>
  <si>
    <t>Compressor HP</t>
  </si>
  <si>
    <t>Door Type</t>
  </si>
  <si>
    <t>Case Volume</t>
  </si>
  <si>
    <t>Pre Existing Curtains</t>
  </si>
  <si>
    <t>Area SQFT</t>
  </si>
  <si>
    <t>Width ft</t>
  </si>
  <si>
    <t>Gasket Size</t>
  </si>
  <si>
    <t>EER</t>
  </si>
  <si>
    <t>Case Rating</t>
  </si>
  <si>
    <t>Height in (Door Height)</t>
  </si>
  <si>
    <t>Case Type</t>
  </si>
  <si>
    <t>Baseline Wattage</t>
  </si>
  <si>
    <t>Efficient Wattage</t>
  </si>
  <si>
    <t>Case Temperature</t>
  </si>
  <si>
    <t>Case Opening Width</t>
  </si>
  <si>
    <t>Linear ft of insulation</t>
  </si>
  <si>
    <t xml:space="preserve">Not Included </t>
  </si>
  <si>
    <t xml:space="preserve">Compressor Volts </t>
  </si>
  <si>
    <t>Compressor Amps</t>
  </si>
  <si>
    <t xml:space="preserve">Fan Volts </t>
  </si>
  <si>
    <t>Fan Amps</t>
  </si>
  <si>
    <t>Operating Tem &lt;0</t>
  </si>
  <si>
    <t>BTU /Door</t>
  </si>
  <si>
    <t>Number of Fans</t>
  </si>
  <si>
    <t>Table 1: Volume Category</t>
  </si>
  <si>
    <t>Table 2: Case Type</t>
  </si>
  <si>
    <t>Table 3: Door Type</t>
  </si>
  <si>
    <t>Calculation 1: Baseline kWh 3.5.1</t>
  </si>
  <si>
    <t>Calculation 2: kWh EE 3.5.1</t>
  </si>
  <si>
    <t>Evap Fan Motors</t>
  </si>
  <si>
    <t>HEEvapFanMotor</t>
  </si>
  <si>
    <t>High efficiency evaporator fan motors for walk in or reach in cases</t>
  </si>
  <si>
    <t>Glass Door</t>
  </si>
  <si>
    <t>Solid Door</t>
  </si>
  <si>
    <t>HEEvapFanRICoolCase2</t>
  </si>
  <si>
    <t>High-Efficiency Evaporator Fans-Reach in Cooler, SP  16W-36W</t>
  </si>
  <si>
    <t>High-Efficiency Evaporator Fans-</t>
  </si>
  <si>
    <t>Glass</t>
  </si>
  <si>
    <t>Volume</t>
  </si>
  <si>
    <t>Fridge</t>
  </si>
  <si>
    <t>HEEvapFanRICoolCase3</t>
  </si>
  <si>
    <t>High-Efficiency Evaporator Fans-Reach in Cooler, SP &gt;36W</t>
  </si>
  <si>
    <t>HEEvapFanRICoolCase4</t>
  </si>
  <si>
    <t>High-Efficiency Evaporator Fans-Reach in Cooler, PSC &lt;16W</t>
  </si>
  <si>
    <t>HEEvapFanRICoolCase5</t>
  </si>
  <si>
    <t>High-Efficiency Evaporator Fans-Reach in Cooler, PSC 16W-36W</t>
  </si>
  <si>
    <t>HEEvapFanRICoolCase6</t>
  </si>
  <si>
    <t>High-Efficiency Evaporator Fans-Reach in Cooler, PSC &gt;36W</t>
  </si>
  <si>
    <t>Table 7: Cooler Type</t>
  </si>
  <si>
    <t>HEEvapFanRIFrzCase1</t>
  </si>
  <si>
    <t>High-Efficiency Evaporator Fans-Reach in Freezer, SP &lt;16W</t>
  </si>
  <si>
    <t>HEEvapFanRIFrzCase2</t>
  </si>
  <si>
    <t>High-Efficiency Evaporator Fans-Reach in Freezer, SP 16W-36W</t>
  </si>
  <si>
    <t>HEEvapFanRIFrzCase3</t>
  </si>
  <si>
    <t>High-Efficiency Evaporator Fans-Reach in Freezer, SP &gt;36W</t>
  </si>
  <si>
    <t>HEEvapFanRIFrzCase4</t>
  </si>
  <si>
    <t>High-Efficiency Evaporator Fans-Reach in Freezer, PSC &lt;16W</t>
  </si>
  <si>
    <t>HEEvapFanRIFrzCase5</t>
  </si>
  <si>
    <t>High-Efficiency Evaporator Fans-Reach in Freezer, PSC 16W-36W</t>
  </si>
  <si>
    <t>HEEvapFanRIFrzCase6</t>
  </si>
  <si>
    <t>High-Efficiency Evaporator Fans-Reach in Freezer, PSC &gt;36W</t>
  </si>
  <si>
    <t>HEEvapFanWICoolCase1</t>
  </si>
  <si>
    <t>High-Efficiency Evaporator Fans-Walk-In Cooler, SP &lt;14W</t>
  </si>
  <si>
    <t>HEEvapFanWICoolCase2</t>
  </si>
  <si>
    <t>High-Efficiency Evaporator Fans-Walk-In Cooler, SP 16W-23W</t>
  </si>
  <si>
    <t>HEEvapFanWICoolCase3</t>
  </si>
  <si>
    <t>High-Efficiency Evaporator Fans-Walk-In Cooler, SP 1/20 HP 37 Watt</t>
  </si>
  <si>
    <t>Calculation 3: kWh to Use 3.5.1</t>
  </si>
  <si>
    <t>HEEvapFanWICoolCase4</t>
  </si>
  <si>
    <t>High-Efficiency Evaporator Fans-Walk-In Cooler, SP 1/15 HP 49 Watt</t>
  </si>
  <si>
    <t>Values</t>
  </si>
  <si>
    <t>Baseline</t>
  </si>
  <si>
    <t>HEEvapFanWICoolCase5</t>
  </si>
  <si>
    <t>High-Efficiency Evaporator Fans-Walk-In Cooler, PSC &lt;14W</t>
  </si>
  <si>
    <t>Fridge kWh</t>
  </si>
  <si>
    <t>Freezer kWh</t>
  </si>
  <si>
    <t>Final Check</t>
  </si>
  <si>
    <t>HEEvapFanWICoolCase6</t>
  </si>
  <si>
    <t>High-Efficiency Evaporator Fans-Walk-In Cooler, PSC 16W-23W</t>
  </si>
  <si>
    <t>Volume Cat</t>
  </si>
  <si>
    <t>Cooling Type</t>
  </si>
  <si>
    <t>Actual kWh</t>
  </si>
  <si>
    <t>HEEvapFanWICoolCase7</t>
  </si>
  <si>
    <t>High-Efficiency Evaporator Fans-Walk-In Cooler, PSC 1/20 HP 37 Watt</t>
  </si>
  <si>
    <t>HEEvapFanWICoolCase8</t>
  </si>
  <si>
    <t>High-Efficiency Evaporator Fans-Walk-In Cooler, PSC 1/15 HP 49 Watt</t>
  </si>
  <si>
    <t>HEEvapFanWIFrzCase1</t>
  </si>
  <si>
    <t>High-Efficiency Evaporator Fans-Walk-In Freezer, SP &lt;14W</t>
  </si>
  <si>
    <t>HEEvapFanWIFrzCase2</t>
  </si>
  <si>
    <t>High-Efficiency Evaporator Fans-Walk-In Freezer, SP 16W-23W</t>
  </si>
  <si>
    <t>HEEvapFanWIFrzCase3</t>
  </si>
  <si>
    <t>High-Efficiency Evaporator Fans-Walk-In Freezer, SP 1/20 HP 37 Watt</t>
  </si>
  <si>
    <t>HEEvapFanWIFrzCase4</t>
  </si>
  <si>
    <t>High-Efficiency Evaporator Fans-Walk-In Freezer, SP, 1/15 HP 49 Watt</t>
  </si>
  <si>
    <t>HEEvapFanWIFrzCase5</t>
  </si>
  <si>
    <t>High-Efficiency Evaporator Fans-Walk-In Freezer, PSC &lt;14W</t>
  </si>
  <si>
    <t>HEEvapFanWIFrzCase6</t>
  </si>
  <si>
    <t>High-Efficiency Evaporator Fans-Walk-In Freezer, PSC 16W-23W</t>
  </si>
  <si>
    <t>HEEvapFanWIFrzCase7</t>
  </si>
  <si>
    <t>High-Efficiency Evaporator Fans-Walk-In Freezer, PSC, 1/20 HP 37 Watt</t>
  </si>
  <si>
    <t>HEEvapFanWIFrzCase8</t>
  </si>
  <si>
    <t>High-Efficiency Evaporator Fans-Walk-In Freezer, PSC 1/15 HP 49 Watt</t>
  </si>
  <si>
    <t>Anti Sweat Control</t>
  </si>
  <si>
    <t>ASHTRCntrlUnknownCool</t>
  </si>
  <si>
    <t>Anti-Sweat Heater Controls Cooler Unknown control</t>
  </si>
  <si>
    <t>ASHTRCntrlOnOffCool</t>
  </si>
  <si>
    <t>Anti-Sweat Heater Controls Cooler On/Off control</t>
  </si>
  <si>
    <t>Table 4: Motor Type</t>
  </si>
  <si>
    <t>Table 4.1: Motor Type 2</t>
  </si>
  <si>
    <t>Table 5: Wattage</t>
  </si>
  <si>
    <t>Table 6: Project Type</t>
  </si>
  <si>
    <t>ASHTRCntrlMPCool</t>
  </si>
  <si>
    <t>Anti-Sweat Heater Controls Cooler Micropulse control</t>
  </si>
  <si>
    <t>1-14</t>
  </si>
  <si>
    <t>ASHTRCntrlUnknownFrz</t>
  </si>
  <si>
    <t>Anti-Sweat Heater Controls Freezer Unknown control</t>
  </si>
  <si>
    <t>16-23</t>
  </si>
  <si>
    <t>New Construction</t>
  </si>
  <si>
    <t>ASHTRCntrlOnOffFrz</t>
  </si>
  <si>
    <t>Anti-Sweat Heater Controls Freezer On/Off control</t>
  </si>
  <si>
    <t>1/20 HP 37 Watt</t>
  </si>
  <si>
    <t>ASHTRCntrlMPFrz</t>
  </si>
  <si>
    <t>Anti-Sweat Heater Controls Freezer Micropulse control</t>
  </si>
  <si>
    <t>1/15 HP 49 Watt</t>
  </si>
  <si>
    <t>Auto Close</t>
  </si>
  <si>
    <t>DoorCloseWICooler</t>
  </si>
  <si>
    <t>Auto Closers for Walk-In Cooler/Unknown Doors</t>
  </si>
  <si>
    <t>DoorCloseWIFreez</t>
  </si>
  <si>
    <t>Auto Closers for Walk-In Freezer Doors</t>
  </si>
  <si>
    <t>Waste Heat Factor</t>
  </si>
  <si>
    <t>Table 9: Deemed Savings Freezer Reach In</t>
  </si>
  <si>
    <t>Table 10: Deemed Savings Cooler Walk In</t>
  </si>
  <si>
    <t>Table 11: Deemed Savings Freezer Walk In</t>
  </si>
  <si>
    <t>Table 3-97</t>
  </si>
  <si>
    <t>Door Gaskets</t>
  </si>
  <si>
    <t>DoorGasketRICool</t>
  </si>
  <si>
    <t xml:space="preserve">Door Gaskets for Reach-in Coolers </t>
  </si>
  <si>
    <t>Wattage</t>
  </si>
  <si>
    <t>Fan control Style</t>
  </si>
  <si>
    <t>%On</t>
  </si>
  <si>
    <t>CF</t>
  </si>
  <si>
    <t>DoorGasketRIFrz</t>
  </si>
  <si>
    <t xml:space="preserve">Door Gaskets for Reach-in Freezers </t>
  </si>
  <si>
    <t>SP Freezer</t>
  </si>
  <si>
    <t>DoorGasketWICool</t>
  </si>
  <si>
    <t>Door Gaskets for Walk-in Coolers</t>
  </si>
  <si>
    <t>PSC Freezer</t>
  </si>
  <si>
    <t>DoorGasketWIFrz</t>
  </si>
  <si>
    <t xml:space="preserve">Door Gaskets for Walk-in Freezers </t>
  </si>
  <si>
    <t>SP Refrigeration</t>
  </si>
  <si>
    <t>1/20HP (37 Watts)</t>
  </si>
  <si>
    <t>DoorGasketRestCool</t>
  </si>
  <si>
    <t>PSC Refrigeration</t>
  </si>
  <si>
    <t>1/15 HP (49 Watt)</t>
  </si>
  <si>
    <t>DoorGasketRestFrz</t>
  </si>
  <si>
    <t>DoorGasketSmallGroceryCool</t>
  </si>
  <si>
    <t>Table 12: Deemed kW Cooler Reach In</t>
  </si>
  <si>
    <t>Table 13: Deemed kW Freezer Reach In</t>
  </si>
  <si>
    <t>Table 14: Deemed kW Cooler Walk In</t>
  </si>
  <si>
    <t>Table 15: Deemed kW Freezer Walk In</t>
  </si>
  <si>
    <t>DoorGasketSmallGroceryFrz</t>
  </si>
  <si>
    <t>DoorGasketMLGroceryCool</t>
  </si>
  <si>
    <t>DoorGasketMLGroceryFrz</t>
  </si>
  <si>
    <t>DoorGasketConCool</t>
  </si>
  <si>
    <t>DoorGasketConFrz</t>
  </si>
  <si>
    <t>DoorGasketSuperCool</t>
  </si>
  <si>
    <t>DoorGasketSuperFrz</t>
  </si>
  <si>
    <t>Table 16: Unit Type/COP 3.5.5</t>
  </si>
  <si>
    <t>Table 17: Location</t>
  </si>
  <si>
    <t>Table 18: Facility Type</t>
  </si>
  <si>
    <t>Table 19: Column Number</t>
  </si>
  <si>
    <t>EvapFanCntrl</t>
  </si>
  <si>
    <t>Type</t>
  </si>
  <si>
    <t>Allentown</t>
  </si>
  <si>
    <t>Education - College/University</t>
  </si>
  <si>
    <t>Floating Head Pressure Control-HP</t>
  </si>
  <si>
    <t>FloatHeadPresCntrlHP</t>
  </si>
  <si>
    <t>Binghamton</t>
  </si>
  <si>
    <t>Education - Other</t>
  </si>
  <si>
    <t>Floating Head Pressure Control-Ton</t>
  </si>
  <si>
    <t>FloatHeadPresCntrlTon</t>
  </si>
  <si>
    <t>EvapCoilDefCntrlCool</t>
  </si>
  <si>
    <t>Evaporator Coil Defrost Control Cooler</t>
  </si>
  <si>
    <t>Erie</t>
  </si>
  <si>
    <t>Health - Hospital</t>
  </si>
  <si>
    <t>EvapCoilDefCntrlFreez</t>
  </si>
  <si>
    <t>Evaporator Coil Defrost Control Freezer</t>
  </si>
  <si>
    <t>Harrisburg</t>
  </si>
  <si>
    <t>Health - Other</t>
  </si>
  <si>
    <t>Existing Ref Display Cases</t>
  </si>
  <si>
    <t>AntiSweatHtrDoor</t>
  </si>
  <si>
    <t>Add Door to Existing Ref Display Cases without anti-sweat heaters</t>
  </si>
  <si>
    <t>Philidelphia</t>
  </si>
  <si>
    <t>Industrial Manufacturing</t>
  </si>
  <si>
    <t>ZeroSweatDoor</t>
  </si>
  <si>
    <t>Add Door to Existing Ref Display Cases with anti-sweat heaters</t>
  </si>
  <si>
    <t>Table 22: 2.5.4 Definition</t>
  </si>
  <si>
    <t>Pittsburgh</t>
  </si>
  <si>
    <t>Institutional/Public Service</t>
  </si>
  <si>
    <t>Zero Heat Door</t>
  </si>
  <si>
    <t>ZeroEnergyDoor</t>
  </si>
  <si>
    <t>Refrigerated display cases with doors replacing open cases</t>
  </si>
  <si>
    <t>Estimator Term</t>
  </si>
  <si>
    <t>Catalyst Term</t>
  </si>
  <si>
    <t>Scranton</t>
  </si>
  <si>
    <t>Lodging</t>
  </si>
  <si>
    <t>Voltage of Compressor</t>
  </si>
  <si>
    <t>motorwattage</t>
  </si>
  <si>
    <t>Williamsburg</t>
  </si>
  <si>
    <t>Multifamily (Common Areas)</t>
  </si>
  <si>
    <t>Refrigeration economizers</t>
  </si>
  <si>
    <t>Amperage of Compressor</t>
  </si>
  <si>
    <t>rate</t>
  </si>
  <si>
    <t>Office</t>
  </si>
  <si>
    <t>Night Covers</t>
  </si>
  <si>
    <t>NightCover</t>
  </si>
  <si>
    <t>Voltage of Fan</t>
  </si>
  <si>
    <t>newwattage</t>
  </si>
  <si>
    <t>Restaurant</t>
  </si>
  <si>
    <t>Strip Curtains</t>
  </si>
  <si>
    <t>StripCurtain</t>
  </si>
  <si>
    <t>Strip curtains for walk-in freezers and coolers</t>
  </si>
  <si>
    <t>Amperage of Fan</t>
  </si>
  <si>
    <t>wattage</t>
  </si>
  <si>
    <t>Retail</t>
  </si>
  <si>
    <t>Door Gasket Savings - Table 3-113</t>
  </si>
  <si>
    <t>Strip Curtains Grocery Cooler</t>
  </si>
  <si>
    <t>Warehouse - Other</t>
  </si>
  <si>
    <t>Cooler</t>
  </si>
  <si>
    <t>Freezers</t>
  </si>
  <si>
    <t>Strip Curtains Grocery freeezer</t>
  </si>
  <si>
    <t>kW/Door</t>
  </si>
  <si>
    <t>kWh/Door</t>
  </si>
  <si>
    <t>Strip Curtains convenience store cooler</t>
  </si>
  <si>
    <t>Table 24: Answer</t>
  </si>
  <si>
    <t>Strip Curtains convenience store freezer</t>
  </si>
  <si>
    <t>Yes</t>
  </si>
  <si>
    <t>Strip Curtains restaurant cooler</t>
  </si>
  <si>
    <t>No</t>
  </si>
  <si>
    <t>Strip Curtains Restaurant freezer</t>
  </si>
  <si>
    <t>Strip Curtains refrigerated warehouse cooler</t>
  </si>
  <si>
    <t>Suction Pipe Insulation</t>
  </si>
  <si>
    <t>SucPipeInsulMedTemp</t>
  </si>
  <si>
    <t>Suction Pipe Insulation Medium Temp</t>
  </si>
  <si>
    <t>Table 20: kWh/Ton</t>
  </si>
  <si>
    <t>SucPipeInsulLowTemp</t>
  </si>
  <si>
    <t>Suction Pipe Insulation Low Temp</t>
  </si>
  <si>
    <t>Refrigerated Display Cases</t>
  </si>
  <si>
    <t>CaseDoor</t>
  </si>
  <si>
    <t>High Efficiency Cases</t>
  </si>
  <si>
    <t>HECoolCase</t>
  </si>
  <si>
    <t xml:space="preserve">HE Cooler Cases </t>
  </si>
  <si>
    <t>Table 21: 3.5.5</t>
  </si>
  <si>
    <t>Table 23: 3.5.7 BF</t>
  </si>
  <si>
    <t>HEFrzCase</t>
  </si>
  <si>
    <t xml:space="preserve">HE Freezer Cases </t>
  </si>
  <si>
    <t>Refrigeration kWh</t>
  </si>
  <si>
    <t>Freezer kW</t>
  </si>
  <si>
    <t>Refrigeration kW</t>
  </si>
  <si>
    <t>VSD Refrigeration Compressor-Ton</t>
  </si>
  <si>
    <t>VSRefComTon</t>
  </si>
  <si>
    <t>Variable Speed Ref Compressor Tons</t>
  </si>
  <si>
    <t>VSD Refrigeration Compressor-HP</t>
  </si>
  <si>
    <t>VSRefComHP</t>
  </si>
  <si>
    <t>Variable Speed Ref Compressor HP</t>
  </si>
  <si>
    <t>Special Doors</t>
  </si>
  <si>
    <t>SpecDoors</t>
  </si>
  <si>
    <t>Table 25: 3.5.9 ES/DS w/ Pre Exist Curtain</t>
  </si>
  <si>
    <t>Table 26: 3.5.8 - Table - 3-107</t>
  </si>
  <si>
    <t>Table 27: 3.5.10 SF</t>
  </si>
  <si>
    <t>ES</t>
  </si>
  <si>
    <t>DS</t>
  </si>
  <si>
    <t>Table 28: 3.5.12 ESF/DSF</t>
  </si>
  <si>
    <t>Table 29: 3.5.14 ESF/DSF</t>
  </si>
  <si>
    <t>Facility</t>
  </si>
  <si>
    <t>Small Grocery Store - Cooler</t>
  </si>
  <si>
    <t>Small Grocery Store - Freezer</t>
  </si>
  <si>
    <t>Large Grocery Store - Cooler</t>
  </si>
  <si>
    <t>Large Grocery Store - Freezer</t>
  </si>
  <si>
    <t>Table 30: 3.5.16 ESF/DSF</t>
  </si>
  <si>
    <r>
      <t>kW</t>
    </r>
    <r>
      <rPr>
        <b/>
        <vertAlign val="subscript"/>
        <sz val="11"/>
        <color theme="1"/>
        <rFont val="Arial"/>
        <family val="2"/>
        <scheme val="minor"/>
      </rPr>
      <t>base</t>
    </r>
  </si>
  <si>
    <r>
      <t>kW</t>
    </r>
    <r>
      <rPr>
        <vertAlign val="subscript"/>
        <sz val="11"/>
        <color theme="1"/>
        <rFont val="Arial"/>
        <family val="2"/>
        <scheme val="minor"/>
      </rPr>
      <t>ee</t>
    </r>
  </si>
  <si>
    <r>
      <t>HP</t>
    </r>
    <r>
      <rPr>
        <vertAlign val="subscript"/>
        <sz val="11"/>
        <color theme="1"/>
        <rFont val="Arial"/>
        <family val="2"/>
        <scheme val="minor"/>
      </rPr>
      <t>base</t>
    </r>
  </si>
  <si>
    <r>
      <t>HP</t>
    </r>
    <r>
      <rPr>
        <vertAlign val="subscript"/>
        <sz val="11"/>
        <color theme="1"/>
        <rFont val="Arial"/>
        <family val="2"/>
        <scheme val="minor"/>
      </rPr>
      <t>ee</t>
    </r>
  </si>
  <si>
    <t>HP/W</t>
  </si>
  <si>
    <r>
      <rPr>
        <sz val="11"/>
        <color theme="1"/>
        <rFont val="Arial"/>
        <family val="2"/>
      </rPr>
      <t>η</t>
    </r>
    <r>
      <rPr>
        <vertAlign val="subscript"/>
        <sz val="11"/>
        <color theme="1"/>
        <rFont val="Arial"/>
        <family val="2"/>
        <scheme val="minor"/>
      </rPr>
      <t>base</t>
    </r>
  </si>
  <si>
    <r>
      <rPr>
        <sz val="11"/>
        <color theme="1"/>
        <rFont val="Arial"/>
        <family val="2"/>
      </rPr>
      <t>η</t>
    </r>
    <r>
      <rPr>
        <vertAlign val="subscript"/>
        <sz val="11"/>
        <color theme="1"/>
        <rFont val="Arial"/>
        <family val="2"/>
        <scheme val="minor"/>
      </rPr>
      <t>ee</t>
    </r>
  </si>
  <si>
    <t>LF</t>
  </si>
  <si>
    <t>%ON Uncontrolled</t>
  </si>
  <si>
    <t>Hours/Year</t>
  </si>
  <si>
    <t>WHFe</t>
  </si>
  <si>
    <t>kWh savings</t>
  </si>
  <si>
    <t>Evap Fan Controllers</t>
  </si>
  <si>
    <t>kW</t>
  </si>
  <si>
    <t>HP</t>
  </si>
  <si>
    <t>η</t>
  </si>
  <si>
    <t>%ON Controlled</t>
  </si>
  <si>
    <t>Table 3‑120: Default Savings for Air-Cooled Refrigeration Condensers</t>
  </si>
  <si>
    <r>
      <t>Annual Energy Savings per Ton of Capacity (</t>
    </r>
    <r>
      <rPr>
        <b/>
        <sz val="11"/>
        <color theme="1"/>
        <rFont val="Calibri"/>
        <family val="2"/>
      </rPr>
      <t>Δ</t>
    </r>
    <r>
      <rPr>
        <b/>
        <sz val="7.7"/>
        <color theme="1"/>
        <rFont val="Arial"/>
        <family val="2"/>
      </rPr>
      <t>kWh/ton)</t>
    </r>
  </si>
  <si>
    <t>Peak Demand Savings per Ton of Capacity (ΔkW/ton)</t>
  </si>
  <si>
    <t>Philadelphia</t>
  </si>
  <si>
    <t>Williamsport</t>
  </si>
  <si>
    <t xml:space="preserve"> Condensing unit savings, per HP</t>
  </si>
  <si>
    <t>Condenser Type</t>
  </si>
  <si>
    <t>Eerie</t>
  </si>
  <si>
    <t>Pittsburg</t>
  </si>
  <si>
    <t>Original Author:</t>
  </si>
  <si>
    <t>Raven Jones</t>
  </si>
  <si>
    <t>QA/QC Engineer(s):</t>
  </si>
  <si>
    <t>Priyam Parikh</t>
  </si>
  <si>
    <t>Primary Developer:</t>
  </si>
  <si>
    <t>Senior Engineer Approval:</t>
  </si>
  <si>
    <t>Reason for Change</t>
  </si>
  <si>
    <t>Change Description</t>
  </si>
  <si>
    <t>Contact, Department</t>
  </si>
  <si>
    <t>PPL Calcs</t>
  </si>
  <si>
    <t>First TRM Calculator for program</t>
  </si>
  <si>
    <t>Raven Jones, National Engineering</t>
  </si>
  <si>
    <t>Updates for Mktg, Compliance to Measure config</t>
  </si>
  <si>
    <t>Formatting, added financial summary, updated tables to match measure configs</t>
  </si>
  <si>
    <t>Prep for PPL website upload</t>
  </si>
  <si>
    <t>Final formatting updates from mktg, locking cells</t>
  </si>
  <si>
    <t>TRM Errata</t>
  </si>
  <si>
    <t>High-Efficiency Refrigerator/Freezer Cases – Remove CF from kW Savings equation</t>
  </si>
  <si>
    <t>Mary Clayton, Core Engineering</t>
  </si>
  <si>
    <t>Update format</t>
  </si>
  <si>
    <t>Updating format to match standard PPL format</t>
  </si>
  <si>
    <t>Ryan Novosedliak, Engineering</t>
  </si>
  <si>
    <t>PPl Branding</t>
  </si>
  <si>
    <t>Tom Cosgro, Engineering</t>
  </si>
  <si>
    <t>Phase IV Update</t>
  </si>
  <si>
    <t>Update for Phase IV</t>
  </si>
  <si>
    <t>Michael Stevenson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</si>
</sst>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7" formatCode="&quot;$&quot;#,##0.00_);\(&quot;$&quot;#,##0.00\)"/>
    <numFmt numFmtId="44" formatCode="_(&quot;$&quot;* #,##0.00_);_(&quot;$&quot;* \(#,##0.00\);_(&quot;$&quot;* &quot;-&quot;??_);_(@_)"/>
    <numFmt numFmtId="43" formatCode="_(* #,##0.00_);_(* \(#,##0.00\);_(* &quot;-&quot;??_);_(@_)"/>
    <numFmt numFmtId="164" formatCode="0.0"/>
    <numFmt numFmtId="165" formatCode="&quot;$&quot;#,##0.00"/>
    <numFmt numFmtId="166" formatCode="_(* #,##0_);_(* \(#,##0\);_(* &quot;-&quot;??_);_(@_)"/>
    <numFmt numFmtId="167" formatCode="0.0%"/>
    <numFmt numFmtId="168" formatCode="_(* #,##0.0000_);_(* \(#,##0.0000\);_(* &quot;-&quot;??_);_(@_)"/>
  </numFmts>
  <fonts count="71">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4"/>
      <color theme="5"/>
      <name val="Arial"/>
      <family val="2"/>
      <scheme val="minor"/>
    </font>
    <font>
      <b/>
      <u/>
      <sz val="27"/>
      <color theme="4" tint="-0.249977111117893"/>
      <name val="Arial"/>
      <family val="2"/>
      <scheme val="minor"/>
    </font>
    <font>
      <sz val="10"/>
      <name val="Arial"/>
      <family val="2"/>
    </font>
    <font>
      <sz val="10"/>
      <name val="Arial"/>
      <family val="2"/>
    </font>
    <font>
      <sz val="11"/>
      <name val="Arial"/>
      <family val="2"/>
    </font>
    <font>
      <b/>
      <sz val="11"/>
      <color rgb="FF0070C0"/>
      <name val="Arial"/>
      <family val="2"/>
    </font>
    <font>
      <sz val="10"/>
      <color theme="6" tint="-0.249977111117893"/>
      <name val="Arial"/>
      <family val="2"/>
    </font>
    <font>
      <u/>
      <sz val="16"/>
      <color theme="5"/>
      <name val="Arial"/>
      <family val="2"/>
    </font>
    <font>
      <b/>
      <sz val="11"/>
      <color theme="6"/>
      <name val="Arial"/>
      <family val="2"/>
    </font>
    <font>
      <b/>
      <u/>
      <sz val="27"/>
      <color theme="5"/>
      <name val="Arial"/>
      <family val="2"/>
      <scheme val="minor"/>
    </font>
    <font>
      <sz val="11"/>
      <color theme="5"/>
      <name val="Arial"/>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9"/>
      <color theme="1"/>
      <name val="Arial"/>
      <family val="2"/>
      <scheme val="minor"/>
    </font>
    <font>
      <sz val="11"/>
      <color theme="1"/>
      <name val="Arial"/>
      <family val="2"/>
    </font>
    <font>
      <b/>
      <sz val="18"/>
      <color rgb="FF00539F"/>
      <name val="Arial"/>
      <family val="2"/>
    </font>
    <font>
      <sz val="10"/>
      <color theme="1"/>
      <name val="Arial"/>
      <family val="2"/>
    </font>
    <font>
      <u/>
      <sz val="10"/>
      <color theme="1"/>
      <name val="Arial"/>
      <family val="2"/>
    </font>
    <font>
      <b/>
      <sz val="11"/>
      <color theme="5"/>
      <name val="Arial"/>
      <family val="2"/>
      <scheme val="minor"/>
    </font>
    <font>
      <sz val="8"/>
      <color theme="1"/>
      <name val="Arial"/>
      <family val="2"/>
      <scheme val="minor"/>
    </font>
    <font>
      <vertAlign val="superscript"/>
      <sz val="11"/>
      <color theme="1"/>
      <name val="Arial"/>
      <family val="2"/>
      <scheme val="minor"/>
    </font>
    <font>
      <sz val="18"/>
      <color theme="5"/>
      <name val="Arial"/>
      <family val="2"/>
      <scheme val="minor"/>
    </font>
    <font>
      <b/>
      <u/>
      <sz val="18"/>
      <color theme="5"/>
      <name val="Arial"/>
      <family val="2"/>
      <scheme val="minor"/>
    </font>
    <font>
      <b/>
      <sz val="18"/>
      <color theme="5"/>
      <name val="Arial"/>
      <family val="2"/>
      <scheme val="minor"/>
    </font>
    <font>
      <sz val="16"/>
      <color theme="5"/>
      <name val="Arial"/>
      <family val="2"/>
    </font>
    <font>
      <sz val="11"/>
      <name val="Arial"/>
      <family val="2"/>
      <scheme val="minor"/>
    </font>
    <font>
      <sz val="11"/>
      <name val="Calibri"/>
      <family val="2"/>
    </font>
    <font>
      <b/>
      <sz val="11"/>
      <name val="Calibri"/>
      <family val="2"/>
    </font>
    <font>
      <sz val="9"/>
      <color theme="1"/>
      <name val="Arial"/>
      <family val="2"/>
    </font>
    <font>
      <sz val="11"/>
      <color rgb="FFFF0000"/>
      <name val="Calibri"/>
      <family val="2"/>
    </font>
    <font>
      <vertAlign val="subscript"/>
      <sz val="11"/>
      <color theme="1"/>
      <name val="Arial"/>
      <family val="2"/>
      <scheme val="minor"/>
    </font>
    <font>
      <b/>
      <vertAlign val="subscript"/>
      <sz val="11"/>
      <color theme="1"/>
      <name val="Arial"/>
      <family val="2"/>
      <scheme val="minor"/>
    </font>
    <font>
      <sz val="9"/>
      <color rgb="FF000000"/>
      <name val="Arial"/>
      <family val="2"/>
    </font>
    <font>
      <b/>
      <sz val="11"/>
      <color theme="1"/>
      <name val="Calibri"/>
      <family val="2"/>
    </font>
    <font>
      <b/>
      <sz val="7.7"/>
      <color theme="1"/>
      <name val="Arial"/>
      <family val="2"/>
    </font>
    <font>
      <b/>
      <sz val="14"/>
      <color theme="5"/>
      <name val="Arial"/>
      <family val="2"/>
      <scheme val="minor"/>
    </font>
    <font>
      <sz val="9"/>
      <color indexed="81"/>
      <name val="Tahoma"/>
      <family val="2"/>
    </font>
    <font>
      <b/>
      <sz val="9"/>
      <color indexed="81"/>
      <name val="Tahoma"/>
      <family val="2"/>
    </font>
  </fonts>
  <fills count="6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00539F"/>
        <bgColor indexed="64"/>
      </patternFill>
    </fill>
    <fill>
      <patternFill patternType="solid">
        <fgColor rgb="FF6A6A6A"/>
        <bgColor indexed="64"/>
      </patternFill>
    </fill>
    <fill>
      <patternFill patternType="solid">
        <fgColor rgb="FF002060"/>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FFFF00"/>
        <bgColor indexed="64"/>
      </patternFill>
    </fill>
    <fill>
      <patternFill patternType="solid">
        <fgColor theme="7"/>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thin">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medium">
        <color indexed="64"/>
      </bottom>
      <diagonal/>
    </border>
    <border>
      <left style="thin">
        <color indexed="64"/>
      </left>
      <right/>
      <top style="medium">
        <color indexed="64"/>
      </top>
      <bottom/>
      <diagonal/>
    </border>
    <border>
      <left/>
      <right/>
      <top/>
      <bottom style="medium">
        <color indexed="64"/>
      </bottom>
      <diagonal/>
    </border>
  </borders>
  <cellStyleXfs count="199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0" fontId="21" fillId="0" borderId="0"/>
    <xf numFmtId="0" fontId="21" fillId="0" borderId="0"/>
    <xf numFmtId="0" fontId="21" fillId="0" borderId="0"/>
    <xf numFmtId="0" fontId="1" fillId="0" borderId="0"/>
    <xf numFmtId="9" fontId="21" fillId="0" borderId="0" applyFont="0" applyFill="0" applyBorder="0" applyAlignment="0" applyProtection="0"/>
    <xf numFmtId="9" fontId="21" fillId="0" borderId="0" applyFont="0" applyFill="0" applyBorder="0" applyAlignment="0" applyProtection="0"/>
    <xf numFmtId="0" fontId="20" fillId="0" borderId="0"/>
    <xf numFmtId="0" fontId="29" fillId="37" borderId="0" applyNumberFormat="0" applyBorder="0" applyAlignment="0" applyProtection="0"/>
    <xf numFmtId="0" fontId="29" fillId="38" borderId="0" applyNumberFormat="0" applyBorder="0" applyAlignment="0" applyProtection="0"/>
    <xf numFmtId="0" fontId="29" fillId="39" borderId="0" applyNumberFormat="0" applyBorder="0" applyAlignment="0" applyProtection="0"/>
    <xf numFmtId="0" fontId="29" fillId="40" borderId="0" applyNumberFormat="0" applyBorder="0" applyAlignment="0" applyProtection="0"/>
    <xf numFmtId="0" fontId="29" fillId="41"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0" borderId="0" applyNumberFormat="0" applyBorder="0" applyAlignment="0" applyProtection="0"/>
    <xf numFmtId="0" fontId="29" fillId="43" borderId="0" applyNumberFormat="0" applyBorder="0" applyAlignment="0" applyProtection="0"/>
    <xf numFmtId="0" fontId="29" fillId="46" borderId="0" applyNumberFormat="0" applyBorder="0" applyAlignment="0" applyProtection="0"/>
    <xf numFmtId="0" fontId="30" fillId="47"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51" borderId="0" applyNumberFormat="0" applyBorder="0" applyAlignment="0" applyProtection="0"/>
    <xf numFmtId="0" fontId="30" fillId="52" borderId="0" applyNumberFormat="0" applyBorder="0" applyAlignment="0" applyProtection="0"/>
    <xf numFmtId="0" fontId="30" fillId="53"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4" borderId="0" applyNumberFormat="0" applyBorder="0" applyAlignment="0" applyProtection="0"/>
    <xf numFmtId="0" fontId="31" fillId="38" borderId="0" applyNumberFormat="0" applyBorder="0" applyAlignment="0" applyProtection="0"/>
    <xf numFmtId="0" fontId="32" fillId="55" borderId="23" applyNumberFormat="0" applyAlignment="0" applyProtection="0"/>
    <xf numFmtId="0" fontId="33" fillId="56" borderId="24" applyNumberFormat="0" applyAlignment="0" applyProtection="0"/>
    <xf numFmtId="44" fontId="20" fillId="0" borderId="0" applyFont="0" applyFill="0" applyBorder="0" applyAlignment="0" applyProtection="0"/>
    <xf numFmtId="44" fontId="29" fillId="0" borderId="0" applyFont="0" applyFill="0" applyBorder="0" applyAlignment="0" applyProtection="0"/>
    <xf numFmtId="0" fontId="34" fillId="0" borderId="0" applyNumberFormat="0" applyFill="0" applyBorder="0" applyAlignment="0" applyProtection="0"/>
    <xf numFmtId="0" fontId="35" fillId="39" borderId="0" applyNumberFormat="0" applyBorder="0" applyAlignment="0" applyProtection="0"/>
    <xf numFmtId="0" fontId="36" fillId="0" borderId="25" applyNumberFormat="0" applyFill="0" applyAlignment="0" applyProtection="0"/>
    <xf numFmtId="0" fontId="37" fillId="0" borderId="26" applyNumberFormat="0" applyFill="0" applyAlignment="0" applyProtection="0"/>
    <xf numFmtId="0" fontId="38" fillId="0" borderId="27" applyNumberFormat="0" applyFill="0" applyAlignment="0" applyProtection="0"/>
    <xf numFmtId="0" fontId="38" fillId="0" borderId="0" applyNumberFormat="0" applyFill="0" applyBorder="0" applyAlignment="0" applyProtection="0"/>
    <xf numFmtId="0" fontId="39" fillId="42" borderId="23" applyNumberFormat="0" applyAlignment="0" applyProtection="0"/>
    <xf numFmtId="0" fontId="40" fillId="0" borderId="28" applyNumberFormat="0" applyFill="0" applyAlignment="0" applyProtection="0"/>
    <xf numFmtId="0" fontId="41" fillId="57"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20" fillId="58" borderId="29" applyNumberFormat="0" applyFont="0" applyAlignment="0" applyProtection="0"/>
    <xf numFmtId="0" fontId="42" fillId="55" borderId="30" applyNumberFormat="0" applyAlignment="0" applyProtection="0"/>
    <xf numFmtId="9" fontId="20" fillId="0" borderId="0" applyFont="0" applyFill="0" applyBorder="0" applyAlignment="0" applyProtection="0"/>
    <xf numFmtId="0" fontId="43" fillId="0" borderId="0" applyNumberFormat="0" applyFill="0" applyBorder="0" applyAlignment="0" applyProtection="0"/>
    <xf numFmtId="0" fontId="44" fillId="0" borderId="31" applyNumberFormat="0" applyFill="0" applyAlignment="0" applyProtection="0"/>
    <xf numFmtId="0" fontId="4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444">
    <xf numFmtId="0" fontId="0" fillId="0" borderId="0" xfId="0"/>
    <xf numFmtId="0" fontId="0" fillId="34" borderId="0" xfId="0" applyFill="1"/>
    <xf numFmtId="0" fontId="0" fillId="34" borderId="0" xfId="0" applyFill="1" applyBorder="1"/>
    <xf numFmtId="0" fontId="19" fillId="34" borderId="0" xfId="0" applyFont="1" applyFill="1" applyBorder="1" applyAlignment="1"/>
    <xf numFmtId="0" fontId="23" fillId="34" borderId="0" xfId="42" applyFont="1" applyFill="1" applyAlignment="1" applyProtection="1">
      <alignment horizontal="left" vertical="center" wrapText="1" indent="2"/>
      <protection hidden="1"/>
    </xf>
    <xf numFmtId="0" fontId="16" fillId="34" borderId="0" xfId="0" applyFont="1" applyFill="1" applyBorder="1" applyAlignment="1">
      <alignment horizontal="left"/>
    </xf>
    <xf numFmtId="0" fontId="24" fillId="0" borderId="0" xfId="42" applyFont="1" applyBorder="1" applyAlignment="1">
      <alignment vertical="center"/>
    </xf>
    <xf numFmtId="0" fontId="24" fillId="34" borderId="0" xfId="42" applyFont="1" applyFill="1" applyBorder="1" applyAlignment="1">
      <alignment vertical="center"/>
    </xf>
    <xf numFmtId="0" fontId="18" fillId="34" borderId="0" xfId="0" applyFont="1" applyFill="1" applyBorder="1"/>
    <xf numFmtId="0" fontId="0" fillId="34" borderId="0" xfId="0" applyFill="1" applyAlignment="1">
      <alignment vertical="top"/>
    </xf>
    <xf numFmtId="0" fontId="0" fillId="34" borderId="0" xfId="0" applyFill="1" applyAlignment="1">
      <alignment horizontal="left" vertical="top"/>
    </xf>
    <xf numFmtId="0" fontId="0" fillId="34" borderId="0" xfId="0" applyFill="1" applyAlignment="1">
      <alignment horizontal="left" vertical="top" wrapText="1"/>
    </xf>
    <xf numFmtId="0" fontId="0" fillId="34" borderId="0" xfId="0" applyFill="1" applyAlignment="1">
      <alignment vertical="top" wrapText="1"/>
    </xf>
    <xf numFmtId="0" fontId="16" fillId="34" borderId="0" xfId="0" applyFont="1" applyFill="1" applyAlignment="1">
      <alignment vertical="top"/>
    </xf>
    <xf numFmtId="0" fontId="16" fillId="34" borderId="0" xfId="0" applyFont="1" applyFill="1"/>
    <xf numFmtId="164" fontId="0" fillId="34" borderId="32" xfId="0" applyNumberFormat="1" applyFill="1" applyBorder="1" applyAlignment="1">
      <alignment horizontal="left" vertical="center"/>
    </xf>
    <xf numFmtId="0" fontId="16" fillId="34" borderId="33" xfId="0" applyFont="1" applyFill="1" applyBorder="1" applyAlignment="1">
      <alignment horizontal="center" vertical="center"/>
    </xf>
    <xf numFmtId="0" fontId="16" fillId="34" borderId="11" xfId="0" applyFont="1" applyFill="1" applyBorder="1" applyAlignment="1">
      <alignment horizontal="center" vertical="center"/>
    </xf>
    <xf numFmtId="0" fontId="16" fillId="34" borderId="11" xfId="0" applyFont="1" applyFill="1" applyBorder="1" applyAlignment="1">
      <alignment horizontal="center" vertical="center" wrapText="1"/>
    </xf>
    <xf numFmtId="0" fontId="16" fillId="34" borderId="34" xfId="0" applyFont="1" applyFill="1" applyBorder="1" applyAlignment="1">
      <alignment horizontal="center" vertical="center"/>
    </xf>
    <xf numFmtId="164" fontId="0" fillId="34" borderId="18" xfId="0" applyNumberFormat="1" applyFill="1" applyBorder="1" applyAlignment="1">
      <alignment horizontal="center" vertical="center"/>
    </xf>
    <xf numFmtId="14" fontId="0" fillId="34" borderId="10" xfId="0" applyNumberFormat="1" applyFill="1" applyBorder="1" applyAlignment="1">
      <alignment horizontal="left" vertical="center" indent="1"/>
    </xf>
    <xf numFmtId="0" fontId="0" fillId="34" borderId="10" xfId="0" applyFill="1" applyBorder="1" applyAlignment="1">
      <alignment horizontal="left" vertical="center" wrapText="1" indent="1"/>
    </xf>
    <xf numFmtId="0" fontId="0" fillId="34" borderId="16" xfId="0" applyFill="1" applyBorder="1" applyAlignment="1">
      <alignment horizontal="left" vertical="center" indent="1"/>
    </xf>
    <xf numFmtId="0" fontId="0" fillId="34" borderId="10" xfId="0" applyFill="1" applyBorder="1" applyAlignment="1">
      <alignment horizontal="left" vertical="center" indent="1"/>
    </xf>
    <xf numFmtId="0" fontId="0" fillId="34" borderId="35" xfId="0" applyFill="1" applyBorder="1" applyAlignment="1">
      <alignment horizontal="left" vertical="center" indent="1"/>
    </xf>
    <xf numFmtId="0" fontId="0" fillId="34" borderId="35" xfId="0" applyFill="1" applyBorder="1" applyAlignment="1">
      <alignment horizontal="left" vertical="center" wrapText="1" indent="1"/>
    </xf>
    <xf numFmtId="0" fontId="0" fillId="34" borderId="36" xfId="0" applyFill="1" applyBorder="1" applyAlignment="1">
      <alignment horizontal="left" vertical="center" indent="1"/>
    </xf>
    <xf numFmtId="0" fontId="16" fillId="34" borderId="0" xfId="0" applyFont="1" applyFill="1" applyAlignment="1">
      <alignment horizontal="left" vertical="top"/>
    </xf>
    <xf numFmtId="0" fontId="0" fillId="34" borderId="22" xfId="0" applyFill="1" applyBorder="1" applyAlignment="1">
      <alignment vertical="top"/>
    </xf>
    <xf numFmtId="0" fontId="16" fillId="34" borderId="0" xfId="0" applyFont="1" applyFill="1" applyAlignment="1">
      <alignment horizontal="left" vertical="top" indent="18"/>
    </xf>
    <xf numFmtId="0" fontId="0" fillId="34" borderId="37" xfId="0" applyFill="1" applyBorder="1" applyAlignment="1">
      <alignment vertical="top"/>
    </xf>
    <xf numFmtId="0" fontId="16" fillId="34" borderId="0" xfId="0" applyFont="1" applyFill="1" applyBorder="1" applyAlignment="1">
      <alignment horizontal="left" vertical="top" wrapText="1" indent="18"/>
    </xf>
    <xf numFmtId="0" fontId="0" fillId="0" borderId="0" xfId="0" applyProtection="1">
      <protection locked="0"/>
    </xf>
    <xf numFmtId="0" fontId="0" fillId="0" borderId="0" xfId="0" applyFill="1" applyAlignment="1" applyProtection="1">
      <alignment wrapText="1"/>
      <protection locked="0"/>
    </xf>
    <xf numFmtId="0" fontId="0" fillId="0" borderId="0" xfId="0" applyFill="1" applyProtection="1">
      <protection locked="0"/>
    </xf>
    <xf numFmtId="0" fontId="0" fillId="60" borderId="0" xfId="0" applyFill="1" applyAlignment="1" applyProtection="1">
      <alignment vertical="center"/>
      <protection locked="0"/>
    </xf>
    <xf numFmtId="0" fontId="0" fillId="0" borderId="0" xfId="0" applyAlignment="1" applyProtection="1">
      <alignment vertical="center"/>
      <protection locked="0"/>
    </xf>
    <xf numFmtId="0" fontId="0" fillId="60" borderId="0" xfId="0" applyFill="1" applyProtection="1">
      <protection locked="0"/>
    </xf>
    <xf numFmtId="0" fontId="0" fillId="0" borderId="0" xfId="0" applyProtection="1"/>
    <xf numFmtId="0" fontId="13" fillId="60" borderId="0" xfId="0" applyFont="1" applyFill="1" applyAlignment="1" applyProtection="1">
      <alignment vertical="center"/>
      <protection locked="0"/>
    </xf>
    <xf numFmtId="0" fontId="0" fillId="34" borderId="10" xfId="0" applyFill="1" applyBorder="1"/>
    <xf numFmtId="0" fontId="0" fillId="34" borderId="11" xfId="0" applyFill="1" applyBorder="1"/>
    <xf numFmtId="0" fontId="0" fillId="34" borderId="39" xfId="0" applyFill="1" applyBorder="1"/>
    <xf numFmtId="0" fontId="0" fillId="34" borderId="40" xfId="0" applyFill="1" applyBorder="1"/>
    <xf numFmtId="0" fontId="0" fillId="34" borderId="41" xfId="0" applyFill="1" applyBorder="1"/>
    <xf numFmtId="0" fontId="0" fillId="34" borderId="15" xfId="0" applyFill="1" applyBorder="1"/>
    <xf numFmtId="0" fontId="0" fillId="34" borderId="17" xfId="0" applyFill="1" applyBorder="1"/>
    <xf numFmtId="0" fontId="0" fillId="34" borderId="19" xfId="0" applyFill="1" applyBorder="1"/>
    <xf numFmtId="0" fontId="0" fillId="34" borderId="20" xfId="0" applyFill="1" applyBorder="1"/>
    <xf numFmtId="0" fontId="0" fillId="34" borderId="21" xfId="0" applyFill="1" applyBorder="1"/>
    <xf numFmtId="0" fontId="0" fillId="34" borderId="42" xfId="0" applyFill="1" applyBorder="1"/>
    <xf numFmtId="0" fontId="0" fillId="34" borderId="43" xfId="0" applyFill="1" applyBorder="1"/>
    <xf numFmtId="0" fontId="18" fillId="36" borderId="38" xfId="0" applyFont="1" applyFill="1" applyBorder="1"/>
    <xf numFmtId="0" fontId="0" fillId="34" borderId="0" xfId="0" applyFont="1" applyFill="1"/>
    <xf numFmtId="0" fontId="28" fillId="36" borderId="11" xfId="0" applyFont="1" applyFill="1" applyBorder="1"/>
    <xf numFmtId="0" fontId="28" fillId="36" borderId="43" xfId="0" applyFont="1" applyFill="1" applyBorder="1"/>
    <xf numFmtId="0" fontId="0" fillId="35" borderId="10" xfId="0" applyFill="1" applyBorder="1"/>
    <xf numFmtId="0" fontId="0" fillId="35" borderId="15" xfId="0" applyFill="1" applyBorder="1"/>
    <xf numFmtId="0" fontId="0" fillId="35" borderId="17" xfId="0" applyFill="1" applyBorder="1"/>
    <xf numFmtId="0" fontId="0" fillId="35" borderId="19" xfId="0" applyFill="1" applyBorder="1"/>
    <xf numFmtId="0" fontId="0" fillId="35" borderId="20" xfId="0" applyFill="1" applyBorder="1"/>
    <xf numFmtId="0" fontId="0" fillId="35" borderId="21" xfId="0" applyFill="1" applyBorder="1"/>
    <xf numFmtId="0" fontId="0" fillId="35" borderId="42" xfId="0" applyFill="1" applyBorder="1"/>
    <xf numFmtId="0" fontId="0" fillId="35" borderId="11" xfId="0" applyFill="1" applyBorder="1"/>
    <xf numFmtId="0" fontId="0" fillId="35" borderId="43" xfId="0" applyFill="1" applyBorder="1"/>
    <xf numFmtId="0" fontId="0" fillId="36" borderId="12" xfId="0" applyFill="1" applyBorder="1"/>
    <xf numFmtId="0" fontId="0" fillId="36" borderId="13" xfId="0" applyFill="1" applyBorder="1"/>
    <xf numFmtId="0" fontId="28" fillId="36" borderId="13" xfId="0" applyFont="1" applyFill="1" applyBorder="1"/>
    <xf numFmtId="0" fontId="0" fillId="36" borderId="14" xfId="0" applyFill="1" applyBorder="1"/>
    <xf numFmtId="0" fontId="28" fillId="36" borderId="19" xfId="0" applyFont="1" applyFill="1" applyBorder="1"/>
    <xf numFmtId="0" fontId="28" fillId="36" borderId="20" xfId="0" applyFont="1" applyFill="1" applyBorder="1"/>
    <xf numFmtId="0" fontId="28" fillId="36" borderId="21" xfId="0" applyFont="1" applyFill="1" applyBorder="1"/>
    <xf numFmtId="0" fontId="28" fillId="36" borderId="33" xfId="0" applyFont="1" applyFill="1" applyBorder="1"/>
    <xf numFmtId="0" fontId="28" fillId="36" borderId="50" xfId="0" applyFont="1" applyFill="1" applyBorder="1"/>
    <xf numFmtId="0" fontId="28" fillId="36" borderId="12" xfId="0" applyFont="1" applyFill="1" applyBorder="1"/>
    <xf numFmtId="0" fontId="28" fillId="36" borderId="14" xfId="0" applyFont="1" applyFill="1" applyBorder="1"/>
    <xf numFmtId="0" fontId="28" fillId="36" borderId="44" xfId="0" applyFont="1" applyFill="1" applyBorder="1"/>
    <xf numFmtId="0" fontId="28" fillId="36" borderId="46" xfId="0" applyFont="1" applyFill="1" applyBorder="1"/>
    <xf numFmtId="0" fontId="28" fillId="36" borderId="45" xfId="0" applyFont="1" applyFill="1" applyBorder="1"/>
    <xf numFmtId="0" fontId="28" fillId="36" borderId="51" xfId="0" applyFont="1" applyFill="1" applyBorder="1"/>
    <xf numFmtId="0" fontId="0" fillId="35" borderId="33" xfId="0" applyFill="1" applyBorder="1"/>
    <xf numFmtId="49" fontId="0" fillId="34" borderId="60" xfId="0" applyNumberFormat="1" applyFill="1" applyBorder="1"/>
    <xf numFmtId="0" fontId="22" fillId="34" borderId="0" xfId="42" applyFont="1" applyFill="1" applyAlignment="1" applyProtection="1">
      <alignment horizontal="left" vertical="center" wrapText="1" indent="2"/>
      <protection hidden="1"/>
    </xf>
    <xf numFmtId="0" fontId="0" fillId="34" borderId="42" xfId="0" applyFont="1" applyFill="1" applyBorder="1"/>
    <xf numFmtId="0" fontId="0" fillId="35" borderId="12" xfId="0" applyFill="1" applyBorder="1"/>
    <xf numFmtId="0" fontId="0" fillId="35" borderId="13" xfId="0" applyFill="1" applyBorder="1"/>
    <xf numFmtId="0" fontId="0" fillId="35" borderId="14" xfId="0" applyFill="1" applyBorder="1"/>
    <xf numFmtId="0" fontId="0" fillId="35" borderId="61" xfId="0" applyFill="1" applyBorder="1"/>
    <xf numFmtId="0" fontId="0" fillId="35" borderId="66" xfId="0" applyFill="1" applyBorder="1"/>
    <xf numFmtId="0" fontId="0" fillId="35" borderId="67" xfId="0" applyFill="1" applyBorder="1"/>
    <xf numFmtId="0" fontId="0" fillId="35" borderId="68" xfId="0" applyFill="1" applyBorder="1"/>
    <xf numFmtId="0" fontId="0" fillId="35" borderId="72" xfId="0" applyFill="1" applyBorder="1"/>
    <xf numFmtId="0" fontId="26" fillId="34" borderId="0" xfId="42" applyFont="1" applyFill="1" applyAlignment="1" applyProtection="1">
      <alignment vertical="center"/>
      <protection hidden="1"/>
    </xf>
    <xf numFmtId="0" fontId="23" fillId="34" borderId="0" xfId="42" applyFont="1" applyFill="1" applyAlignment="1" applyProtection="1">
      <alignment vertical="center" wrapText="1"/>
      <protection hidden="1"/>
    </xf>
    <xf numFmtId="0" fontId="0" fillId="33" borderId="10" xfId="0" applyFont="1" applyFill="1" applyBorder="1" applyAlignment="1">
      <alignment vertical="center"/>
    </xf>
    <xf numFmtId="0" fontId="0" fillId="35" borderId="10" xfId="0" applyFont="1" applyFill="1" applyBorder="1" applyAlignment="1">
      <alignment vertical="center" wrapText="1"/>
    </xf>
    <xf numFmtId="0" fontId="51" fillId="34" borderId="0" xfId="0" applyFont="1" applyFill="1" applyBorder="1" applyAlignment="1" applyProtection="1">
      <alignment vertical="center" wrapText="1"/>
    </xf>
    <xf numFmtId="0" fontId="0" fillId="61" borderId="0" xfId="0" applyFill="1"/>
    <xf numFmtId="0" fontId="0" fillId="0" borderId="0" xfId="0" applyFill="1"/>
    <xf numFmtId="0" fontId="54" fillId="34" borderId="0" xfId="0" applyFont="1" applyFill="1" applyBorder="1" applyAlignment="1"/>
    <xf numFmtId="0" fontId="0" fillId="0" borderId="22" xfId="0" applyBorder="1"/>
    <xf numFmtId="0" fontId="58" fillId="0" borderId="22" xfId="0" applyFont="1" applyFill="1" applyBorder="1" applyAlignment="1">
      <alignment horizontal="center" vertical="center" wrapText="1"/>
    </xf>
    <xf numFmtId="0" fontId="0" fillId="0" borderId="22" xfId="0" applyBorder="1" applyAlignment="1">
      <alignment wrapText="1"/>
    </xf>
    <xf numFmtId="0" fontId="59" fillId="0" borderId="35" xfId="0" applyFont="1" applyBorder="1" applyAlignment="1">
      <alignment horizontal="left"/>
    </xf>
    <xf numFmtId="0" fontId="60" fillId="0" borderId="35" xfId="0" applyFont="1" applyBorder="1" applyAlignment="1">
      <alignment horizontal="left"/>
    </xf>
    <xf numFmtId="0" fontId="0" fillId="0" borderId="35" xfId="0" applyBorder="1" applyAlignment="1" applyProtection="1">
      <alignment vertical="center"/>
      <protection locked="0"/>
    </xf>
    <xf numFmtId="0" fontId="59" fillId="62" borderId="10" xfId="0" applyFont="1" applyFill="1" applyBorder="1" applyAlignment="1">
      <alignment horizontal="left"/>
    </xf>
    <xf numFmtId="0" fontId="60" fillId="62" borderId="10" xfId="0" applyFont="1" applyFill="1" applyBorder="1" applyAlignment="1">
      <alignment horizontal="left"/>
    </xf>
    <xf numFmtId="0" fontId="59" fillId="0" borderId="11" xfId="0" applyFont="1" applyBorder="1" applyAlignment="1">
      <alignment horizontal="left"/>
    </xf>
    <xf numFmtId="0" fontId="60" fillId="0" borderId="11" xfId="0" applyFont="1" applyBorder="1" applyAlignment="1">
      <alignment horizontal="left"/>
    </xf>
    <xf numFmtId="0" fontId="59" fillId="0" borderId="10" xfId="0" applyFont="1" applyBorder="1" applyAlignment="1">
      <alignment horizontal="left"/>
    </xf>
    <xf numFmtId="0" fontId="60" fillId="0" borderId="10" xfId="0" applyFont="1" applyBorder="1" applyAlignment="1">
      <alignment horizontal="left"/>
    </xf>
    <xf numFmtId="0" fontId="60" fillId="62" borderId="18" xfId="0" applyFont="1" applyFill="1" applyBorder="1" applyAlignment="1">
      <alignment wrapText="1"/>
    </xf>
    <xf numFmtId="0" fontId="59" fillId="62" borderId="18" xfId="0" applyFont="1" applyFill="1" applyBorder="1" applyAlignment="1">
      <alignment wrapText="1"/>
    </xf>
    <xf numFmtId="0" fontId="60" fillId="62" borderId="33" xfId="0" applyFont="1" applyFill="1" applyBorder="1" applyAlignment="1">
      <alignment wrapText="1"/>
    </xf>
    <xf numFmtId="0" fontId="59" fillId="62" borderId="33" xfId="0" applyFont="1" applyFill="1" applyBorder="1" applyAlignment="1">
      <alignment wrapText="1"/>
    </xf>
    <xf numFmtId="0" fontId="0" fillId="0" borderId="10" xfId="0" applyBorder="1" applyAlignment="1" applyProtection="1">
      <alignment vertical="center"/>
      <protection locked="0"/>
    </xf>
    <xf numFmtId="0" fontId="18" fillId="36" borderId="73" xfId="0" applyFont="1" applyFill="1" applyBorder="1"/>
    <xf numFmtId="0" fontId="61" fillId="0" borderId="60" xfId="0" applyFont="1" applyBorder="1" applyAlignment="1">
      <alignment horizontal="left" vertical="center" wrapText="1"/>
    </xf>
    <xf numFmtId="0" fontId="61" fillId="0" borderId="40" xfId="0" applyFont="1" applyBorder="1" applyAlignment="1">
      <alignment horizontal="left" vertical="center" wrapText="1"/>
    </xf>
    <xf numFmtId="0" fontId="61" fillId="0" borderId="41" xfId="0" applyFont="1" applyBorder="1" applyAlignment="1">
      <alignment horizontal="left" vertical="center" wrapText="1"/>
    </xf>
    <xf numFmtId="0" fontId="0" fillId="0" borderId="0" xfId="0" applyBorder="1"/>
    <xf numFmtId="0" fontId="0" fillId="63" borderId="22" xfId="0" applyFill="1" applyBorder="1" applyAlignment="1">
      <alignment wrapText="1"/>
    </xf>
    <xf numFmtId="0" fontId="0" fillId="63" borderId="0" xfId="0" applyFill="1"/>
    <xf numFmtId="0" fontId="0" fillId="63" borderId="22" xfId="0" applyFill="1" applyBorder="1"/>
    <xf numFmtId="0" fontId="0" fillId="64" borderId="22" xfId="0" applyFill="1" applyBorder="1" applyAlignment="1">
      <alignment wrapText="1"/>
    </xf>
    <xf numFmtId="0" fontId="0" fillId="64" borderId="0" xfId="0" applyFill="1"/>
    <xf numFmtId="0" fontId="0" fillId="64" borderId="22" xfId="0" applyFill="1" applyBorder="1"/>
    <xf numFmtId="0" fontId="62" fillId="62" borderId="10" xfId="0" applyFont="1" applyFill="1" applyBorder="1" applyAlignment="1">
      <alignment horizontal="left"/>
    </xf>
    <xf numFmtId="0" fontId="0" fillId="65" borderId="0" xfId="0" applyFill="1"/>
    <xf numFmtId="0" fontId="0" fillId="34" borderId="60" xfId="0" applyFill="1" applyBorder="1"/>
    <xf numFmtId="0" fontId="16" fillId="66" borderId="73" xfId="0" applyFont="1" applyFill="1" applyBorder="1"/>
    <xf numFmtId="0" fontId="0" fillId="66" borderId="73" xfId="0" applyFont="1" applyFill="1" applyBorder="1"/>
    <xf numFmtId="9" fontId="0" fillId="34" borderId="10" xfId="0" applyNumberFormat="1" applyFill="1" applyBorder="1"/>
    <xf numFmtId="0" fontId="0" fillId="34" borderId="12" xfId="0" applyFill="1" applyBorder="1"/>
    <xf numFmtId="0" fontId="0" fillId="34" borderId="13" xfId="0" applyFill="1" applyBorder="1"/>
    <xf numFmtId="9" fontId="0" fillId="34" borderId="13" xfId="0" applyNumberFormat="1" applyFill="1" applyBorder="1"/>
    <xf numFmtId="0" fontId="0" fillId="34" borderId="14" xfId="0" applyFill="1" applyBorder="1"/>
    <xf numFmtId="9" fontId="0" fillId="34" borderId="20" xfId="0" applyNumberFormat="1" applyFill="1" applyBorder="1"/>
    <xf numFmtId="167" fontId="0" fillId="34" borderId="10" xfId="1998" applyNumberFormat="1" applyFont="1" applyFill="1" applyBorder="1"/>
    <xf numFmtId="167" fontId="0" fillId="34" borderId="20" xfId="1998" applyNumberFormat="1" applyFont="1" applyFill="1" applyBorder="1"/>
    <xf numFmtId="167" fontId="0" fillId="34" borderId="10" xfId="0" applyNumberFormat="1" applyFill="1" applyBorder="1"/>
    <xf numFmtId="0" fontId="0" fillId="34" borderId="10" xfId="0" applyNumberFormat="1" applyFill="1" applyBorder="1"/>
    <xf numFmtId="167" fontId="0" fillId="34" borderId="13" xfId="0" applyNumberFormat="1" applyFill="1" applyBorder="1"/>
    <xf numFmtId="0" fontId="0" fillId="34" borderId="13" xfId="0" applyNumberFormat="1" applyFill="1" applyBorder="1"/>
    <xf numFmtId="167" fontId="0" fillId="34" borderId="20" xfId="0" applyNumberFormat="1" applyFill="1" applyBorder="1"/>
    <xf numFmtId="0" fontId="0" fillId="34" borderId="20" xfId="0" applyNumberFormat="1" applyFill="1" applyBorder="1"/>
    <xf numFmtId="0" fontId="0" fillId="34" borderId="80" xfId="0" applyFill="1" applyBorder="1"/>
    <xf numFmtId="0" fontId="0" fillId="34" borderId="81" xfId="0" applyFill="1" applyBorder="1"/>
    <xf numFmtId="0" fontId="0" fillId="34" borderId="82" xfId="0" applyFill="1" applyBorder="1"/>
    <xf numFmtId="0" fontId="18" fillId="34" borderId="0" xfId="0" applyFont="1" applyFill="1" applyBorder="1" applyAlignment="1"/>
    <xf numFmtId="0" fontId="0" fillId="34" borderId="0" xfId="1998" applyNumberFormat="1" applyFont="1" applyFill="1" applyBorder="1"/>
    <xf numFmtId="0" fontId="0" fillId="34" borderId="10" xfId="1998" applyNumberFormat="1" applyFont="1" applyFill="1" applyBorder="1"/>
    <xf numFmtId="0" fontId="0" fillId="34" borderId="52" xfId="0" applyFill="1" applyBorder="1"/>
    <xf numFmtId="0" fontId="0" fillId="34" borderId="65" xfId="0" applyFill="1" applyBorder="1"/>
    <xf numFmtId="0" fontId="18" fillId="36" borderId="47" xfId="0" applyFont="1" applyFill="1" applyBorder="1" applyAlignment="1"/>
    <xf numFmtId="0" fontId="16" fillId="66" borderId="73" xfId="0" applyFont="1" applyFill="1" applyBorder="1" applyAlignment="1">
      <alignment wrapText="1"/>
    </xf>
    <xf numFmtId="3" fontId="61" fillId="0" borderId="10" xfId="0" applyNumberFormat="1" applyFont="1" applyBorder="1" applyAlignment="1">
      <alignment horizontal="center" vertical="center" wrapText="1"/>
    </xf>
    <xf numFmtId="3" fontId="65" fillId="0" borderId="10" xfId="0" applyNumberFormat="1" applyFont="1" applyBorder="1" applyAlignment="1">
      <alignment horizontal="center" vertical="center" wrapText="1"/>
    </xf>
    <xf numFmtId="0" fontId="65" fillId="0" borderId="10" xfId="0" applyFont="1" applyBorder="1" applyAlignment="1">
      <alignment horizontal="center" vertical="center" wrapText="1"/>
    </xf>
    <xf numFmtId="0" fontId="61" fillId="0" borderId="12" xfId="0" applyFont="1" applyBorder="1" applyAlignment="1">
      <alignment horizontal="left" vertical="center" wrapText="1"/>
    </xf>
    <xf numFmtId="3" fontId="61" fillId="0" borderId="13" xfId="0" applyNumberFormat="1" applyFont="1" applyBorder="1" applyAlignment="1">
      <alignment horizontal="center" vertical="center" wrapText="1"/>
    </xf>
    <xf numFmtId="0" fontId="61" fillId="0" borderId="14" xfId="0" applyFont="1" applyBorder="1" applyAlignment="1">
      <alignment horizontal="center" vertical="center" wrapText="1"/>
    </xf>
    <xf numFmtId="0" fontId="61" fillId="0" borderId="15" xfId="0" applyFont="1" applyBorder="1" applyAlignment="1">
      <alignment horizontal="left" vertical="center" wrapText="1"/>
    </xf>
    <xf numFmtId="0" fontId="61" fillId="0" borderId="17" xfId="0" applyFont="1" applyBorder="1" applyAlignment="1">
      <alignment horizontal="center" vertical="center" wrapText="1"/>
    </xf>
    <xf numFmtId="0" fontId="65" fillId="0" borderId="17" xfId="0" applyFont="1" applyBorder="1" applyAlignment="1">
      <alignment horizontal="center" vertical="center" wrapText="1"/>
    </xf>
    <xf numFmtId="0" fontId="61" fillId="0" borderId="19" xfId="0" applyFont="1" applyBorder="1" applyAlignment="1">
      <alignment horizontal="left" vertical="center" wrapText="1"/>
    </xf>
    <xf numFmtId="3" fontId="65" fillId="0" borderId="20" xfId="0" applyNumberFormat="1" applyFont="1" applyBorder="1" applyAlignment="1">
      <alignment horizontal="center" vertical="center" wrapText="1"/>
    </xf>
    <xf numFmtId="0" fontId="65" fillId="0" borderId="21" xfId="0" applyFont="1" applyBorder="1" applyAlignment="1">
      <alignment horizontal="center" vertical="center" wrapText="1"/>
    </xf>
    <xf numFmtId="0" fontId="61" fillId="0" borderId="0" xfId="0" applyFont="1" applyBorder="1" applyAlignment="1">
      <alignment horizontal="left" vertical="center" wrapText="1"/>
    </xf>
    <xf numFmtId="3" fontId="65" fillId="0" borderId="0" xfId="0" applyNumberFormat="1" applyFont="1" applyBorder="1" applyAlignment="1">
      <alignment horizontal="center" vertical="center" wrapText="1"/>
    </xf>
    <xf numFmtId="0" fontId="65" fillId="0" borderId="0" xfId="0" applyFont="1" applyBorder="1" applyAlignment="1">
      <alignment horizontal="center" vertical="center" wrapText="1"/>
    </xf>
    <xf numFmtId="0" fontId="61" fillId="0" borderId="12" xfId="0" applyFont="1" applyBorder="1" applyAlignment="1">
      <alignment horizontal="justify" vertical="center" wrapText="1"/>
    </xf>
    <xf numFmtId="3" fontId="65" fillId="0" borderId="13" xfId="0" applyNumberFormat="1" applyFont="1" applyBorder="1" applyAlignment="1">
      <alignment horizontal="center" vertical="center" wrapText="1"/>
    </xf>
    <xf numFmtId="0" fontId="65" fillId="0" borderId="13" xfId="0" applyFont="1" applyBorder="1" applyAlignment="1">
      <alignment horizontal="center" vertical="center" wrapText="1"/>
    </xf>
    <xf numFmtId="0" fontId="65" fillId="0" borderId="14" xfId="0" applyFont="1" applyBorder="1" applyAlignment="1">
      <alignment horizontal="center" vertical="center" wrapText="1"/>
    </xf>
    <xf numFmtId="0" fontId="61" fillId="0" borderId="15" xfId="0" applyFont="1" applyBorder="1" applyAlignment="1">
      <alignment horizontal="justify" vertical="center" wrapText="1"/>
    </xf>
    <xf numFmtId="3" fontId="65" fillId="0" borderId="17" xfId="0" applyNumberFormat="1" applyFont="1" applyBorder="1" applyAlignment="1">
      <alignment horizontal="center" vertical="center" wrapText="1"/>
    </xf>
    <xf numFmtId="0" fontId="61" fillId="0" borderId="19" xfId="0" applyFont="1" applyBorder="1" applyAlignment="1">
      <alignment horizontal="justify" vertical="center" wrapText="1"/>
    </xf>
    <xf numFmtId="0" fontId="65" fillId="0" borderId="20" xfId="0" applyFont="1" applyBorder="1" applyAlignment="1">
      <alignment horizontal="center" vertical="center" wrapText="1"/>
    </xf>
    <xf numFmtId="0" fontId="0" fillId="34" borderId="10" xfId="0" applyFont="1" applyFill="1" applyBorder="1"/>
    <xf numFmtId="0" fontId="46" fillId="34" borderId="0" xfId="0" applyFont="1" applyFill="1" applyAlignment="1" applyProtection="1">
      <alignment vertical="center"/>
      <protection hidden="1"/>
    </xf>
    <xf numFmtId="0" fontId="0" fillId="34" borderId="0" xfId="0" applyFill="1" applyProtection="1">
      <protection hidden="1"/>
    </xf>
    <xf numFmtId="0" fontId="0" fillId="34" borderId="0" xfId="0" applyFill="1" applyBorder="1" applyProtection="1">
      <protection hidden="1"/>
    </xf>
    <xf numFmtId="0" fontId="55" fillId="34" borderId="0" xfId="0" applyFont="1" applyFill="1" applyBorder="1" applyAlignment="1" applyProtection="1">
      <protection hidden="1"/>
    </xf>
    <xf numFmtId="0" fontId="27" fillId="34" borderId="0" xfId="0" applyFont="1" applyFill="1" applyBorder="1" applyAlignment="1" applyProtection="1">
      <protection hidden="1"/>
    </xf>
    <xf numFmtId="0" fontId="16" fillId="34" borderId="0" xfId="0" applyFont="1" applyFill="1" applyBorder="1" applyAlignment="1" applyProtection="1">
      <alignment horizontal="center"/>
      <protection hidden="1"/>
    </xf>
    <xf numFmtId="0" fontId="0" fillId="34" borderId="0" xfId="0" applyFill="1" applyAlignment="1" applyProtection="1">
      <alignment vertical="center"/>
      <protection hidden="1"/>
    </xf>
    <xf numFmtId="0" fontId="0" fillId="34" borderId="0" xfId="0" applyFill="1" applyAlignment="1" applyProtection="1">
      <alignment vertical="center" wrapText="1"/>
      <protection hidden="1"/>
    </xf>
    <xf numFmtId="0" fontId="51" fillId="36" borderId="19" xfId="0" applyFont="1" applyFill="1" applyBorder="1" applyAlignment="1" applyProtection="1">
      <alignment vertical="center" wrapText="1"/>
      <protection hidden="1"/>
    </xf>
    <xf numFmtId="0" fontId="51" fillId="36" borderId="50" xfId="0" applyFont="1" applyFill="1" applyBorder="1" applyAlignment="1" applyProtection="1">
      <alignment vertical="center" wrapText="1"/>
      <protection hidden="1"/>
    </xf>
    <xf numFmtId="0" fontId="51" fillId="36" borderId="20" xfId="0" applyFont="1" applyFill="1" applyBorder="1" applyAlignment="1" applyProtection="1">
      <alignment vertical="center" wrapText="1"/>
      <protection hidden="1"/>
    </xf>
    <xf numFmtId="0" fontId="51" fillId="36" borderId="21" xfId="0" applyFont="1" applyFill="1" applyBorder="1" applyAlignment="1" applyProtection="1">
      <alignment vertical="center" wrapText="1"/>
      <protection hidden="1"/>
    </xf>
    <xf numFmtId="0" fontId="0" fillId="34" borderId="0" xfId="0" applyFont="1" applyFill="1" applyBorder="1" applyAlignment="1" applyProtection="1">
      <alignment vertical="center" wrapText="1"/>
      <protection hidden="1"/>
    </xf>
    <xf numFmtId="0" fontId="0" fillId="35" borderId="39" xfId="0" applyFont="1" applyFill="1" applyBorder="1" applyAlignment="1" applyProtection="1">
      <alignment vertical="center" wrapText="1"/>
      <protection hidden="1"/>
    </xf>
    <xf numFmtId="0" fontId="0" fillId="35" borderId="42" xfId="0" applyFont="1" applyFill="1" applyBorder="1" applyAlignment="1" applyProtection="1">
      <alignment vertical="center" wrapText="1"/>
      <protection hidden="1"/>
    </xf>
    <xf numFmtId="0" fontId="0" fillId="35" borderId="11" xfId="0" applyFont="1" applyFill="1" applyBorder="1" applyAlignment="1" applyProtection="1">
      <alignment vertical="center" wrapText="1"/>
      <protection hidden="1"/>
    </xf>
    <xf numFmtId="3" fontId="0" fillId="35" borderId="11" xfId="0" applyNumberFormat="1" applyFont="1" applyFill="1" applyBorder="1" applyAlignment="1" applyProtection="1">
      <alignment vertical="center" wrapText="1"/>
      <protection hidden="1"/>
    </xf>
    <xf numFmtId="4" fontId="0" fillId="35" borderId="43" xfId="0" applyNumberFormat="1" applyFont="1" applyFill="1" applyBorder="1" applyAlignment="1" applyProtection="1">
      <alignment vertical="center" wrapText="1"/>
      <protection hidden="1"/>
    </xf>
    <xf numFmtId="2" fontId="0" fillId="34" borderId="0" xfId="0" applyNumberFormat="1" applyFill="1" applyAlignment="1" applyProtection="1">
      <alignment horizontal="left" vertical="center"/>
      <protection hidden="1"/>
    </xf>
    <xf numFmtId="165" fontId="0" fillId="35" borderId="39" xfId="0" applyNumberFormat="1" applyFont="1" applyFill="1" applyBorder="1" applyAlignment="1" applyProtection="1">
      <alignment vertical="center" wrapText="1"/>
      <protection hidden="1"/>
    </xf>
    <xf numFmtId="0" fontId="0" fillId="35" borderId="40" xfId="0" applyFont="1" applyFill="1" applyBorder="1" applyAlignment="1" applyProtection="1">
      <alignment vertical="center" wrapText="1"/>
      <protection hidden="1"/>
    </xf>
    <xf numFmtId="0" fontId="0" fillId="35" borderId="15" xfId="0" applyFont="1" applyFill="1" applyBorder="1" applyAlignment="1" applyProtection="1">
      <alignment vertical="center" wrapText="1"/>
      <protection hidden="1"/>
    </xf>
    <xf numFmtId="0" fontId="0" fillId="35" borderId="10" xfId="0" applyFont="1" applyFill="1" applyBorder="1" applyAlignment="1" applyProtection="1">
      <alignment vertical="center" wrapText="1"/>
      <protection hidden="1"/>
    </xf>
    <xf numFmtId="165" fontId="0" fillId="35" borderId="40" xfId="0" applyNumberFormat="1" applyFont="1" applyFill="1" applyBorder="1" applyAlignment="1" applyProtection="1">
      <alignment vertical="center" wrapText="1"/>
      <protection hidden="1"/>
    </xf>
    <xf numFmtId="0" fontId="0" fillId="35" borderId="41" xfId="0" applyFont="1" applyFill="1" applyBorder="1" applyAlignment="1" applyProtection="1">
      <alignment vertical="center" wrapText="1"/>
      <protection hidden="1"/>
    </xf>
    <xf numFmtId="0" fontId="0" fillId="35" borderId="19" xfId="0" applyFont="1" applyFill="1" applyBorder="1" applyAlignment="1" applyProtection="1">
      <alignment vertical="center" wrapText="1"/>
      <protection hidden="1"/>
    </xf>
    <xf numFmtId="0" fontId="0" fillId="35" borderId="20" xfId="0" applyFont="1" applyFill="1" applyBorder="1" applyAlignment="1" applyProtection="1">
      <alignment vertical="center" wrapText="1"/>
      <protection hidden="1"/>
    </xf>
    <xf numFmtId="3" fontId="0" fillId="35" borderId="67" xfId="0" applyNumberFormat="1" applyFont="1" applyFill="1" applyBorder="1" applyAlignment="1" applyProtection="1">
      <alignment vertical="center" wrapText="1"/>
      <protection hidden="1"/>
    </xf>
    <xf numFmtId="4" fontId="0" fillId="35" borderId="68" xfId="0" applyNumberFormat="1" applyFont="1" applyFill="1" applyBorder="1" applyAlignment="1" applyProtection="1">
      <alignment vertical="center" wrapText="1"/>
      <protection hidden="1"/>
    </xf>
    <xf numFmtId="165" fontId="0" fillId="35" borderId="41" xfId="0" applyNumberFormat="1" applyFont="1" applyFill="1" applyBorder="1" applyAlignment="1" applyProtection="1">
      <alignment vertical="center" wrapText="1"/>
      <protection hidden="1"/>
    </xf>
    <xf numFmtId="0" fontId="0" fillId="33" borderId="12" xfId="0" applyFont="1" applyFill="1" applyBorder="1" applyAlignment="1" applyProtection="1">
      <alignment vertical="center" wrapText="1"/>
      <protection locked="0"/>
    </xf>
    <xf numFmtId="0" fontId="0" fillId="33" borderId="61" xfId="0" applyFont="1" applyFill="1" applyBorder="1" applyAlignment="1" applyProtection="1">
      <alignment vertical="center" wrapText="1"/>
      <protection locked="0"/>
    </xf>
    <xf numFmtId="0" fontId="0" fillId="33" borderId="78" xfId="0" applyFont="1" applyFill="1" applyBorder="1" applyAlignment="1" applyProtection="1">
      <alignment vertical="center" wrapText="1"/>
      <protection locked="0"/>
    </xf>
    <xf numFmtId="0" fontId="0" fillId="33" borderId="13" xfId="0" applyFont="1" applyFill="1" applyBorder="1" applyAlignment="1" applyProtection="1">
      <alignment vertical="center" wrapText="1"/>
      <protection locked="0"/>
    </xf>
    <xf numFmtId="0" fontId="0" fillId="33" borderId="14" xfId="0" applyFont="1" applyFill="1" applyBorder="1" applyAlignment="1" applyProtection="1">
      <alignment vertical="center" wrapText="1"/>
      <protection locked="0"/>
    </xf>
    <xf numFmtId="0" fontId="0" fillId="33" borderId="15" xfId="0" applyFont="1" applyFill="1" applyBorder="1" applyAlignment="1" applyProtection="1">
      <alignment vertical="center" wrapText="1"/>
      <protection locked="0"/>
    </xf>
    <xf numFmtId="0" fontId="0" fillId="33" borderId="18" xfId="0" applyFont="1" applyFill="1" applyBorder="1" applyAlignment="1" applyProtection="1">
      <alignment vertical="center" wrapText="1"/>
      <protection locked="0"/>
    </xf>
    <xf numFmtId="0" fontId="0" fillId="33" borderId="10" xfId="0" applyFont="1" applyFill="1" applyBorder="1" applyAlignment="1" applyProtection="1">
      <alignment vertical="center" wrapText="1"/>
      <protection locked="0"/>
    </xf>
    <xf numFmtId="0" fontId="0" fillId="33" borderId="17" xfId="0" applyFont="1" applyFill="1" applyBorder="1" applyAlignment="1" applyProtection="1">
      <alignment vertical="center" wrapText="1"/>
      <protection locked="0"/>
    </xf>
    <xf numFmtId="0" fontId="0" fillId="33" borderId="11" xfId="0" applyFill="1" applyBorder="1" applyAlignment="1" applyProtection="1">
      <alignment vertical="center" wrapText="1"/>
      <protection locked="0"/>
    </xf>
    <xf numFmtId="0" fontId="0" fillId="33" borderId="19" xfId="0" applyFont="1" applyFill="1" applyBorder="1" applyAlignment="1" applyProtection="1">
      <alignment vertical="center" wrapText="1"/>
      <protection locked="0"/>
    </xf>
    <xf numFmtId="0" fontId="0" fillId="33" borderId="50" xfId="0" applyFont="1" applyFill="1" applyBorder="1" applyAlignment="1" applyProtection="1">
      <alignment vertical="center" wrapText="1"/>
      <protection locked="0"/>
    </xf>
    <xf numFmtId="0" fontId="0" fillId="33" borderId="67" xfId="0" applyFont="1" applyFill="1" applyBorder="1" applyAlignment="1" applyProtection="1">
      <alignment vertical="center" wrapText="1"/>
      <protection locked="0"/>
    </xf>
    <xf numFmtId="0" fontId="0" fillId="33" borderId="20" xfId="0" applyFont="1" applyFill="1" applyBorder="1" applyAlignment="1" applyProtection="1">
      <alignment vertical="center" wrapText="1"/>
      <protection locked="0"/>
    </xf>
    <xf numFmtId="0" fontId="0" fillId="33" borderId="21" xfId="0" applyFont="1" applyFill="1" applyBorder="1" applyAlignment="1" applyProtection="1">
      <alignment vertical="center" wrapText="1"/>
      <protection locked="0"/>
    </xf>
    <xf numFmtId="0" fontId="51" fillId="36" borderId="69" xfId="0" applyFont="1" applyFill="1" applyBorder="1" applyAlignment="1" applyProtection="1">
      <alignment vertical="center" wrapText="1"/>
      <protection hidden="1"/>
    </xf>
    <xf numFmtId="0" fontId="51" fillId="36" borderId="56" xfId="0" applyFont="1" applyFill="1" applyBorder="1" applyAlignment="1" applyProtection="1">
      <alignment vertical="center" wrapText="1"/>
      <protection hidden="1"/>
    </xf>
    <xf numFmtId="0" fontId="51" fillId="36" borderId="73" xfId="0" applyFont="1" applyFill="1" applyBorder="1" applyAlignment="1" applyProtection="1">
      <alignment vertical="center" wrapText="1"/>
      <protection hidden="1"/>
    </xf>
    <xf numFmtId="3" fontId="0" fillId="35" borderId="12" xfId="0" applyNumberFormat="1" applyFont="1" applyFill="1" applyBorder="1" applyAlignment="1" applyProtection="1">
      <alignment vertical="center" wrapText="1"/>
      <protection hidden="1"/>
    </xf>
    <xf numFmtId="4" fontId="0" fillId="35" borderId="14" xfId="0" applyNumberFormat="1" applyFont="1" applyFill="1" applyBorder="1" applyAlignment="1" applyProtection="1">
      <alignment vertical="center" wrapText="1"/>
      <protection hidden="1"/>
    </xf>
    <xf numFmtId="3" fontId="0" fillId="35" borderId="15" xfId="0" applyNumberFormat="1" applyFont="1" applyFill="1" applyBorder="1" applyAlignment="1" applyProtection="1">
      <alignment vertical="center" wrapText="1"/>
      <protection hidden="1"/>
    </xf>
    <xf numFmtId="4" fontId="0" fillId="35" borderId="17" xfId="0" applyNumberFormat="1" applyFont="1" applyFill="1" applyBorder="1" applyAlignment="1" applyProtection="1">
      <alignment vertical="center" wrapText="1"/>
      <protection hidden="1"/>
    </xf>
    <xf numFmtId="3" fontId="0" fillId="35" borderId="19" xfId="0" applyNumberFormat="1" applyFont="1" applyFill="1" applyBorder="1" applyAlignment="1" applyProtection="1">
      <alignment vertical="center" wrapText="1"/>
      <protection hidden="1"/>
    </xf>
    <xf numFmtId="4" fontId="0" fillId="35" borderId="21" xfId="0" applyNumberFormat="1" applyFont="1" applyFill="1" applyBorder="1" applyAlignment="1" applyProtection="1">
      <alignment vertical="center" wrapText="1"/>
      <protection hidden="1"/>
    </xf>
    <xf numFmtId="0" fontId="0" fillId="33" borderId="75" xfId="0" applyFont="1" applyFill="1" applyBorder="1" applyAlignment="1" applyProtection="1">
      <alignment vertical="center" wrapText="1"/>
      <protection locked="0"/>
    </xf>
    <xf numFmtId="0" fontId="0" fillId="33" borderId="11" xfId="0" applyFont="1" applyFill="1" applyBorder="1" applyAlignment="1" applyProtection="1">
      <alignment vertical="center" wrapText="1"/>
      <protection locked="0"/>
    </xf>
    <xf numFmtId="0" fontId="0" fillId="33" borderId="16" xfId="0" applyFont="1" applyFill="1" applyBorder="1" applyAlignment="1" applyProtection="1">
      <alignment vertical="center" wrapText="1"/>
      <protection locked="0"/>
    </xf>
    <xf numFmtId="0" fontId="0" fillId="33" borderId="10" xfId="0" applyFill="1" applyBorder="1" applyAlignment="1" applyProtection="1">
      <alignment vertical="center" wrapText="1"/>
      <protection locked="0"/>
    </xf>
    <xf numFmtId="0" fontId="0" fillId="33" borderId="20" xfId="0" applyFill="1" applyBorder="1" applyAlignment="1" applyProtection="1">
      <alignment vertical="center" wrapText="1"/>
      <protection locked="0"/>
    </xf>
    <xf numFmtId="0" fontId="56" fillId="34" borderId="0" xfId="0" applyFont="1" applyFill="1" applyBorder="1" applyAlignment="1" applyProtection="1">
      <protection hidden="1"/>
    </xf>
    <xf numFmtId="0" fontId="28" fillId="34" borderId="0" xfId="0" applyFont="1" applyFill="1" applyBorder="1" applyAlignment="1" applyProtection="1">
      <alignment vertical="center"/>
      <protection hidden="1"/>
    </xf>
    <xf numFmtId="0" fontId="28" fillId="34" borderId="0" xfId="0" applyFont="1" applyFill="1" applyBorder="1" applyAlignment="1" applyProtection="1">
      <alignment vertical="center" wrapText="1"/>
      <protection hidden="1"/>
    </xf>
    <xf numFmtId="0" fontId="0" fillId="35" borderId="60" xfId="0" applyFont="1" applyFill="1" applyBorder="1" applyAlignment="1" applyProtection="1">
      <alignment vertical="center" wrapText="1"/>
      <protection hidden="1"/>
    </xf>
    <xf numFmtId="4" fontId="0" fillId="35" borderId="60" xfId="0" applyNumberFormat="1" applyFont="1" applyFill="1" applyBorder="1" applyAlignment="1" applyProtection="1">
      <alignment vertical="center" wrapText="1"/>
      <protection hidden="1"/>
    </xf>
    <xf numFmtId="165" fontId="0" fillId="35" borderId="60" xfId="0" applyNumberFormat="1" applyFont="1" applyFill="1" applyBorder="1" applyAlignment="1" applyProtection="1">
      <alignment vertical="center" wrapText="1"/>
      <protection hidden="1"/>
    </xf>
    <xf numFmtId="3" fontId="0" fillId="35" borderId="42" xfId="0" applyNumberFormat="1" applyFont="1" applyFill="1" applyBorder="1" applyAlignment="1" applyProtection="1">
      <alignment vertical="center" wrapText="1"/>
      <protection hidden="1"/>
    </xf>
    <xf numFmtId="4" fontId="0" fillId="35" borderId="39" xfId="0" applyNumberFormat="1" applyFont="1" applyFill="1" applyBorder="1" applyAlignment="1" applyProtection="1">
      <alignment vertical="center" wrapText="1"/>
      <protection hidden="1"/>
    </xf>
    <xf numFmtId="3" fontId="0" fillId="35" borderId="66" xfId="0" applyNumberFormat="1" applyFont="1" applyFill="1" applyBorder="1" applyAlignment="1" applyProtection="1">
      <alignment vertical="center" wrapText="1"/>
      <protection hidden="1"/>
    </xf>
    <xf numFmtId="4" fontId="0" fillId="35" borderId="76" xfId="0" applyNumberFormat="1" applyFont="1" applyFill="1" applyBorder="1" applyAlignment="1" applyProtection="1">
      <alignment vertical="center" wrapText="1"/>
      <protection hidden="1"/>
    </xf>
    <xf numFmtId="0" fontId="0" fillId="35" borderId="12" xfId="0" applyFont="1" applyFill="1" applyBorder="1" applyAlignment="1" applyProtection="1">
      <alignment vertical="center" wrapText="1"/>
      <protection hidden="1"/>
    </xf>
    <xf numFmtId="0" fontId="0" fillId="35" borderId="61" xfId="0" applyFont="1" applyFill="1" applyBorder="1" applyAlignment="1" applyProtection="1">
      <alignment vertical="center" wrapText="1"/>
      <protection hidden="1"/>
    </xf>
    <xf numFmtId="0" fontId="0" fillId="35" borderId="13" xfId="0" applyFont="1" applyFill="1" applyBorder="1" applyAlignment="1" applyProtection="1">
      <alignment vertical="center" wrapText="1"/>
      <protection hidden="1"/>
    </xf>
    <xf numFmtId="3" fontId="0" fillId="35" borderId="13" xfId="0" applyNumberFormat="1" applyFont="1" applyFill="1" applyBorder="1" applyAlignment="1" applyProtection="1">
      <alignment vertical="center" wrapText="1"/>
      <protection hidden="1"/>
    </xf>
    <xf numFmtId="0" fontId="0" fillId="35" borderId="33" xfId="0" applyFont="1" applyFill="1" applyBorder="1" applyAlignment="1" applyProtection="1">
      <alignment vertical="center" wrapText="1"/>
      <protection hidden="1"/>
    </xf>
    <xf numFmtId="0" fontId="0" fillId="35" borderId="66" xfId="0" applyFont="1" applyFill="1" applyBorder="1" applyAlignment="1" applyProtection="1">
      <alignment vertical="center" wrapText="1"/>
      <protection hidden="1"/>
    </xf>
    <xf numFmtId="0" fontId="0" fillId="35" borderId="72" xfId="0" applyFont="1" applyFill="1" applyBorder="1" applyAlignment="1" applyProtection="1">
      <alignment vertical="center" wrapText="1"/>
      <protection hidden="1"/>
    </xf>
    <xf numFmtId="0" fontId="0" fillId="35" borderId="67" xfId="0" applyFont="1" applyFill="1" applyBorder="1" applyAlignment="1" applyProtection="1">
      <alignment vertical="center" wrapText="1"/>
      <protection hidden="1"/>
    </xf>
    <xf numFmtId="0" fontId="0" fillId="33" borderId="42" xfId="0" applyFont="1" applyFill="1" applyBorder="1" applyAlignment="1" applyProtection="1">
      <alignment vertical="center" wrapText="1"/>
      <protection locked="0"/>
    </xf>
    <xf numFmtId="0" fontId="0" fillId="33" borderId="33" xfId="0" applyFont="1" applyFill="1" applyBorder="1" applyAlignment="1" applyProtection="1">
      <alignment vertical="center" wrapText="1"/>
      <protection locked="0"/>
    </xf>
    <xf numFmtId="0" fontId="0" fillId="33" borderId="43" xfId="0" applyFont="1" applyFill="1" applyBorder="1" applyAlignment="1" applyProtection="1">
      <alignment vertical="center" wrapText="1"/>
      <protection locked="0"/>
    </xf>
    <xf numFmtId="0" fontId="51" fillId="36" borderId="70" xfId="0" applyFont="1" applyFill="1" applyBorder="1" applyAlignment="1" applyProtection="1">
      <alignment vertical="center" wrapText="1"/>
      <protection hidden="1"/>
    </xf>
    <xf numFmtId="0" fontId="51" fillId="36" borderId="35" xfId="0" applyFont="1" applyFill="1" applyBorder="1" applyAlignment="1" applyProtection="1">
      <alignment vertical="center" wrapText="1"/>
      <protection hidden="1"/>
    </xf>
    <xf numFmtId="0" fontId="51" fillId="36" borderId="71" xfId="0" applyFont="1" applyFill="1" applyBorder="1" applyAlignment="1" applyProtection="1">
      <alignment vertical="center" wrapText="1"/>
      <protection hidden="1"/>
    </xf>
    <xf numFmtId="0" fontId="0" fillId="35" borderId="15" xfId="0" applyNumberFormat="1" applyFont="1" applyFill="1" applyBorder="1" applyAlignment="1" applyProtection="1">
      <alignment vertical="center" wrapText="1"/>
      <protection hidden="1"/>
    </xf>
    <xf numFmtId="0" fontId="0" fillId="35" borderId="10" xfId="0" applyNumberFormat="1" applyFont="1" applyFill="1" applyBorder="1" applyAlignment="1" applyProtection="1">
      <alignment vertical="center" wrapText="1"/>
      <protection hidden="1"/>
    </xf>
    <xf numFmtId="3" fontId="0" fillId="35" borderId="1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35" borderId="19" xfId="0" applyNumberFormat="1" applyFont="1" applyFill="1" applyBorder="1" applyAlignment="1" applyProtection="1">
      <alignment vertical="center" wrapText="1"/>
      <protection hidden="1"/>
    </xf>
    <xf numFmtId="0" fontId="0" fillId="35" borderId="20" xfId="0" applyNumberFormat="1" applyFont="1" applyFill="1" applyBorder="1" applyAlignment="1" applyProtection="1">
      <alignment vertical="center" wrapText="1"/>
      <protection hidden="1"/>
    </xf>
    <xf numFmtId="3" fontId="0" fillId="35" borderId="20" xfId="0" applyNumberFormat="1" applyFont="1" applyFill="1" applyBorder="1" applyAlignment="1" applyProtection="1">
      <alignment vertical="center" wrapText="1"/>
      <protection hidden="1"/>
    </xf>
    <xf numFmtId="0" fontId="0" fillId="34" borderId="85" xfId="0" applyNumberFormat="1" applyFont="1" applyFill="1" applyBorder="1" applyAlignment="1" applyProtection="1">
      <alignment vertical="center" wrapText="1"/>
      <protection hidden="1"/>
    </xf>
    <xf numFmtId="0" fontId="0" fillId="33" borderId="34" xfId="0" applyFont="1" applyFill="1" applyBorder="1" applyAlignment="1" applyProtection="1">
      <alignment vertical="center" wrapText="1"/>
      <protection locked="0"/>
    </xf>
    <xf numFmtId="0" fontId="0" fillId="33" borderId="69" xfId="0" applyFont="1" applyFill="1" applyBorder="1" applyAlignment="1" applyProtection="1">
      <alignment vertical="center" wrapText="1"/>
      <protection locked="0"/>
    </xf>
    <xf numFmtId="0" fontId="51" fillId="36" borderId="32" xfId="0" applyFont="1" applyFill="1" applyBorder="1" applyAlignment="1" applyProtection="1">
      <alignment vertical="center" wrapText="1"/>
      <protection hidden="1"/>
    </xf>
    <xf numFmtId="0" fontId="0" fillId="33" borderId="34" xfId="0" applyFill="1" applyBorder="1" applyAlignment="1" applyProtection="1">
      <alignment vertical="center" wrapText="1"/>
      <protection locked="0"/>
    </xf>
    <xf numFmtId="0" fontId="0" fillId="35" borderId="15" xfId="0" applyFill="1" applyBorder="1" applyAlignment="1" applyProtection="1">
      <alignment vertical="center" wrapText="1"/>
      <protection hidden="1"/>
    </xf>
    <xf numFmtId="0" fontId="0" fillId="35" borderId="10" xfId="0" applyFill="1" applyBorder="1" applyAlignment="1" applyProtection="1">
      <alignment vertical="center" wrapText="1"/>
      <protection hidden="1"/>
    </xf>
    <xf numFmtId="0" fontId="0" fillId="35" borderId="19" xfId="0" applyFill="1" applyBorder="1" applyAlignment="1" applyProtection="1">
      <alignment vertical="center" wrapText="1"/>
      <protection hidden="1"/>
    </xf>
    <xf numFmtId="0" fontId="0" fillId="35" borderId="20" xfId="0" applyFill="1" applyBorder="1" applyAlignment="1" applyProtection="1">
      <alignment vertical="center" wrapText="1"/>
      <protection hidden="1"/>
    </xf>
    <xf numFmtId="0" fontId="0" fillId="33" borderId="83" xfId="0" applyFont="1" applyFill="1" applyBorder="1" applyAlignment="1" applyProtection="1">
      <alignment vertical="center" wrapText="1"/>
      <protection locked="0"/>
    </xf>
    <xf numFmtId="0" fontId="51" fillId="36" borderId="36" xfId="0" applyFont="1" applyFill="1" applyBorder="1" applyAlignment="1" applyProtection="1">
      <alignment vertical="center" wrapText="1"/>
      <protection hidden="1"/>
    </xf>
    <xf numFmtId="0" fontId="51" fillId="36" borderId="80" xfId="0" applyFont="1" applyFill="1" applyBorder="1" applyAlignment="1" applyProtection="1">
      <alignment vertical="center" wrapText="1"/>
      <protection hidden="1"/>
    </xf>
    <xf numFmtId="0" fontId="51" fillId="36" borderId="81" xfId="0" applyFont="1" applyFill="1" applyBorder="1" applyAlignment="1" applyProtection="1">
      <alignment vertical="center" wrapText="1"/>
      <protection hidden="1"/>
    </xf>
    <xf numFmtId="0" fontId="51" fillId="36" borderId="82" xfId="0" applyFont="1" applyFill="1" applyBorder="1" applyAlignment="1" applyProtection="1">
      <alignment vertical="center" wrapText="1"/>
      <protection hidden="1"/>
    </xf>
    <xf numFmtId="9" fontId="0" fillId="35" borderId="13" xfId="0" applyNumberFormat="1" applyFont="1" applyFill="1" applyBorder="1" applyAlignment="1" applyProtection="1">
      <alignment vertical="center" wrapText="1"/>
      <protection hidden="1"/>
    </xf>
    <xf numFmtId="3" fontId="0" fillId="35" borderId="13" xfId="0" applyNumberFormat="1" applyFill="1" applyBorder="1" applyAlignment="1" applyProtection="1">
      <alignment horizontal="left" vertical="center"/>
      <protection hidden="1"/>
    </xf>
    <xf numFmtId="4" fontId="0" fillId="35" borderId="14" xfId="0" applyNumberFormat="1" applyFill="1" applyBorder="1" applyAlignment="1" applyProtection="1">
      <alignment horizontal="left" vertical="center"/>
      <protection hidden="1"/>
    </xf>
    <xf numFmtId="9" fontId="0" fillId="35" borderId="10" xfId="0" applyNumberFormat="1" applyFont="1" applyFill="1" applyBorder="1" applyAlignment="1" applyProtection="1">
      <alignment vertical="center" wrapText="1"/>
      <protection hidden="1"/>
    </xf>
    <xf numFmtId="3" fontId="0" fillId="35" borderId="10" xfId="0" applyNumberFormat="1" applyFill="1" applyBorder="1" applyAlignment="1" applyProtection="1">
      <alignment horizontal="left" vertical="center"/>
      <protection hidden="1"/>
    </xf>
    <xf numFmtId="4" fontId="0" fillId="35" borderId="17" xfId="0" applyNumberFormat="1" applyFill="1" applyBorder="1" applyAlignment="1" applyProtection="1">
      <alignment horizontal="left" vertical="center"/>
      <protection hidden="1"/>
    </xf>
    <xf numFmtId="9" fontId="0" fillId="35" borderId="20" xfId="0" applyNumberFormat="1" applyFont="1" applyFill="1" applyBorder="1" applyAlignment="1" applyProtection="1">
      <alignment vertical="center" wrapText="1"/>
      <protection hidden="1"/>
    </xf>
    <xf numFmtId="3" fontId="0" fillId="35" borderId="20" xfId="0" applyNumberFormat="1" applyFill="1" applyBorder="1" applyAlignment="1" applyProtection="1">
      <alignment horizontal="left" vertical="center"/>
      <protection hidden="1"/>
    </xf>
    <xf numFmtId="4" fontId="0" fillId="35" borderId="21" xfId="0" applyNumberFormat="1" applyFill="1" applyBorder="1" applyAlignment="1" applyProtection="1">
      <alignment horizontal="left" vertical="center"/>
      <protection hidden="1"/>
    </xf>
    <xf numFmtId="0" fontId="0" fillId="33" borderId="84" xfId="0" applyFont="1" applyFill="1" applyBorder="1" applyAlignment="1" applyProtection="1">
      <alignment vertical="center" wrapText="1"/>
      <protection locked="0"/>
    </xf>
    <xf numFmtId="0" fontId="0" fillId="33" borderId="81" xfId="0" applyFont="1" applyFill="1" applyBorder="1" applyAlignment="1" applyProtection="1">
      <alignment vertical="center" wrapText="1"/>
      <protection locked="0"/>
    </xf>
    <xf numFmtId="0" fontId="0" fillId="33" borderId="35" xfId="0" applyFont="1" applyFill="1" applyBorder="1" applyAlignment="1" applyProtection="1">
      <alignment vertical="center" wrapText="1"/>
      <protection locked="0"/>
    </xf>
    <xf numFmtId="0" fontId="0" fillId="33" borderId="36" xfId="0" applyFont="1" applyFill="1" applyBorder="1" applyAlignment="1" applyProtection="1">
      <alignment vertical="center" wrapText="1"/>
      <protection locked="0"/>
    </xf>
    <xf numFmtId="0" fontId="0" fillId="33" borderId="71" xfId="0" applyFont="1" applyFill="1" applyBorder="1" applyAlignment="1" applyProtection="1">
      <alignment vertical="center" wrapText="1"/>
      <protection locked="0"/>
    </xf>
    <xf numFmtId="0" fontId="0" fillId="33" borderId="17" xfId="0" applyFill="1" applyBorder="1" applyAlignment="1" applyProtection="1">
      <alignment vertical="center" wrapText="1"/>
      <protection locked="0"/>
    </xf>
    <xf numFmtId="0" fontId="0" fillId="34" borderId="22" xfId="0" applyFill="1" applyBorder="1" applyProtection="1">
      <protection hidden="1"/>
    </xf>
    <xf numFmtId="164" fontId="0" fillId="34" borderId="22" xfId="0" applyNumberFormat="1" applyFill="1" applyBorder="1" applyProtection="1">
      <protection hidden="1"/>
    </xf>
    <xf numFmtId="14" fontId="0" fillId="34" borderId="22" xfId="0" applyNumberFormat="1" applyFill="1" applyBorder="1" applyProtection="1">
      <protection hidden="1"/>
    </xf>
    <xf numFmtId="0" fontId="28" fillId="36" borderId="60" xfId="0" applyFont="1" applyFill="1" applyBorder="1" applyAlignment="1" applyProtection="1">
      <alignment horizontal="left" vertical="center" indent="1"/>
      <protection hidden="1"/>
    </xf>
    <xf numFmtId="14" fontId="0" fillId="33" borderId="0" xfId="0" applyNumberFormat="1" applyFont="1" applyFill="1" applyBorder="1" applyAlignment="1" applyProtection="1">
      <alignment horizontal="left" vertical="center"/>
      <protection hidden="1"/>
    </xf>
    <xf numFmtId="0" fontId="0" fillId="34" borderId="0" xfId="0" applyFill="1" applyBorder="1" applyAlignment="1" applyProtection="1">
      <alignment vertical="center"/>
      <protection hidden="1"/>
    </xf>
    <xf numFmtId="0" fontId="28" fillId="36" borderId="40" xfId="0" applyFont="1" applyFill="1" applyBorder="1" applyAlignment="1" applyProtection="1">
      <alignment horizontal="left" vertical="center" indent="1"/>
      <protection hidden="1"/>
    </xf>
    <xf numFmtId="0" fontId="0" fillId="33" borderId="0" xfId="0" applyFont="1" applyFill="1" applyBorder="1" applyAlignment="1" applyProtection="1">
      <alignment horizontal="left" vertical="center"/>
      <protection hidden="1"/>
    </xf>
    <xf numFmtId="165" fontId="0" fillId="33" borderId="0" xfId="0" applyNumberFormat="1" applyFont="1" applyFill="1" applyBorder="1" applyAlignment="1" applyProtection="1">
      <alignment horizontal="left" vertical="center"/>
      <protection hidden="1"/>
    </xf>
    <xf numFmtId="0" fontId="28" fillId="36" borderId="41" xfId="0" applyFont="1" applyFill="1" applyBorder="1" applyAlignment="1" applyProtection="1">
      <alignment horizontal="left" vertical="center" indent="1"/>
      <protection hidden="1"/>
    </xf>
    <xf numFmtId="0" fontId="0" fillId="34" borderId="0" xfId="0" applyFont="1" applyFill="1" applyBorder="1" applyAlignment="1" applyProtection="1">
      <alignment horizontal="left" vertical="center" indent="1"/>
      <protection hidden="1"/>
    </xf>
    <xf numFmtId="166" fontId="1" fillId="34" borderId="0" xfId="1997" applyNumberFormat="1" applyFont="1" applyFill="1" applyBorder="1" applyAlignment="1" applyProtection="1">
      <alignment horizontal="left" vertical="center" indent="1"/>
      <protection hidden="1"/>
    </xf>
    <xf numFmtId="0" fontId="18" fillId="36" borderId="47" xfId="0" applyFont="1" applyFill="1" applyBorder="1" applyAlignment="1" applyProtection="1">
      <alignment horizontal="left" vertical="center" indent="1"/>
      <protection hidden="1"/>
    </xf>
    <xf numFmtId="166" fontId="18" fillId="36" borderId="77" xfId="1997" applyNumberFormat="1" applyFont="1" applyFill="1" applyBorder="1" applyAlignment="1" applyProtection="1">
      <alignment horizontal="left" vertical="center" indent="1"/>
      <protection hidden="1"/>
    </xf>
    <xf numFmtId="0" fontId="18" fillId="36" borderId="78" xfId="0" applyFont="1" applyFill="1" applyBorder="1" applyAlignment="1" applyProtection="1">
      <alignment horizontal="left" vertical="center" indent="1"/>
      <protection hidden="1"/>
    </xf>
    <xf numFmtId="0" fontId="18" fillId="36" borderId="84" xfId="0" applyFont="1" applyFill="1" applyBorder="1" applyAlignment="1" applyProtection="1">
      <alignment horizontal="left" vertical="center" indent="1"/>
      <protection hidden="1"/>
    </xf>
    <xf numFmtId="0" fontId="18" fillId="36" borderId="73" xfId="0" applyFont="1" applyFill="1" applyBorder="1" applyAlignment="1" applyProtection="1">
      <alignment vertical="center"/>
      <protection hidden="1"/>
    </xf>
    <xf numFmtId="0" fontId="28" fillId="36" borderId="55" xfId="0" applyFont="1" applyFill="1" applyBorder="1" applyAlignment="1" applyProtection="1">
      <alignment horizontal="left" vertical="center" indent="1"/>
      <protection hidden="1"/>
    </xf>
    <xf numFmtId="166" fontId="1" fillId="35" borderId="12" xfId="1997" applyNumberFormat="1" applyFont="1" applyFill="1" applyBorder="1" applyAlignment="1" applyProtection="1">
      <alignment horizontal="right" vertical="center" indent="1"/>
      <protection hidden="1"/>
    </xf>
    <xf numFmtId="168" fontId="1" fillId="35" borderId="13" xfId="1997" applyNumberFormat="1" applyFont="1" applyFill="1" applyBorder="1" applyAlignment="1" applyProtection="1">
      <alignment horizontal="right" vertical="center" indent="1"/>
      <protection hidden="1"/>
    </xf>
    <xf numFmtId="168" fontId="1" fillId="35" borderId="75" xfId="1997" applyNumberFormat="1" applyFont="1" applyFill="1" applyBorder="1" applyAlignment="1" applyProtection="1">
      <alignment horizontal="right" vertical="center" indent="1"/>
      <protection hidden="1"/>
    </xf>
    <xf numFmtId="7" fontId="0" fillId="35" borderId="60" xfId="0" applyNumberFormat="1" applyFill="1" applyBorder="1" applyAlignment="1" applyProtection="1">
      <alignment horizontal="right" vertical="center"/>
      <protection hidden="1"/>
    </xf>
    <xf numFmtId="0" fontId="28" fillId="36" borderId="62" xfId="0" applyFont="1" applyFill="1" applyBorder="1" applyAlignment="1" applyProtection="1">
      <alignment horizontal="left" vertical="center" indent="1"/>
      <protection hidden="1"/>
    </xf>
    <xf numFmtId="166" fontId="1" fillId="35" borderId="15" xfId="1997" applyNumberFormat="1" applyFont="1" applyFill="1" applyBorder="1" applyAlignment="1" applyProtection="1">
      <alignment horizontal="right" vertical="center" indent="1"/>
      <protection hidden="1"/>
    </xf>
    <xf numFmtId="168" fontId="1" fillId="35" borderId="18" xfId="1997" applyNumberFormat="1" applyFont="1" applyFill="1" applyBorder="1" applyAlignment="1" applyProtection="1">
      <alignment horizontal="right" vertical="center" indent="1"/>
      <protection hidden="1"/>
    </xf>
    <xf numFmtId="168" fontId="1" fillId="35" borderId="37" xfId="1997" applyNumberFormat="1" applyFont="1" applyFill="1" applyBorder="1" applyAlignment="1" applyProtection="1">
      <alignment horizontal="right" vertical="center" indent="1"/>
      <protection hidden="1"/>
    </xf>
    <xf numFmtId="7" fontId="0" fillId="35" borderId="40" xfId="0" applyNumberFormat="1" applyFill="1" applyBorder="1" applyAlignment="1" applyProtection="1">
      <alignment horizontal="right" vertical="center"/>
      <protection hidden="1"/>
    </xf>
    <xf numFmtId="168" fontId="1" fillId="35" borderId="10" xfId="1997" applyNumberFormat="1" applyFont="1" applyFill="1" applyBorder="1" applyAlignment="1" applyProtection="1">
      <alignment horizontal="right" vertical="center" indent="1"/>
      <protection hidden="1"/>
    </xf>
    <xf numFmtId="168" fontId="1" fillId="35" borderId="16" xfId="1997" applyNumberFormat="1" applyFont="1" applyFill="1" applyBorder="1" applyAlignment="1" applyProtection="1">
      <alignment horizontal="right" vertical="center" indent="1"/>
      <protection hidden="1"/>
    </xf>
    <xf numFmtId="0" fontId="28" fillId="36" borderId="64" xfId="0" applyFont="1" applyFill="1" applyBorder="1" applyAlignment="1" applyProtection="1">
      <alignment horizontal="left" vertical="center" indent="1"/>
      <protection hidden="1"/>
    </xf>
    <xf numFmtId="166" fontId="1" fillId="35" borderId="19" xfId="1997" applyNumberFormat="1" applyFont="1" applyFill="1" applyBorder="1" applyAlignment="1" applyProtection="1">
      <alignment horizontal="right" vertical="center" indent="1"/>
      <protection hidden="1"/>
    </xf>
    <xf numFmtId="168" fontId="1" fillId="35" borderId="20" xfId="1997" applyNumberFormat="1" applyFont="1" applyFill="1" applyBorder="1" applyAlignment="1" applyProtection="1">
      <alignment horizontal="right" vertical="center" indent="1"/>
      <protection hidden="1"/>
    </xf>
    <xf numFmtId="168" fontId="1" fillId="35" borderId="69" xfId="1997" applyNumberFormat="1" applyFont="1" applyFill="1" applyBorder="1" applyAlignment="1" applyProtection="1">
      <alignment horizontal="right" vertical="center" indent="1"/>
      <protection hidden="1"/>
    </xf>
    <xf numFmtId="7" fontId="0" fillId="35" borderId="41" xfId="0" applyNumberFormat="1" applyFill="1" applyBorder="1" applyAlignment="1" applyProtection="1">
      <alignment horizontal="right" vertical="center"/>
      <protection hidden="1"/>
    </xf>
    <xf numFmtId="37" fontId="0" fillId="35" borderId="66" xfId="0" applyNumberFormat="1" applyFill="1" applyBorder="1" applyAlignment="1" applyProtection="1">
      <alignment horizontal="right" vertical="center"/>
      <protection hidden="1"/>
    </xf>
    <xf numFmtId="39" fontId="0" fillId="35" borderId="67" xfId="0" applyNumberFormat="1" applyFill="1" applyBorder="1" applyAlignment="1" applyProtection="1">
      <alignment horizontal="right" vertical="center"/>
      <protection hidden="1"/>
    </xf>
    <xf numFmtId="39" fontId="0" fillId="35" borderId="83" xfId="0" applyNumberFormat="1" applyFill="1" applyBorder="1" applyAlignment="1" applyProtection="1">
      <alignment horizontal="right" vertical="center"/>
      <protection hidden="1"/>
    </xf>
    <xf numFmtId="7" fontId="0" fillId="35" borderId="76" xfId="0" applyNumberFormat="1" applyFill="1" applyBorder="1" applyAlignment="1" applyProtection="1">
      <alignment horizontal="right" vertical="center"/>
      <protection hidden="1"/>
    </xf>
    <xf numFmtId="0" fontId="52" fillId="34" borderId="0" xfId="0" applyFont="1" applyFill="1" applyBorder="1" applyAlignment="1" applyProtection="1">
      <alignment horizontal="left"/>
      <protection hidden="1"/>
    </xf>
    <xf numFmtId="0" fontId="22" fillId="34" borderId="0" xfId="42" applyFont="1" applyFill="1" applyAlignment="1" applyProtection="1">
      <alignment vertical="center" wrapText="1"/>
      <protection hidden="1"/>
    </xf>
    <xf numFmtId="0" fontId="22" fillId="34" borderId="0" xfId="42" applyFont="1" applyFill="1" applyAlignment="1" applyProtection="1">
      <alignment horizontal="left" vertical="center" wrapText="1"/>
      <protection hidden="1"/>
    </xf>
    <xf numFmtId="0" fontId="27" fillId="34" borderId="0" xfId="0" applyFont="1" applyFill="1" applyBorder="1" applyAlignment="1" applyProtection="1">
      <alignment horizontal="left"/>
      <protection hidden="1"/>
    </xf>
    <xf numFmtId="0" fontId="28" fillId="34" borderId="0" xfId="0" applyFont="1" applyFill="1" applyBorder="1" applyAlignment="1" applyProtection="1">
      <alignment horizontal="left" vertical="center" wrapText="1"/>
      <protection hidden="1"/>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57" fillId="34" borderId="22" xfId="42" applyFont="1" applyFill="1" applyBorder="1" applyAlignment="1" applyProtection="1">
      <alignment horizontal="left" vertical="center"/>
      <protection hidden="1"/>
    </xf>
    <xf numFmtId="0" fontId="25" fillId="34" borderId="22" xfId="42" applyFont="1" applyFill="1" applyBorder="1" applyAlignment="1" applyProtection="1">
      <alignment horizontal="left" vertical="center"/>
      <protection hidden="1"/>
    </xf>
    <xf numFmtId="0" fontId="0" fillId="33" borderId="10" xfId="0" applyFont="1" applyFill="1" applyBorder="1" applyAlignment="1">
      <alignment horizontal="left" vertical="center" indent="1"/>
    </xf>
    <xf numFmtId="0" fontId="0" fillId="35" borderId="10" xfId="0" applyFont="1" applyFill="1" applyBorder="1" applyAlignment="1">
      <alignment horizontal="left" vertical="center" indent="1"/>
    </xf>
    <xf numFmtId="0" fontId="57" fillId="34" borderId="0" xfId="42" applyFont="1" applyFill="1" applyBorder="1" applyAlignment="1" applyProtection="1">
      <alignment horizontal="left" vertical="center"/>
      <protection hidden="1"/>
    </xf>
    <xf numFmtId="0" fontId="25" fillId="34" borderId="0" xfId="42" applyFont="1" applyFill="1" applyBorder="1" applyAlignment="1" applyProtection="1">
      <alignment horizontal="left" vertical="center"/>
      <protection hidden="1"/>
    </xf>
    <xf numFmtId="0" fontId="22" fillId="34" borderId="0" xfId="42" applyFont="1" applyFill="1" applyAlignment="1" applyProtection="1">
      <alignment horizontal="left" vertical="center" wrapText="1"/>
      <protection hidden="1"/>
    </xf>
    <xf numFmtId="0" fontId="0" fillId="34" borderId="10" xfId="0" applyFont="1" applyFill="1" applyBorder="1" applyAlignment="1">
      <alignment horizontal="left" vertical="center" wrapText="1"/>
    </xf>
    <xf numFmtId="0" fontId="0" fillId="34" borderId="16" xfId="0" applyFont="1" applyFill="1" applyBorder="1" applyAlignment="1">
      <alignment vertical="center" wrapText="1"/>
    </xf>
    <xf numFmtId="0" fontId="0" fillId="34" borderId="18" xfId="0" applyFont="1" applyFill="1" applyBorder="1" applyAlignment="1">
      <alignment vertical="center" wrapText="1"/>
    </xf>
    <xf numFmtId="0" fontId="0" fillId="34" borderId="10" xfId="0" applyFont="1" applyFill="1" applyBorder="1" applyAlignment="1">
      <alignment vertical="center" wrapText="1"/>
    </xf>
    <xf numFmtId="0" fontId="22" fillId="34" borderId="0" xfId="42" applyFont="1" applyFill="1" applyAlignment="1" applyProtection="1">
      <alignment vertical="center" wrapText="1"/>
      <protection hidden="1"/>
    </xf>
    <xf numFmtId="0" fontId="0" fillId="34" borderId="16" xfId="0" applyFont="1" applyFill="1" applyBorder="1" applyAlignment="1">
      <alignment horizontal="left" vertical="center" wrapText="1"/>
    </xf>
    <xf numFmtId="0" fontId="0" fillId="34" borderId="18" xfId="0" applyFont="1" applyFill="1" applyBorder="1" applyAlignment="1">
      <alignment horizontal="left" vertical="center" wrapText="1"/>
    </xf>
    <xf numFmtId="0" fontId="49" fillId="0" borderId="0" xfId="0" applyFont="1" applyBorder="1"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49" fillId="0" borderId="0" xfId="0" applyFont="1" applyAlignment="1" applyProtection="1">
      <alignment horizontal="left" vertical="top" wrapText="1"/>
      <protection locked="0"/>
    </xf>
    <xf numFmtId="0" fontId="49" fillId="0" borderId="0" xfId="0" applyFont="1" applyAlignment="1" applyProtection="1">
      <alignment horizontal="left" vertical="top"/>
      <protection locked="0"/>
    </xf>
    <xf numFmtId="0" fontId="48" fillId="0" borderId="0" xfId="0" applyFont="1" applyAlignment="1" applyProtection="1">
      <alignment horizontal="left" vertical="center" wrapText="1"/>
      <protection locked="0"/>
    </xf>
    <xf numFmtId="0" fontId="13" fillId="59" borderId="0" xfId="0" applyFont="1" applyFill="1" applyAlignment="1" applyProtection="1">
      <alignment horizontal="center" vertical="center"/>
      <protection locked="0"/>
    </xf>
    <xf numFmtId="0" fontId="47" fillId="0" borderId="0" xfId="0" applyFont="1" applyAlignment="1" applyProtection="1">
      <alignment horizontal="left" vertical="top"/>
      <protection locked="0"/>
    </xf>
    <xf numFmtId="165" fontId="0" fillId="33" borderId="18" xfId="0" applyNumberFormat="1" applyFont="1" applyFill="1" applyBorder="1" applyAlignment="1" applyProtection="1">
      <alignment horizontal="left" vertical="center"/>
      <protection locked="0"/>
    </xf>
    <xf numFmtId="165" fontId="0" fillId="33" borderId="17" xfId="0" applyNumberFormat="1" applyFont="1" applyFill="1" applyBorder="1" applyAlignment="1" applyProtection="1">
      <alignment horizontal="left" vertical="center"/>
      <protection locked="0"/>
    </xf>
    <xf numFmtId="0" fontId="0" fillId="33" borderId="18" xfId="0" applyFont="1" applyFill="1" applyBorder="1" applyAlignment="1" applyProtection="1">
      <alignment horizontal="left" vertical="center"/>
      <protection locked="0"/>
    </xf>
    <xf numFmtId="0" fontId="0" fillId="33" borderId="17" xfId="0" applyFont="1" applyFill="1" applyBorder="1" applyAlignment="1" applyProtection="1">
      <alignment horizontal="left" vertical="center"/>
      <protection locked="0"/>
    </xf>
    <xf numFmtId="0" fontId="0" fillId="33" borderId="50" xfId="0" applyFont="1" applyFill="1" applyBorder="1" applyAlignment="1" applyProtection="1">
      <alignment horizontal="left" vertical="center"/>
      <protection locked="0"/>
    </xf>
    <xf numFmtId="0" fontId="0" fillId="33" borderId="21" xfId="0" applyFont="1" applyFill="1" applyBorder="1" applyAlignment="1" applyProtection="1">
      <alignment horizontal="left" vertical="center"/>
      <protection locked="0"/>
    </xf>
    <xf numFmtId="0" fontId="56" fillId="34" borderId="0" xfId="0" applyFont="1" applyFill="1" applyBorder="1" applyAlignment="1" applyProtection="1">
      <alignment horizontal="left"/>
      <protection hidden="1"/>
    </xf>
    <xf numFmtId="0" fontId="27" fillId="34" borderId="0" xfId="0" applyFont="1" applyFill="1" applyBorder="1" applyAlignment="1" applyProtection="1">
      <alignment horizontal="left"/>
      <protection hidden="1"/>
    </xf>
    <xf numFmtId="0" fontId="28" fillId="34" borderId="0" xfId="0" applyFont="1" applyFill="1" applyBorder="1" applyAlignment="1" applyProtection="1">
      <alignment horizontal="left" vertical="center" wrapText="1"/>
      <protection hidden="1"/>
    </xf>
    <xf numFmtId="14" fontId="0" fillId="33" borderId="61" xfId="0" applyNumberFormat="1" applyFont="1" applyFill="1" applyBorder="1" applyAlignment="1" applyProtection="1">
      <alignment horizontal="left" vertical="center"/>
      <protection locked="0"/>
    </xf>
    <xf numFmtId="14" fontId="0" fillId="33" borderId="14" xfId="0" applyNumberFormat="1" applyFont="1" applyFill="1" applyBorder="1" applyAlignment="1" applyProtection="1">
      <alignment horizontal="left" vertical="center"/>
      <protection locked="0"/>
    </xf>
    <xf numFmtId="0" fontId="0" fillId="33" borderId="62" xfId="0" applyFont="1" applyFill="1" applyBorder="1" applyAlignment="1" applyProtection="1">
      <alignment horizontal="left" vertical="center"/>
      <protection locked="0"/>
    </xf>
    <xf numFmtId="0" fontId="0" fillId="33" borderId="63" xfId="0" applyFont="1" applyFill="1" applyBorder="1" applyAlignment="1" applyProtection="1">
      <alignment horizontal="left" vertical="center"/>
      <protection locked="0"/>
    </xf>
    <xf numFmtId="14" fontId="51" fillId="36" borderId="52" xfId="0" applyNumberFormat="1" applyFont="1" applyFill="1" applyBorder="1" applyAlignment="1" applyProtection="1">
      <alignment horizontal="left" vertical="center"/>
      <protection hidden="1"/>
    </xf>
    <xf numFmtId="14" fontId="51" fillId="36" borderId="53" xfId="0" applyNumberFormat="1" applyFont="1" applyFill="1" applyBorder="1" applyAlignment="1" applyProtection="1">
      <alignment horizontal="left" vertical="center"/>
      <protection hidden="1"/>
    </xf>
    <xf numFmtId="14" fontId="51" fillId="36" borderId="54" xfId="0" applyNumberFormat="1" applyFont="1" applyFill="1" applyBorder="1" applyAlignment="1" applyProtection="1">
      <alignment horizontal="left" vertical="center"/>
      <protection hidden="1"/>
    </xf>
    <xf numFmtId="0" fontId="51" fillId="36" borderId="52" xfId="0" applyFont="1" applyFill="1" applyBorder="1" applyAlignment="1" applyProtection="1">
      <alignment horizontal="left" vertical="center"/>
      <protection hidden="1"/>
    </xf>
    <xf numFmtId="0" fontId="51" fillId="36" borderId="53" xfId="0" applyFont="1" applyFill="1" applyBorder="1" applyAlignment="1" applyProtection="1">
      <alignment horizontal="left" vertical="center"/>
      <protection hidden="1"/>
    </xf>
    <xf numFmtId="0" fontId="51" fillId="36" borderId="54" xfId="0" applyFont="1" applyFill="1" applyBorder="1" applyAlignment="1" applyProtection="1">
      <alignment horizontal="left" vertical="center"/>
      <protection hidden="1"/>
    </xf>
    <xf numFmtId="0" fontId="51" fillId="34" borderId="74" xfId="0" applyFont="1" applyFill="1" applyBorder="1" applyAlignment="1" applyProtection="1">
      <alignment horizontal="center" vertical="center" wrapText="1"/>
      <protection hidden="1"/>
    </xf>
    <xf numFmtId="0" fontId="51" fillId="36" borderId="73" xfId="0" applyFont="1" applyFill="1" applyBorder="1" applyAlignment="1" applyProtection="1">
      <alignment horizontal="center" vertical="center" wrapText="1"/>
      <protection hidden="1"/>
    </xf>
    <xf numFmtId="0" fontId="51" fillId="36" borderId="76" xfId="0" applyFont="1" applyFill="1" applyBorder="1" applyAlignment="1" applyProtection="1">
      <alignment horizontal="center" vertical="center" wrapText="1"/>
      <protection hidden="1"/>
    </xf>
    <xf numFmtId="0" fontId="51" fillId="36" borderId="56" xfId="0" applyFont="1" applyFill="1" applyBorder="1" applyAlignment="1" applyProtection="1">
      <alignment horizontal="left" vertical="center"/>
      <protection hidden="1"/>
    </xf>
    <xf numFmtId="0" fontId="51" fillId="36" borderId="58" xfId="0" applyFont="1" applyFill="1" applyBorder="1" applyAlignment="1" applyProtection="1">
      <alignment horizontal="left" vertical="center"/>
      <protection hidden="1"/>
    </xf>
    <xf numFmtId="0" fontId="0" fillId="34" borderId="74" xfId="0" applyFill="1" applyBorder="1" applyAlignment="1" applyProtection="1">
      <alignment horizontal="center" vertical="center" wrapText="1"/>
      <protection hidden="1"/>
    </xf>
    <xf numFmtId="0" fontId="51" fillId="36" borderId="52" xfId="0" applyFont="1" applyFill="1" applyBorder="1" applyAlignment="1" applyProtection="1">
      <alignment horizontal="center" vertical="center"/>
      <protection hidden="1"/>
    </xf>
    <xf numFmtId="0" fontId="51" fillId="36" borderId="54" xfId="0" applyFont="1" applyFill="1" applyBorder="1" applyAlignment="1" applyProtection="1">
      <alignment horizontal="center" vertical="center"/>
      <protection hidden="1"/>
    </xf>
    <xf numFmtId="0" fontId="0" fillId="34" borderId="57" xfId="0" applyFill="1" applyBorder="1" applyAlignment="1" applyProtection="1">
      <alignment horizontal="center" vertical="center" wrapText="1"/>
      <protection hidden="1"/>
    </xf>
    <xf numFmtId="0" fontId="0" fillId="34" borderId="0" xfId="0" applyFill="1" applyBorder="1" applyAlignment="1" applyProtection="1">
      <alignment horizontal="center" vertical="center" wrapText="1"/>
      <protection hidden="1"/>
    </xf>
    <xf numFmtId="0" fontId="0" fillId="34" borderId="0" xfId="0" applyFill="1" applyAlignment="1" applyProtection="1">
      <alignment horizontal="center" vertical="center" wrapText="1"/>
      <protection hidden="1"/>
    </xf>
    <xf numFmtId="0" fontId="51" fillId="36" borderId="47" xfId="0" applyFont="1" applyFill="1" applyBorder="1" applyAlignment="1" applyProtection="1">
      <alignment horizontal="left" vertical="center"/>
      <protection hidden="1"/>
    </xf>
    <xf numFmtId="0" fontId="51" fillId="36" borderId="48" xfId="0" applyFont="1" applyFill="1" applyBorder="1" applyAlignment="1" applyProtection="1">
      <alignment horizontal="left" vertical="center"/>
      <protection hidden="1"/>
    </xf>
    <xf numFmtId="0" fontId="51" fillId="36" borderId="49" xfId="0" applyFont="1" applyFill="1" applyBorder="1" applyAlignment="1" applyProtection="1">
      <alignment horizontal="left" vertical="center"/>
      <protection hidden="1"/>
    </xf>
    <xf numFmtId="0" fontId="28" fillId="36" borderId="52" xfId="0" applyFont="1" applyFill="1" applyBorder="1" applyAlignment="1">
      <alignment horizontal="left"/>
    </xf>
    <xf numFmtId="0" fontId="28" fillId="36" borderId="53" xfId="0" applyFont="1" applyFill="1" applyBorder="1" applyAlignment="1">
      <alignment horizontal="left"/>
    </xf>
    <xf numFmtId="0" fontId="28" fillId="36" borderId="54" xfId="0" applyFont="1" applyFill="1" applyBorder="1" applyAlignment="1">
      <alignment horizontal="left"/>
    </xf>
    <xf numFmtId="0" fontId="18" fillId="36" borderId="44" xfId="0" applyFont="1" applyFill="1" applyBorder="1" applyAlignment="1">
      <alignment horizontal="center"/>
    </xf>
    <xf numFmtId="0" fontId="18" fillId="36" borderId="45" xfId="0" applyFont="1" applyFill="1" applyBorder="1" applyAlignment="1">
      <alignment horizontal="center"/>
    </xf>
    <xf numFmtId="0" fontId="18" fillId="36" borderId="46" xfId="0" applyFont="1" applyFill="1" applyBorder="1" applyAlignment="1">
      <alignment horizontal="center"/>
    </xf>
    <xf numFmtId="0" fontId="18" fillId="36" borderId="47" xfId="0" applyFont="1" applyFill="1" applyBorder="1" applyAlignment="1">
      <alignment horizontal="center"/>
    </xf>
    <xf numFmtId="0" fontId="18" fillId="36" borderId="48" xfId="0" applyFont="1" applyFill="1" applyBorder="1" applyAlignment="1">
      <alignment horizontal="center"/>
    </xf>
    <xf numFmtId="0" fontId="18" fillId="36" borderId="49" xfId="0" applyFont="1" applyFill="1" applyBorder="1" applyAlignment="1">
      <alignment horizontal="center"/>
    </xf>
    <xf numFmtId="0" fontId="18" fillId="36" borderId="56" xfId="0" applyFont="1" applyFill="1" applyBorder="1" applyAlignment="1">
      <alignment horizontal="left"/>
    </xf>
    <xf numFmtId="0" fontId="18" fillId="36" borderId="57" xfId="0" applyFont="1" applyFill="1" applyBorder="1" applyAlignment="1">
      <alignment horizontal="left"/>
    </xf>
    <xf numFmtId="0" fontId="18" fillId="36" borderId="58" xfId="0" applyFont="1" applyFill="1" applyBorder="1" applyAlignment="1">
      <alignment horizontal="left"/>
    </xf>
    <xf numFmtId="0" fontId="28" fillId="36" borderId="56" xfId="0" applyFont="1" applyFill="1" applyBorder="1" applyAlignment="1">
      <alignment horizontal="left" vertical="center"/>
    </xf>
    <xf numFmtId="0" fontId="28" fillId="36" borderId="57" xfId="0" applyFont="1" applyFill="1" applyBorder="1" applyAlignment="1">
      <alignment horizontal="left" vertical="center"/>
    </xf>
    <xf numFmtId="0" fontId="28" fillId="36" borderId="58" xfId="0" applyFont="1" applyFill="1" applyBorder="1" applyAlignment="1">
      <alignment horizontal="left" vertical="center"/>
    </xf>
    <xf numFmtId="0" fontId="28" fillId="36" borderId="55" xfId="0" applyFont="1" applyFill="1" applyBorder="1" applyAlignment="1">
      <alignment horizontal="left" vertical="center"/>
    </xf>
    <xf numFmtId="0" fontId="28" fillId="36" borderId="22" xfId="0" applyFont="1" applyFill="1" applyBorder="1" applyAlignment="1">
      <alignment horizontal="left" vertical="center"/>
    </xf>
    <xf numFmtId="0" fontId="28" fillId="36" borderId="59" xfId="0" applyFont="1" applyFill="1" applyBorder="1" applyAlignment="1">
      <alignment horizontal="left" vertical="center"/>
    </xf>
    <xf numFmtId="0" fontId="28" fillId="36" borderId="56" xfId="0" applyFont="1" applyFill="1" applyBorder="1" applyAlignment="1">
      <alignment horizontal="left"/>
    </xf>
    <xf numFmtId="0" fontId="28" fillId="36" borderId="57" xfId="0" applyFont="1" applyFill="1" applyBorder="1" applyAlignment="1">
      <alignment horizontal="left"/>
    </xf>
    <xf numFmtId="0" fontId="28" fillId="36" borderId="58" xfId="0" applyFont="1" applyFill="1" applyBorder="1" applyAlignment="1">
      <alignment horizontal="left"/>
    </xf>
    <xf numFmtId="0" fontId="18" fillId="36" borderId="77" xfId="0" applyFont="1" applyFill="1" applyBorder="1" applyAlignment="1">
      <alignment horizontal="left"/>
    </xf>
    <xf numFmtId="0" fontId="18" fillId="36" borderId="78" xfId="0" applyFont="1" applyFill="1" applyBorder="1" applyAlignment="1">
      <alignment horizontal="left"/>
    </xf>
    <xf numFmtId="0" fontId="18" fillId="36" borderId="79" xfId="0" applyFont="1" applyFill="1" applyBorder="1" applyAlignment="1">
      <alignment horizontal="left"/>
    </xf>
    <xf numFmtId="0" fontId="18" fillId="36" borderId="56" xfId="0" applyFont="1" applyFill="1" applyBorder="1" applyAlignment="1">
      <alignment horizontal="center"/>
    </xf>
    <xf numFmtId="0" fontId="18" fillId="36" borderId="74" xfId="0" applyFont="1" applyFill="1" applyBorder="1" applyAlignment="1">
      <alignment horizontal="center"/>
    </xf>
    <xf numFmtId="0" fontId="18" fillId="36" borderId="47" xfId="0" applyFont="1" applyFill="1" applyBorder="1" applyAlignment="1">
      <alignment horizontal="left"/>
    </xf>
    <xf numFmtId="0" fontId="18" fillId="36" borderId="48" xfId="0" applyFont="1" applyFill="1" applyBorder="1" applyAlignment="1">
      <alignment horizontal="left"/>
    </xf>
    <xf numFmtId="0" fontId="18" fillId="36" borderId="49" xfId="0" applyFont="1" applyFill="1" applyBorder="1" applyAlignment="1">
      <alignment horizontal="left"/>
    </xf>
    <xf numFmtId="0" fontId="68" fillId="36" borderId="44" xfId="0" applyFont="1" applyFill="1" applyBorder="1" applyAlignment="1">
      <alignment horizontal="left"/>
    </xf>
    <xf numFmtId="0" fontId="68" fillId="36" borderId="45" xfId="0" applyFont="1" applyFill="1" applyBorder="1" applyAlignment="1">
      <alignment horizontal="left"/>
    </xf>
    <xf numFmtId="0" fontId="68" fillId="36" borderId="46" xfId="0" applyFont="1" applyFill="1" applyBorder="1" applyAlignment="1">
      <alignment horizontal="left"/>
    </xf>
    <xf numFmtId="0" fontId="18" fillId="36" borderId="44" xfId="0" applyFont="1" applyFill="1" applyBorder="1" applyAlignment="1">
      <alignment horizontal="left"/>
    </xf>
    <xf numFmtId="0" fontId="18" fillId="36" borderId="45" xfId="0" applyFont="1" applyFill="1" applyBorder="1" applyAlignment="1">
      <alignment horizontal="left"/>
    </xf>
    <xf numFmtId="0" fontId="18" fillId="36" borderId="46" xfId="0" applyFont="1" applyFill="1" applyBorder="1" applyAlignment="1">
      <alignment horizontal="left"/>
    </xf>
    <xf numFmtId="0" fontId="18" fillId="36" borderId="52" xfId="0" applyFont="1" applyFill="1" applyBorder="1" applyAlignment="1">
      <alignment horizontal="left"/>
    </xf>
    <xf numFmtId="0" fontId="18" fillId="36" borderId="53" xfId="0" applyFont="1" applyFill="1" applyBorder="1" applyAlignment="1">
      <alignment horizontal="left"/>
    </xf>
    <xf numFmtId="0" fontId="18" fillId="36" borderId="54" xfId="0" applyFont="1" applyFill="1" applyBorder="1" applyAlignment="1">
      <alignment horizontal="left"/>
    </xf>
    <xf numFmtId="0" fontId="16" fillId="66" borderId="73" xfId="0" applyFont="1" applyFill="1" applyBorder="1" applyAlignment="1">
      <alignment horizontal="center"/>
    </xf>
    <xf numFmtId="0" fontId="16" fillId="66" borderId="76" xfId="0" applyFont="1" applyFill="1" applyBorder="1" applyAlignment="1">
      <alignment horizontal="center"/>
    </xf>
    <xf numFmtId="0" fontId="16" fillId="66" borderId="47" xfId="0" applyFont="1" applyFill="1" applyBorder="1" applyAlignment="1">
      <alignment horizontal="center"/>
    </xf>
    <xf numFmtId="0" fontId="16" fillId="66" borderId="48" xfId="0" applyFont="1" applyFill="1" applyBorder="1" applyAlignment="1">
      <alignment horizontal="center"/>
    </xf>
    <xf numFmtId="0" fontId="16" fillId="66" borderId="49" xfId="0" applyFont="1" applyFill="1" applyBorder="1" applyAlignment="1">
      <alignment horizontal="center"/>
    </xf>
  </cellXfs>
  <cellStyles count="1999">
    <cellStyle name="20% - Accent1" xfId="19" builtinId="30" customBuiltin="1"/>
    <cellStyle name="20% - Accent1 2" xfId="55" xr:uid="{00000000-0005-0000-0000-000001000000}"/>
    <cellStyle name="20% - Accent2" xfId="23" builtinId="34" customBuiltin="1"/>
    <cellStyle name="20% - Accent2 2" xfId="56" xr:uid="{00000000-0005-0000-0000-000003000000}"/>
    <cellStyle name="20% - Accent3" xfId="27" builtinId="38" customBuiltin="1"/>
    <cellStyle name="20% - Accent3 2" xfId="57" xr:uid="{00000000-0005-0000-0000-000005000000}"/>
    <cellStyle name="20% - Accent4" xfId="31" builtinId="42" customBuiltin="1"/>
    <cellStyle name="20% - Accent4 2" xfId="58" xr:uid="{00000000-0005-0000-0000-000007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2" xfId="25" builtinId="36" customBuiltin="1"/>
    <cellStyle name="60% - Accent2 2" xfId="68" xr:uid="{00000000-0005-0000-0000-00001B000000}"/>
    <cellStyle name="60% - Accent3" xfId="29" builtinId="40" customBuiltin="1"/>
    <cellStyle name="60% - Accent3 2" xfId="69" xr:uid="{00000000-0005-0000-0000-00001D000000}"/>
    <cellStyle name="60% - Accent4" xfId="33" builtinId="44" customBuiltin="1"/>
    <cellStyle name="60% - Accent4 2" xfId="70" xr:uid="{00000000-0005-0000-0000-00001F000000}"/>
    <cellStyle name="60% - Accent5" xfId="37" builtinId="48" customBuiltin="1"/>
    <cellStyle name="60% - Accent5 2" xfId="71" xr:uid="{00000000-0005-0000-0000-000021000000}"/>
    <cellStyle name="60% - Accent6" xfId="41" builtinId="52" customBuiltin="1"/>
    <cellStyle name="60% - Accent6 2" xfId="72" xr:uid="{00000000-0005-0000-0000-000023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Bad" xfId="7" builtinId="27" customBuiltin="1"/>
    <cellStyle name="Bad 2" xfId="79" xr:uid="{00000000-0005-0000-0000-000031000000}"/>
    <cellStyle name="Calculation" xfId="11" builtinId="22" customBuiltin="1"/>
    <cellStyle name="Calculation 2" xfId="80" xr:uid="{00000000-0005-0000-0000-000033000000}"/>
    <cellStyle name="Check Cell" xfId="13" builtinId="23" customBuiltin="1"/>
    <cellStyle name="Check Cell 2" xfId="81" xr:uid="{00000000-0005-0000-0000-000035000000}"/>
    <cellStyle name="Comma" xfId="1997" builtinId="3"/>
    <cellStyle name="Comma 2" xfId="44" xr:uid="{00000000-0005-0000-0000-000037000000}"/>
    <cellStyle name="Comma 2 2" xfId="45" xr:uid="{00000000-0005-0000-0000-000038000000}"/>
    <cellStyle name="Comma 3" xfId="46" xr:uid="{00000000-0005-0000-0000-000039000000}"/>
    <cellStyle name="Comma 4" xfId="47" xr:uid="{00000000-0005-0000-0000-00003A000000}"/>
    <cellStyle name="Comma 5" xfId="43" xr:uid="{00000000-0005-0000-0000-00003B000000}"/>
    <cellStyle name="Currency 2" xfId="82" xr:uid="{00000000-0005-0000-0000-00003C000000}"/>
    <cellStyle name="Currency 3" xfId="83" xr:uid="{00000000-0005-0000-0000-00003D000000}"/>
    <cellStyle name="Explanatory Text" xfId="16" builtinId="53" customBuiltin="1"/>
    <cellStyle name="Explanatory Text 2" xfId="84" xr:uid="{00000000-0005-0000-0000-00003F000000}"/>
    <cellStyle name="Good" xfId="6" builtinId="26" customBuiltin="1"/>
    <cellStyle name="Good 2" xfId="85" xr:uid="{00000000-0005-0000-0000-000041000000}"/>
    <cellStyle name="Heading 1" xfId="2" builtinId="16" customBuiltin="1"/>
    <cellStyle name="Heading 1 2" xfId="86" xr:uid="{00000000-0005-0000-0000-000043000000}"/>
    <cellStyle name="Heading 2" xfId="3" builtinId="17" customBuiltin="1"/>
    <cellStyle name="Heading 2 2" xfId="87" xr:uid="{00000000-0005-0000-0000-000045000000}"/>
    <cellStyle name="Heading 3" xfId="4" builtinId="18" customBuiltin="1"/>
    <cellStyle name="Heading 3 2" xfId="88" xr:uid="{00000000-0005-0000-0000-000047000000}"/>
    <cellStyle name="Heading 4" xfId="5" builtinId="19" customBuiltin="1"/>
    <cellStyle name="Heading 4 2" xfId="89" xr:uid="{00000000-0005-0000-0000-000049000000}"/>
    <cellStyle name="Input" xfId="9" builtinId="20" customBuiltin="1"/>
    <cellStyle name="Input 2" xfId="90" xr:uid="{00000000-0005-0000-0000-00004B000000}"/>
    <cellStyle name="Linked Cell" xfId="12" builtinId="24" customBuiltin="1"/>
    <cellStyle name="Linked Cell 2" xfId="91" xr:uid="{00000000-0005-0000-0000-00004D000000}"/>
    <cellStyle name="Neutral" xfId="8" builtinId="28" customBuiltin="1"/>
    <cellStyle name="Neutral 2" xfId="92" xr:uid="{00000000-0005-0000-0000-00004F000000}"/>
    <cellStyle name="Normal" xfId="0" builtinId="0"/>
    <cellStyle name="Normal 2" xfId="48" xr:uid="{00000000-0005-0000-0000-000051000000}"/>
    <cellStyle name="Normal 2 10" xfId="93" xr:uid="{00000000-0005-0000-0000-000052000000}"/>
    <cellStyle name="Normal 2 10 10" xfId="94" xr:uid="{00000000-0005-0000-0000-000053000000}"/>
    <cellStyle name="Normal 2 10 11" xfId="95" xr:uid="{00000000-0005-0000-0000-000054000000}"/>
    <cellStyle name="Normal 2 10 12" xfId="96" xr:uid="{00000000-0005-0000-0000-000055000000}"/>
    <cellStyle name="Normal 2 10 13" xfId="97" xr:uid="{00000000-0005-0000-0000-000056000000}"/>
    <cellStyle name="Normal 2 10 14" xfId="98" xr:uid="{00000000-0005-0000-0000-000057000000}"/>
    <cellStyle name="Normal 2 10 15" xfId="99" xr:uid="{00000000-0005-0000-0000-000058000000}"/>
    <cellStyle name="Normal 2 10 16" xfId="100" xr:uid="{00000000-0005-0000-0000-000059000000}"/>
    <cellStyle name="Normal 2 10 17" xfId="101" xr:uid="{00000000-0005-0000-0000-00005A000000}"/>
    <cellStyle name="Normal 2 10 18" xfId="102" xr:uid="{00000000-0005-0000-0000-00005B000000}"/>
    <cellStyle name="Normal 2 10 19" xfId="103" xr:uid="{00000000-0005-0000-0000-00005C000000}"/>
    <cellStyle name="Normal 2 10 2" xfId="104" xr:uid="{00000000-0005-0000-0000-00005D000000}"/>
    <cellStyle name="Normal 2 10 20" xfId="105" xr:uid="{00000000-0005-0000-0000-00005E000000}"/>
    <cellStyle name="Normal 2 10 21" xfId="106" xr:uid="{00000000-0005-0000-0000-00005F000000}"/>
    <cellStyle name="Normal 2 10 22" xfId="107" xr:uid="{00000000-0005-0000-0000-000060000000}"/>
    <cellStyle name="Normal 2 10 23" xfId="108" xr:uid="{00000000-0005-0000-0000-000061000000}"/>
    <cellStyle name="Normal 2 10 3" xfId="109" xr:uid="{00000000-0005-0000-0000-000062000000}"/>
    <cellStyle name="Normal 2 10 4" xfId="110" xr:uid="{00000000-0005-0000-0000-000063000000}"/>
    <cellStyle name="Normal 2 10 5" xfId="111" xr:uid="{00000000-0005-0000-0000-000064000000}"/>
    <cellStyle name="Normal 2 10 6" xfId="112" xr:uid="{00000000-0005-0000-0000-000065000000}"/>
    <cellStyle name="Normal 2 10 7" xfId="113" xr:uid="{00000000-0005-0000-0000-000066000000}"/>
    <cellStyle name="Normal 2 10 8" xfId="114" xr:uid="{00000000-0005-0000-0000-000067000000}"/>
    <cellStyle name="Normal 2 10 9" xfId="115" xr:uid="{00000000-0005-0000-0000-000068000000}"/>
    <cellStyle name="Normal 2 11" xfId="116" xr:uid="{00000000-0005-0000-0000-000069000000}"/>
    <cellStyle name="Normal 2 11 10" xfId="117" xr:uid="{00000000-0005-0000-0000-00006A000000}"/>
    <cellStyle name="Normal 2 11 11" xfId="118" xr:uid="{00000000-0005-0000-0000-00006B000000}"/>
    <cellStyle name="Normal 2 11 12" xfId="119" xr:uid="{00000000-0005-0000-0000-00006C000000}"/>
    <cellStyle name="Normal 2 11 13" xfId="120" xr:uid="{00000000-0005-0000-0000-00006D000000}"/>
    <cellStyle name="Normal 2 11 14" xfId="121" xr:uid="{00000000-0005-0000-0000-00006E000000}"/>
    <cellStyle name="Normal 2 11 15" xfId="122" xr:uid="{00000000-0005-0000-0000-00006F000000}"/>
    <cellStyle name="Normal 2 11 16" xfId="123" xr:uid="{00000000-0005-0000-0000-000070000000}"/>
    <cellStyle name="Normal 2 11 17" xfId="124" xr:uid="{00000000-0005-0000-0000-000071000000}"/>
    <cellStyle name="Normal 2 11 18" xfId="125" xr:uid="{00000000-0005-0000-0000-000072000000}"/>
    <cellStyle name="Normal 2 11 19" xfId="126" xr:uid="{00000000-0005-0000-0000-000073000000}"/>
    <cellStyle name="Normal 2 11 2" xfId="127" xr:uid="{00000000-0005-0000-0000-000074000000}"/>
    <cellStyle name="Normal 2 11 20" xfId="128" xr:uid="{00000000-0005-0000-0000-000075000000}"/>
    <cellStyle name="Normal 2 11 21" xfId="129" xr:uid="{00000000-0005-0000-0000-000076000000}"/>
    <cellStyle name="Normal 2 11 22" xfId="130" xr:uid="{00000000-0005-0000-0000-000077000000}"/>
    <cellStyle name="Normal 2 11 23" xfId="131" xr:uid="{00000000-0005-0000-0000-000078000000}"/>
    <cellStyle name="Normal 2 11 3" xfId="132" xr:uid="{00000000-0005-0000-0000-000079000000}"/>
    <cellStyle name="Normal 2 11 4" xfId="133" xr:uid="{00000000-0005-0000-0000-00007A000000}"/>
    <cellStyle name="Normal 2 11 5" xfId="134" xr:uid="{00000000-0005-0000-0000-00007B000000}"/>
    <cellStyle name="Normal 2 11 6" xfId="135" xr:uid="{00000000-0005-0000-0000-00007C000000}"/>
    <cellStyle name="Normal 2 11 7" xfId="136" xr:uid="{00000000-0005-0000-0000-00007D000000}"/>
    <cellStyle name="Normal 2 11 8" xfId="137" xr:uid="{00000000-0005-0000-0000-00007E000000}"/>
    <cellStyle name="Normal 2 11 9" xfId="138" xr:uid="{00000000-0005-0000-0000-00007F000000}"/>
    <cellStyle name="Normal 2 12" xfId="139" xr:uid="{00000000-0005-0000-0000-000080000000}"/>
    <cellStyle name="Normal 2 12 10" xfId="140" xr:uid="{00000000-0005-0000-0000-000081000000}"/>
    <cellStyle name="Normal 2 12 11" xfId="141" xr:uid="{00000000-0005-0000-0000-000082000000}"/>
    <cellStyle name="Normal 2 12 12" xfId="142" xr:uid="{00000000-0005-0000-0000-000083000000}"/>
    <cellStyle name="Normal 2 12 13" xfId="143" xr:uid="{00000000-0005-0000-0000-000084000000}"/>
    <cellStyle name="Normal 2 12 14" xfId="144" xr:uid="{00000000-0005-0000-0000-000085000000}"/>
    <cellStyle name="Normal 2 12 15" xfId="145" xr:uid="{00000000-0005-0000-0000-000086000000}"/>
    <cellStyle name="Normal 2 12 16" xfId="146" xr:uid="{00000000-0005-0000-0000-000087000000}"/>
    <cellStyle name="Normal 2 12 17" xfId="147" xr:uid="{00000000-0005-0000-0000-000088000000}"/>
    <cellStyle name="Normal 2 12 18" xfId="148" xr:uid="{00000000-0005-0000-0000-000089000000}"/>
    <cellStyle name="Normal 2 12 19" xfId="149" xr:uid="{00000000-0005-0000-0000-00008A000000}"/>
    <cellStyle name="Normal 2 12 2" xfId="150" xr:uid="{00000000-0005-0000-0000-00008B000000}"/>
    <cellStyle name="Normal 2 12 20" xfId="151" xr:uid="{00000000-0005-0000-0000-00008C000000}"/>
    <cellStyle name="Normal 2 12 21" xfId="152" xr:uid="{00000000-0005-0000-0000-00008D000000}"/>
    <cellStyle name="Normal 2 12 22" xfId="153" xr:uid="{00000000-0005-0000-0000-00008E000000}"/>
    <cellStyle name="Normal 2 12 23" xfId="154" xr:uid="{00000000-0005-0000-0000-00008F000000}"/>
    <cellStyle name="Normal 2 12 3" xfId="155" xr:uid="{00000000-0005-0000-0000-000090000000}"/>
    <cellStyle name="Normal 2 12 4" xfId="156" xr:uid="{00000000-0005-0000-0000-000091000000}"/>
    <cellStyle name="Normal 2 12 5" xfId="157" xr:uid="{00000000-0005-0000-0000-000092000000}"/>
    <cellStyle name="Normal 2 12 6" xfId="158" xr:uid="{00000000-0005-0000-0000-000093000000}"/>
    <cellStyle name="Normal 2 12 7" xfId="159" xr:uid="{00000000-0005-0000-0000-000094000000}"/>
    <cellStyle name="Normal 2 12 8" xfId="160" xr:uid="{00000000-0005-0000-0000-000095000000}"/>
    <cellStyle name="Normal 2 12 9" xfId="161" xr:uid="{00000000-0005-0000-0000-000096000000}"/>
    <cellStyle name="Normal 2 13" xfId="162" xr:uid="{00000000-0005-0000-0000-000097000000}"/>
    <cellStyle name="Normal 2 13 10" xfId="163" xr:uid="{00000000-0005-0000-0000-000098000000}"/>
    <cellStyle name="Normal 2 13 11" xfId="164" xr:uid="{00000000-0005-0000-0000-000099000000}"/>
    <cellStyle name="Normal 2 13 12" xfId="165" xr:uid="{00000000-0005-0000-0000-00009A000000}"/>
    <cellStyle name="Normal 2 13 13" xfId="166" xr:uid="{00000000-0005-0000-0000-00009B000000}"/>
    <cellStyle name="Normal 2 13 14" xfId="167" xr:uid="{00000000-0005-0000-0000-00009C000000}"/>
    <cellStyle name="Normal 2 13 15" xfId="168" xr:uid="{00000000-0005-0000-0000-00009D000000}"/>
    <cellStyle name="Normal 2 13 16" xfId="169" xr:uid="{00000000-0005-0000-0000-00009E000000}"/>
    <cellStyle name="Normal 2 13 17" xfId="170" xr:uid="{00000000-0005-0000-0000-00009F000000}"/>
    <cellStyle name="Normal 2 13 18" xfId="171" xr:uid="{00000000-0005-0000-0000-0000A0000000}"/>
    <cellStyle name="Normal 2 13 19" xfId="172" xr:uid="{00000000-0005-0000-0000-0000A1000000}"/>
    <cellStyle name="Normal 2 13 2" xfId="173" xr:uid="{00000000-0005-0000-0000-0000A2000000}"/>
    <cellStyle name="Normal 2 13 20" xfId="174" xr:uid="{00000000-0005-0000-0000-0000A3000000}"/>
    <cellStyle name="Normal 2 13 21" xfId="175" xr:uid="{00000000-0005-0000-0000-0000A4000000}"/>
    <cellStyle name="Normal 2 13 22" xfId="176" xr:uid="{00000000-0005-0000-0000-0000A5000000}"/>
    <cellStyle name="Normal 2 13 23" xfId="177" xr:uid="{00000000-0005-0000-0000-0000A6000000}"/>
    <cellStyle name="Normal 2 13 3" xfId="178" xr:uid="{00000000-0005-0000-0000-0000A7000000}"/>
    <cellStyle name="Normal 2 13 4" xfId="179" xr:uid="{00000000-0005-0000-0000-0000A8000000}"/>
    <cellStyle name="Normal 2 13 5" xfId="180" xr:uid="{00000000-0005-0000-0000-0000A9000000}"/>
    <cellStyle name="Normal 2 13 6" xfId="181" xr:uid="{00000000-0005-0000-0000-0000AA000000}"/>
    <cellStyle name="Normal 2 13 7" xfId="182" xr:uid="{00000000-0005-0000-0000-0000AB000000}"/>
    <cellStyle name="Normal 2 13 8" xfId="183" xr:uid="{00000000-0005-0000-0000-0000AC000000}"/>
    <cellStyle name="Normal 2 13 9" xfId="184" xr:uid="{00000000-0005-0000-0000-0000AD000000}"/>
    <cellStyle name="Normal 2 14" xfId="185" xr:uid="{00000000-0005-0000-0000-0000AE000000}"/>
    <cellStyle name="Normal 2 14 10" xfId="186" xr:uid="{00000000-0005-0000-0000-0000AF000000}"/>
    <cellStyle name="Normal 2 14 11" xfId="187" xr:uid="{00000000-0005-0000-0000-0000B0000000}"/>
    <cellStyle name="Normal 2 14 12" xfId="188" xr:uid="{00000000-0005-0000-0000-0000B1000000}"/>
    <cellStyle name="Normal 2 14 13" xfId="189" xr:uid="{00000000-0005-0000-0000-0000B2000000}"/>
    <cellStyle name="Normal 2 14 14" xfId="190" xr:uid="{00000000-0005-0000-0000-0000B3000000}"/>
    <cellStyle name="Normal 2 14 15" xfId="191" xr:uid="{00000000-0005-0000-0000-0000B4000000}"/>
    <cellStyle name="Normal 2 14 16" xfId="192" xr:uid="{00000000-0005-0000-0000-0000B5000000}"/>
    <cellStyle name="Normal 2 14 17" xfId="193" xr:uid="{00000000-0005-0000-0000-0000B6000000}"/>
    <cellStyle name="Normal 2 14 18" xfId="194" xr:uid="{00000000-0005-0000-0000-0000B7000000}"/>
    <cellStyle name="Normal 2 14 19" xfId="195" xr:uid="{00000000-0005-0000-0000-0000B8000000}"/>
    <cellStyle name="Normal 2 14 2" xfId="196" xr:uid="{00000000-0005-0000-0000-0000B9000000}"/>
    <cellStyle name="Normal 2 14 20" xfId="197" xr:uid="{00000000-0005-0000-0000-0000BA000000}"/>
    <cellStyle name="Normal 2 14 21" xfId="198" xr:uid="{00000000-0005-0000-0000-0000BB000000}"/>
    <cellStyle name="Normal 2 14 22" xfId="199" xr:uid="{00000000-0005-0000-0000-0000BC000000}"/>
    <cellStyle name="Normal 2 14 23" xfId="200" xr:uid="{00000000-0005-0000-0000-0000BD000000}"/>
    <cellStyle name="Normal 2 14 3" xfId="201" xr:uid="{00000000-0005-0000-0000-0000BE000000}"/>
    <cellStyle name="Normal 2 14 4" xfId="202" xr:uid="{00000000-0005-0000-0000-0000BF000000}"/>
    <cellStyle name="Normal 2 14 5" xfId="203" xr:uid="{00000000-0005-0000-0000-0000C0000000}"/>
    <cellStyle name="Normal 2 14 6" xfId="204" xr:uid="{00000000-0005-0000-0000-0000C1000000}"/>
    <cellStyle name="Normal 2 14 7" xfId="205" xr:uid="{00000000-0005-0000-0000-0000C2000000}"/>
    <cellStyle name="Normal 2 14 8" xfId="206" xr:uid="{00000000-0005-0000-0000-0000C3000000}"/>
    <cellStyle name="Normal 2 14 9" xfId="207" xr:uid="{00000000-0005-0000-0000-0000C4000000}"/>
    <cellStyle name="Normal 2 15" xfId="208" xr:uid="{00000000-0005-0000-0000-0000C5000000}"/>
    <cellStyle name="Normal 2 15 10" xfId="209" xr:uid="{00000000-0005-0000-0000-0000C6000000}"/>
    <cellStyle name="Normal 2 15 11" xfId="210" xr:uid="{00000000-0005-0000-0000-0000C7000000}"/>
    <cellStyle name="Normal 2 15 12" xfId="211" xr:uid="{00000000-0005-0000-0000-0000C8000000}"/>
    <cellStyle name="Normal 2 15 13" xfId="212" xr:uid="{00000000-0005-0000-0000-0000C9000000}"/>
    <cellStyle name="Normal 2 15 14" xfId="213" xr:uid="{00000000-0005-0000-0000-0000CA000000}"/>
    <cellStyle name="Normal 2 15 15" xfId="214" xr:uid="{00000000-0005-0000-0000-0000CB000000}"/>
    <cellStyle name="Normal 2 15 16" xfId="215" xr:uid="{00000000-0005-0000-0000-0000CC000000}"/>
    <cellStyle name="Normal 2 15 17" xfId="216" xr:uid="{00000000-0005-0000-0000-0000CD000000}"/>
    <cellStyle name="Normal 2 15 18" xfId="217" xr:uid="{00000000-0005-0000-0000-0000CE000000}"/>
    <cellStyle name="Normal 2 15 19" xfId="218" xr:uid="{00000000-0005-0000-0000-0000CF000000}"/>
    <cellStyle name="Normal 2 15 2" xfId="219" xr:uid="{00000000-0005-0000-0000-0000D0000000}"/>
    <cellStyle name="Normal 2 15 20" xfId="220" xr:uid="{00000000-0005-0000-0000-0000D1000000}"/>
    <cellStyle name="Normal 2 15 21" xfId="221" xr:uid="{00000000-0005-0000-0000-0000D2000000}"/>
    <cellStyle name="Normal 2 15 22" xfId="222" xr:uid="{00000000-0005-0000-0000-0000D3000000}"/>
    <cellStyle name="Normal 2 15 23" xfId="223" xr:uid="{00000000-0005-0000-0000-0000D4000000}"/>
    <cellStyle name="Normal 2 15 3" xfId="224" xr:uid="{00000000-0005-0000-0000-0000D5000000}"/>
    <cellStyle name="Normal 2 15 4" xfId="225" xr:uid="{00000000-0005-0000-0000-0000D6000000}"/>
    <cellStyle name="Normal 2 15 5" xfId="226" xr:uid="{00000000-0005-0000-0000-0000D7000000}"/>
    <cellStyle name="Normal 2 15 6" xfId="227" xr:uid="{00000000-0005-0000-0000-0000D8000000}"/>
    <cellStyle name="Normal 2 15 7" xfId="228" xr:uid="{00000000-0005-0000-0000-0000D9000000}"/>
    <cellStyle name="Normal 2 15 8" xfId="229" xr:uid="{00000000-0005-0000-0000-0000DA000000}"/>
    <cellStyle name="Normal 2 15 9" xfId="230" xr:uid="{00000000-0005-0000-0000-0000DB000000}"/>
    <cellStyle name="Normal 2 16" xfId="231" xr:uid="{00000000-0005-0000-0000-0000DC000000}"/>
    <cellStyle name="Normal 2 16 10" xfId="232" xr:uid="{00000000-0005-0000-0000-0000DD000000}"/>
    <cellStyle name="Normal 2 16 11" xfId="233" xr:uid="{00000000-0005-0000-0000-0000DE000000}"/>
    <cellStyle name="Normal 2 16 12" xfId="234" xr:uid="{00000000-0005-0000-0000-0000DF000000}"/>
    <cellStyle name="Normal 2 16 13" xfId="235" xr:uid="{00000000-0005-0000-0000-0000E0000000}"/>
    <cellStyle name="Normal 2 16 14" xfId="236" xr:uid="{00000000-0005-0000-0000-0000E1000000}"/>
    <cellStyle name="Normal 2 16 15" xfId="237" xr:uid="{00000000-0005-0000-0000-0000E2000000}"/>
    <cellStyle name="Normal 2 16 16" xfId="238" xr:uid="{00000000-0005-0000-0000-0000E3000000}"/>
    <cellStyle name="Normal 2 16 17" xfId="239" xr:uid="{00000000-0005-0000-0000-0000E4000000}"/>
    <cellStyle name="Normal 2 16 18" xfId="240" xr:uid="{00000000-0005-0000-0000-0000E5000000}"/>
    <cellStyle name="Normal 2 16 19" xfId="241" xr:uid="{00000000-0005-0000-0000-0000E6000000}"/>
    <cellStyle name="Normal 2 16 2" xfId="242" xr:uid="{00000000-0005-0000-0000-0000E7000000}"/>
    <cellStyle name="Normal 2 16 20" xfId="243" xr:uid="{00000000-0005-0000-0000-0000E8000000}"/>
    <cellStyle name="Normal 2 16 21" xfId="244" xr:uid="{00000000-0005-0000-0000-0000E9000000}"/>
    <cellStyle name="Normal 2 16 22" xfId="245" xr:uid="{00000000-0005-0000-0000-0000EA000000}"/>
    <cellStyle name="Normal 2 16 23" xfId="246" xr:uid="{00000000-0005-0000-0000-0000EB000000}"/>
    <cellStyle name="Normal 2 16 3" xfId="247" xr:uid="{00000000-0005-0000-0000-0000EC000000}"/>
    <cellStyle name="Normal 2 16 4" xfId="248" xr:uid="{00000000-0005-0000-0000-0000ED000000}"/>
    <cellStyle name="Normal 2 16 5" xfId="249" xr:uid="{00000000-0005-0000-0000-0000EE000000}"/>
    <cellStyle name="Normal 2 16 6" xfId="250" xr:uid="{00000000-0005-0000-0000-0000EF000000}"/>
    <cellStyle name="Normal 2 16 7" xfId="251" xr:uid="{00000000-0005-0000-0000-0000F0000000}"/>
    <cellStyle name="Normal 2 16 8" xfId="252" xr:uid="{00000000-0005-0000-0000-0000F1000000}"/>
    <cellStyle name="Normal 2 16 9" xfId="253" xr:uid="{00000000-0005-0000-0000-0000F2000000}"/>
    <cellStyle name="Normal 2 17" xfId="254" xr:uid="{00000000-0005-0000-0000-0000F3000000}"/>
    <cellStyle name="Normal 2 17 10" xfId="255" xr:uid="{00000000-0005-0000-0000-0000F4000000}"/>
    <cellStyle name="Normal 2 17 11" xfId="256" xr:uid="{00000000-0005-0000-0000-0000F5000000}"/>
    <cellStyle name="Normal 2 17 12" xfId="257" xr:uid="{00000000-0005-0000-0000-0000F6000000}"/>
    <cellStyle name="Normal 2 17 13" xfId="258" xr:uid="{00000000-0005-0000-0000-0000F7000000}"/>
    <cellStyle name="Normal 2 17 14" xfId="259" xr:uid="{00000000-0005-0000-0000-0000F8000000}"/>
    <cellStyle name="Normal 2 17 15" xfId="260" xr:uid="{00000000-0005-0000-0000-0000F9000000}"/>
    <cellStyle name="Normal 2 17 16" xfId="261" xr:uid="{00000000-0005-0000-0000-0000FA000000}"/>
    <cellStyle name="Normal 2 17 17" xfId="262" xr:uid="{00000000-0005-0000-0000-0000FB000000}"/>
    <cellStyle name="Normal 2 17 18" xfId="263" xr:uid="{00000000-0005-0000-0000-0000FC000000}"/>
    <cellStyle name="Normal 2 17 19" xfId="264" xr:uid="{00000000-0005-0000-0000-0000FD000000}"/>
    <cellStyle name="Normal 2 17 2" xfId="265" xr:uid="{00000000-0005-0000-0000-0000FE000000}"/>
    <cellStyle name="Normal 2 17 20" xfId="266" xr:uid="{00000000-0005-0000-0000-0000FF000000}"/>
    <cellStyle name="Normal 2 17 21" xfId="267" xr:uid="{00000000-0005-0000-0000-000000010000}"/>
    <cellStyle name="Normal 2 17 22" xfId="268" xr:uid="{00000000-0005-0000-0000-000001010000}"/>
    <cellStyle name="Normal 2 17 23" xfId="269" xr:uid="{00000000-0005-0000-0000-000002010000}"/>
    <cellStyle name="Normal 2 17 3" xfId="270" xr:uid="{00000000-0005-0000-0000-000003010000}"/>
    <cellStyle name="Normal 2 17 4" xfId="271" xr:uid="{00000000-0005-0000-0000-000004010000}"/>
    <cellStyle name="Normal 2 17 5" xfId="272" xr:uid="{00000000-0005-0000-0000-000005010000}"/>
    <cellStyle name="Normal 2 17 6" xfId="273" xr:uid="{00000000-0005-0000-0000-000006010000}"/>
    <cellStyle name="Normal 2 17 7" xfId="274" xr:uid="{00000000-0005-0000-0000-000007010000}"/>
    <cellStyle name="Normal 2 17 8" xfId="275" xr:uid="{00000000-0005-0000-0000-000008010000}"/>
    <cellStyle name="Normal 2 17 9" xfId="276" xr:uid="{00000000-0005-0000-0000-000009010000}"/>
    <cellStyle name="Normal 2 18" xfId="277" xr:uid="{00000000-0005-0000-0000-00000A010000}"/>
    <cellStyle name="Normal 2 18 10" xfId="278" xr:uid="{00000000-0005-0000-0000-00000B010000}"/>
    <cellStyle name="Normal 2 18 11" xfId="279" xr:uid="{00000000-0005-0000-0000-00000C010000}"/>
    <cellStyle name="Normal 2 18 12" xfId="280" xr:uid="{00000000-0005-0000-0000-00000D010000}"/>
    <cellStyle name="Normal 2 18 13" xfId="281" xr:uid="{00000000-0005-0000-0000-00000E010000}"/>
    <cellStyle name="Normal 2 18 14" xfId="282" xr:uid="{00000000-0005-0000-0000-00000F010000}"/>
    <cellStyle name="Normal 2 18 15" xfId="283" xr:uid="{00000000-0005-0000-0000-000010010000}"/>
    <cellStyle name="Normal 2 18 16" xfId="284" xr:uid="{00000000-0005-0000-0000-000011010000}"/>
    <cellStyle name="Normal 2 18 17" xfId="285" xr:uid="{00000000-0005-0000-0000-000012010000}"/>
    <cellStyle name="Normal 2 18 18" xfId="286" xr:uid="{00000000-0005-0000-0000-000013010000}"/>
    <cellStyle name="Normal 2 18 19" xfId="287" xr:uid="{00000000-0005-0000-0000-000014010000}"/>
    <cellStyle name="Normal 2 18 2" xfId="288" xr:uid="{00000000-0005-0000-0000-000015010000}"/>
    <cellStyle name="Normal 2 18 20" xfId="289" xr:uid="{00000000-0005-0000-0000-000016010000}"/>
    <cellStyle name="Normal 2 18 21" xfId="290" xr:uid="{00000000-0005-0000-0000-000017010000}"/>
    <cellStyle name="Normal 2 18 22" xfId="291" xr:uid="{00000000-0005-0000-0000-000018010000}"/>
    <cellStyle name="Normal 2 18 23" xfId="292" xr:uid="{00000000-0005-0000-0000-000019010000}"/>
    <cellStyle name="Normal 2 18 3" xfId="293" xr:uid="{00000000-0005-0000-0000-00001A010000}"/>
    <cellStyle name="Normal 2 18 4" xfId="294" xr:uid="{00000000-0005-0000-0000-00001B010000}"/>
    <cellStyle name="Normal 2 18 5" xfId="295" xr:uid="{00000000-0005-0000-0000-00001C010000}"/>
    <cellStyle name="Normal 2 18 6" xfId="296" xr:uid="{00000000-0005-0000-0000-00001D010000}"/>
    <cellStyle name="Normal 2 18 7" xfId="297" xr:uid="{00000000-0005-0000-0000-00001E010000}"/>
    <cellStyle name="Normal 2 18 8" xfId="298" xr:uid="{00000000-0005-0000-0000-00001F010000}"/>
    <cellStyle name="Normal 2 18 9" xfId="299" xr:uid="{00000000-0005-0000-0000-000020010000}"/>
    <cellStyle name="Normal 2 19" xfId="300" xr:uid="{00000000-0005-0000-0000-000021010000}"/>
    <cellStyle name="Normal 2 19 10" xfId="301" xr:uid="{00000000-0005-0000-0000-000022010000}"/>
    <cellStyle name="Normal 2 19 11" xfId="302" xr:uid="{00000000-0005-0000-0000-000023010000}"/>
    <cellStyle name="Normal 2 19 12" xfId="303" xr:uid="{00000000-0005-0000-0000-000024010000}"/>
    <cellStyle name="Normal 2 19 13" xfId="304" xr:uid="{00000000-0005-0000-0000-000025010000}"/>
    <cellStyle name="Normal 2 19 14" xfId="305" xr:uid="{00000000-0005-0000-0000-000026010000}"/>
    <cellStyle name="Normal 2 19 15" xfId="306" xr:uid="{00000000-0005-0000-0000-000027010000}"/>
    <cellStyle name="Normal 2 19 16" xfId="307" xr:uid="{00000000-0005-0000-0000-000028010000}"/>
    <cellStyle name="Normal 2 19 17" xfId="308" xr:uid="{00000000-0005-0000-0000-000029010000}"/>
    <cellStyle name="Normal 2 19 18" xfId="309" xr:uid="{00000000-0005-0000-0000-00002A010000}"/>
    <cellStyle name="Normal 2 19 19" xfId="310" xr:uid="{00000000-0005-0000-0000-00002B010000}"/>
    <cellStyle name="Normal 2 19 2" xfId="311" xr:uid="{00000000-0005-0000-0000-00002C010000}"/>
    <cellStyle name="Normal 2 19 20" xfId="312" xr:uid="{00000000-0005-0000-0000-00002D010000}"/>
    <cellStyle name="Normal 2 19 21" xfId="313" xr:uid="{00000000-0005-0000-0000-00002E010000}"/>
    <cellStyle name="Normal 2 19 22" xfId="314" xr:uid="{00000000-0005-0000-0000-00002F010000}"/>
    <cellStyle name="Normal 2 19 23" xfId="315" xr:uid="{00000000-0005-0000-0000-000030010000}"/>
    <cellStyle name="Normal 2 19 3" xfId="316" xr:uid="{00000000-0005-0000-0000-000031010000}"/>
    <cellStyle name="Normal 2 19 4" xfId="317" xr:uid="{00000000-0005-0000-0000-000032010000}"/>
    <cellStyle name="Normal 2 19 5" xfId="318" xr:uid="{00000000-0005-0000-0000-000033010000}"/>
    <cellStyle name="Normal 2 19 6" xfId="319" xr:uid="{00000000-0005-0000-0000-000034010000}"/>
    <cellStyle name="Normal 2 19 7" xfId="320" xr:uid="{00000000-0005-0000-0000-000035010000}"/>
    <cellStyle name="Normal 2 19 8" xfId="321" xr:uid="{00000000-0005-0000-0000-000036010000}"/>
    <cellStyle name="Normal 2 19 9" xfId="322" xr:uid="{00000000-0005-0000-0000-000037010000}"/>
    <cellStyle name="Normal 2 2" xfId="49" xr:uid="{00000000-0005-0000-0000-000038010000}"/>
    <cellStyle name="Normal 2 2 2" xfId="323" xr:uid="{00000000-0005-0000-0000-000039010000}"/>
    <cellStyle name="Normal 2 20" xfId="324" xr:uid="{00000000-0005-0000-0000-00003A010000}"/>
    <cellStyle name="Normal 2 20 10" xfId="325" xr:uid="{00000000-0005-0000-0000-00003B010000}"/>
    <cellStyle name="Normal 2 20 11" xfId="326" xr:uid="{00000000-0005-0000-0000-00003C010000}"/>
    <cellStyle name="Normal 2 20 12" xfId="327" xr:uid="{00000000-0005-0000-0000-00003D010000}"/>
    <cellStyle name="Normal 2 20 13" xfId="328" xr:uid="{00000000-0005-0000-0000-00003E010000}"/>
    <cellStyle name="Normal 2 20 14" xfId="329" xr:uid="{00000000-0005-0000-0000-00003F010000}"/>
    <cellStyle name="Normal 2 20 15" xfId="330" xr:uid="{00000000-0005-0000-0000-000040010000}"/>
    <cellStyle name="Normal 2 20 16" xfId="331" xr:uid="{00000000-0005-0000-0000-000041010000}"/>
    <cellStyle name="Normal 2 20 17" xfId="332" xr:uid="{00000000-0005-0000-0000-000042010000}"/>
    <cellStyle name="Normal 2 20 18" xfId="333" xr:uid="{00000000-0005-0000-0000-000043010000}"/>
    <cellStyle name="Normal 2 20 19" xfId="334" xr:uid="{00000000-0005-0000-0000-000044010000}"/>
    <cellStyle name="Normal 2 20 2" xfId="335" xr:uid="{00000000-0005-0000-0000-000045010000}"/>
    <cellStyle name="Normal 2 20 20" xfId="336" xr:uid="{00000000-0005-0000-0000-000046010000}"/>
    <cellStyle name="Normal 2 20 21" xfId="337" xr:uid="{00000000-0005-0000-0000-000047010000}"/>
    <cellStyle name="Normal 2 20 22" xfId="338" xr:uid="{00000000-0005-0000-0000-000048010000}"/>
    <cellStyle name="Normal 2 20 23" xfId="339" xr:uid="{00000000-0005-0000-0000-000049010000}"/>
    <cellStyle name="Normal 2 20 3" xfId="340" xr:uid="{00000000-0005-0000-0000-00004A010000}"/>
    <cellStyle name="Normal 2 20 4" xfId="341" xr:uid="{00000000-0005-0000-0000-00004B010000}"/>
    <cellStyle name="Normal 2 20 5" xfId="342" xr:uid="{00000000-0005-0000-0000-00004C010000}"/>
    <cellStyle name="Normal 2 20 6" xfId="343" xr:uid="{00000000-0005-0000-0000-00004D010000}"/>
    <cellStyle name="Normal 2 20 7" xfId="344" xr:uid="{00000000-0005-0000-0000-00004E010000}"/>
    <cellStyle name="Normal 2 20 8" xfId="345" xr:uid="{00000000-0005-0000-0000-00004F010000}"/>
    <cellStyle name="Normal 2 20 9" xfId="346" xr:uid="{00000000-0005-0000-0000-000050010000}"/>
    <cellStyle name="Normal 2 21" xfId="347" xr:uid="{00000000-0005-0000-0000-000051010000}"/>
    <cellStyle name="Normal 2 21 10" xfId="348" xr:uid="{00000000-0005-0000-0000-000052010000}"/>
    <cellStyle name="Normal 2 21 11" xfId="349" xr:uid="{00000000-0005-0000-0000-000053010000}"/>
    <cellStyle name="Normal 2 21 12" xfId="350" xr:uid="{00000000-0005-0000-0000-000054010000}"/>
    <cellStyle name="Normal 2 21 13" xfId="351" xr:uid="{00000000-0005-0000-0000-000055010000}"/>
    <cellStyle name="Normal 2 21 14" xfId="352" xr:uid="{00000000-0005-0000-0000-000056010000}"/>
    <cellStyle name="Normal 2 21 15" xfId="353" xr:uid="{00000000-0005-0000-0000-000057010000}"/>
    <cellStyle name="Normal 2 21 16" xfId="354" xr:uid="{00000000-0005-0000-0000-000058010000}"/>
    <cellStyle name="Normal 2 21 17" xfId="355" xr:uid="{00000000-0005-0000-0000-000059010000}"/>
    <cellStyle name="Normal 2 21 18" xfId="356" xr:uid="{00000000-0005-0000-0000-00005A010000}"/>
    <cellStyle name="Normal 2 21 19" xfId="357" xr:uid="{00000000-0005-0000-0000-00005B010000}"/>
    <cellStyle name="Normal 2 21 2" xfId="358" xr:uid="{00000000-0005-0000-0000-00005C010000}"/>
    <cellStyle name="Normal 2 21 20" xfId="359" xr:uid="{00000000-0005-0000-0000-00005D010000}"/>
    <cellStyle name="Normal 2 21 21" xfId="360" xr:uid="{00000000-0005-0000-0000-00005E010000}"/>
    <cellStyle name="Normal 2 21 22" xfId="361" xr:uid="{00000000-0005-0000-0000-00005F010000}"/>
    <cellStyle name="Normal 2 21 23" xfId="362" xr:uid="{00000000-0005-0000-0000-000060010000}"/>
    <cellStyle name="Normal 2 21 3" xfId="363" xr:uid="{00000000-0005-0000-0000-000061010000}"/>
    <cellStyle name="Normal 2 21 4" xfId="364" xr:uid="{00000000-0005-0000-0000-000062010000}"/>
    <cellStyle name="Normal 2 21 5" xfId="365" xr:uid="{00000000-0005-0000-0000-000063010000}"/>
    <cellStyle name="Normal 2 21 6" xfId="366" xr:uid="{00000000-0005-0000-0000-000064010000}"/>
    <cellStyle name="Normal 2 21 7" xfId="367" xr:uid="{00000000-0005-0000-0000-000065010000}"/>
    <cellStyle name="Normal 2 21 8" xfId="368" xr:uid="{00000000-0005-0000-0000-000066010000}"/>
    <cellStyle name="Normal 2 21 9" xfId="369" xr:uid="{00000000-0005-0000-0000-000067010000}"/>
    <cellStyle name="Normal 2 22" xfId="370" xr:uid="{00000000-0005-0000-0000-000068010000}"/>
    <cellStyle name="Normal 2 22 10" xfId="371" xr:uid="{00000000-0005-0000-0000-000069010000}"/>
    <cellStyle name="Normal 2 22 11" xfId="372" xr:uid="{00000000-0005-0000-0000-00006A010000}"/>
    <cellStyle name="Normal 2 22 12" xfId="373" xr:uid="{00000000-0005-0000-0000-00006B010000}"/>
    <cellStyle name="Normal 2 22 13" xfId="374" xr:uid="{00000000-0005-0000-0000-00006C010000}"/>
    <cellStyle name="Normal 2 22 14" xfId="375" xr:uid="{00000000-0005-0000-0000-00006D010000}"/>
    <cellStyle name="Normal 2 22 15" xfId="376" xr:uid="{00000000-0005-0000-0000-00006E010000}"/>
    <cellStyle name="Normal 2 22 16" xfId="377" xr:uid="{00000000-0005-0000-0000-00006F010000}"/>
    <cellStyle name="Normal 2 22 17" xfId="378" xr:uid="{00000000-0005-0000-0000-000070010000}"/>
    <cellStyle name="Normal 2 22 18" xfId="379" xr:uid="{00000000-0005-0000-0000-000071010000}"/>
    <cellStyle name="Normal 2 22 19" xfId="380" xr:uid="{00000000-0005-0000-0000-000072010000}"/>
    <cellStyle name="Normal 2 22 2" xfId="381" xr:uid="{00000000-0005-0000-0000-000073010000}"/>
    <cellStyle name="Normal 2 22 20" xfId="382" xr:uid="{00000000-0005-0000-0000-000074010000}"/>
    <cellStyle name="Normal 2 22 21" xfId="383" xr:uid="{00000000-0005-0000-0000-000075010000}"/>
    <cellStyle name="Normal 2 22 22" xfId="384" xr:uid="{00000000-0005-0000-0000-000076010000}"/>
    <cellStyle name="Normal 2 22 23" xfId="385" xr:uid="{00000000-0005-0000-0000-000077010000}"/>
    <cellStyle name="Normal 2 22 3" xfId="386" xr:uid="{00000000-0005-0000-0000-000078010000}"/>
    <cellStyle name="Normal 2 22 4" xfId="387" xr:uid="{00000000-0005-0000-0000-000079010000}"/>
    <cellStyle name="Normal 2 22 5" xfId="388" xr:uid="{00000000-0005-0000-0000-00007A010000}"/>
    <cellStyle name="Normal 2 22 6" xfId="389" xr:uid="{00000000-0005-0000-0000-00007B010000}"/>
    <cellStyle name="Normal 2 22 7" xfId="390" xr:uid="{00000000-0005-0000-0000-00007C010000}"/>
    <cellStyle name="Normal 2 22 8" xfId="391" xr:uid="{00000000-0005-0000-0000-00007D010000}"/>
    <cellStyle name="Normal 2 22 9" xfId="392" xr:uid="{00000000-0005-0000-0000-00007E010000}"/>
    <cellStyle name="Normal 2 23" xfId="393" xr:uid="{00000000-0005-0000-0000-00007F010000}"/>
    <cellStyle name="Normal 2 23 10" xfId="394" xr:uid="{00000000-0005-0000-0000-000080010000}"/>
    <cellStyle name="Normal 2 23 11" xfId="395" xr:uid="{00000000-0005-0000-0000-000081010000}"/>
    <cellStyle name="Normal 2 23 12" xfId="396" xr:uid="{00000000-0005-0000-0000-000082010000}"/>
    <cellStyle name="Normal 2 23 13" xfId="397" xr:uid="{00000000-0005-0000-0000-000083010000}"/>
    <cellStyle name="Normal 2 23 14" xfId="398" xr:uid="{00000000-0005-0000-0000-000084010000}"/>
    <cellStyle name="Normal 2 23 15" xfId="399" xr:uid="{00000000-0005-0000-0000-000085010000}"/>
    <cellStyle name="Normal 2 23 16" xfId="400" xr:uid="{00000000-0005-0000-0000-000086010000}"/>
    <cellStyle name="Normal 2 23 17" xfId="401" xr:uid="{00000000-0005-0000-0000-000087010000}"/>
    <cellStyle name="Normal 2 23 18" xfId="402" xr:uid="{00000000-0005-0000-0000-000088010000}"/>
    <cellStyle name="Normal 2 23 19" xfId="403" xr:uid="{00000000-0005-0000-0000-000089010000}"/>
    <cellStyle name="Normal 2 23 2" xfId="404" xr:uid="{00000000-0005-0000-0000-00008A010000}"/>
    <cellStyle name="Normal 2 23 20" xfId="405" xr:uid="{00000000-0005-0000-0000-00008B010000}"/>
    <cellStyle name="Normal 2 23 21" xfId="406" xr:uid="{00000000-0005-0000-0000-00008C010000}"/>
    <cellStyle name="Normal 2 23 22" xfId="407" xr:uid="{00000000-0005-0000-0000-00008D010000}"/>
    <cellStyle name="Normal 2 23 23" xfId="408" xr:uid="{00000000-0005-0000-0000-00008E010000}"/>
    <cellStyle name="Normal 2 23 3" xfId="409" xr:uid="{00000000-0005-0000-0000-00008F010000}"/>
    <cellStyle name="Normal 2 23 4" xfId="410" xr:uid="{00000000-0005-0000-0000-000090010000}"/>
    <cellStyle name="Normal 2 23 5" xfId="411" xr:uid="{00000000-0005-0000-0000-000091010000}"/>
    <cellStyle name="Normal 2 23 6" xfId="412" xr:uid="{00000000-0005-0000-0000-000092010000}"/>
    <cellStyle name="Normal 2 23 7" xfId="413" xr:uid="{00000000-0005-0000-0000-000093010000}"/>
    <cellStyle name="Normal 2 23 8" xfId="414" xr:uid="{00000000-0005-0000-0000-000094010000}"/>
    <cellStyle name="Normal 2 23 9" xfId="415" xr:uid="{00000000-0005-0000-0000-000095010000}"/>
    <cellStyle name="Normal 2 24" xfId="416" xr:uid="{00000000-0005-0000-0000-000096010000}"/>
    <cellStyle name="Normal 2 24 10" xfId="417" xr:uid="{00000000-0005-0000-0000-000097010000}"/>
    <cellStyle name="Normal 2 24 11" xfId="418" xr:uid="{00000000-0005-0000-0000-000098010000}"/>
    <cellStyle name="Normal 2 24 12" xfId="419" xr:uid="{00000000-0005-0000-0000-000099010000}"/>
    <cellStyle name="Normal 2 24 13" xfId="420" xr:uid="{00000000-0005-0000-0000-00009A010000}"/>
    <cellStyle name="Normal 2 24 14" xfId="421" xr:uid="{00000000-0005-0000-0000-00009B010000}"/>
    <cellStyle name="Normal 2 24 15" xfId="422" xr:uid="{00000000-0005-0000-0000-00009C010000}"/>
    <cellStyle name="Normal 2 24 16" xfId="423" xr:uid="{00000000-0005-0000-0000-00009D010000}"/>
    <cellStyle name="Normal 2 24 17" xfId="424" xr:uid="{00000000-0005-0000-0000-00009E010000}"/>
    <cellStyle name="Normal 2 24 18" xfId="425" xr:uid="{00000000-0005-0000-0000-00009F010000}"/>
    <cellStyle name="Normal 2 24 19" xfId="426" xr:uid="{00000000-0005-0000-0000-0000A0010000}"/>
    <cellStyle name="Normal 2 24 2" xfId="427" xr:uid="{00000000-0005-0000-0000-0000A1010000}"/>
    <cellStyle name="Normal 2 24 20" xfId="428" xr:uid="{00000000-0005-0000-0000-0000A2010000}"/>
    <cellStyle name="Normal 2 24 21" xfId="429" xr:uid="{00000000-0005-0000-0000-0000A3010000}"/>
    <cellStyle name="Normal 2 24 22" xfId="430" xr:uid="{00000000-0005-0000-0000-0000A4010000}"/>
    <cellStyle name="Normal 2 24 23" xfId="431" xr:uid="{00000000-0005-0000-0000-0000A5010000}"/>
    <cellStyle name="Normal 2 24 3" xfId="432" xr:uid="{00000000-0005-0000-0000-0000A6010000}"/>
    <cellStyle name="Normal 2 24 4" xfId="433" xr:uid="{00000000-0005-0000-0000-0000A7010000}"/>
    <cellStyle name="Normal 2 24 5" xfId="434" xr:uid="{00000000-0005-0000-0000-0000A8010000}"/>
    <cellStyle name="Normal 2 24 6" xfId="435" xr:uid="{00000000-0005-0000-0000-0000A9010000}"/>
    <cellStyle name="Normal 2 24 7" xfId="436" xr:uid="{00000000-0005-0000-0000-0000AA010000}"/>
    <cellStyle name="Normal 2 24 8" xfId="437" xr:uid="{00000000-0005-0000-0000-0000AB010000}"/>
    <cellStyle name="Normal 2 24 9" xfId="438" xr:uid="{00000000-0005-0000-0000-0000AC010000}"/>
    <cellStyle name="Normal 2 25" xfId="439" xr:uid="{00000000-0005-0000-0000-0000AD010000}"/>
    <cellStyle name="Normal 2 25 10" xfId="440" xr:uid="{00000000-0005-0000-0000-0000AE010000}"/>
    <cellStyle name="Normal 2 25 11" xfId="441" xr:uid="{00000000-0005-0000-0000-0000AF010000}"/>
    <cellStyle name="Normal 2 25 12" xfId="442" xr:uid="{00000000-0005-0000-0000-0000B0010000}"/>
    <cellStyle name="Normal 2 25 13" xfId="443" xr:uid="{00000000-0005-0000-0000-0000B1010000}"/>
    <cellStyle name="Normal 2 25 14" xfId="444" xr:uid="{00000000-0005-0000-0000-0000B2010000}"/>
    <cellStyle name="Normal 2 25 15" xfId="445" xr:uid="{00000000-0005-0000-0000-0000B3010000}"/>
    <cellStyle name="Normal 2 25 16" xfId="446" xr:uid="{00000000-0005-0000-0000-0000B4010000}"/>
    <cellStyle name="Normal 2 25 17" xfId="447" xr:uid="{00000000-0005-0000-0000-0000B5010000}"/>
    <cellStyle name="Normal 2 25 18" xfId="448" xr:uid="{00000000-0005-0000-0000-0000B6010000}"/>
    <cellStyle name="Normal 2 25 19" xfId="449" xr:uid="{00000000-0005-0000-0000-0000B7010000}"/>
    <cellStyle name="Normal 2 25 2" xfId="450" xr:uid="{00000000-0005-0000-0000-0000B8010000}"/>
    <cellStyle name="Normal 2 25 20" xfId="451" xr:uid="{00000000-0005-0000-0000-0000B9010000}"/>
    <cellStyle name="Normal 2 25 21" xfId="452" xr:uid="{00000000-0005-0000-0000-0000BA010000}"/>
    <cellStyle name="Normal 2 25 22" xfId="453" xr:uid="{00000000-0005-0000-0000-0000BB010000}"/>
    <cellStyle name="Normal 2 25 23" xfId="454" xr:uid="{00000000-0005-0000-0000-0000BC010000}"/>
    <cellStyle name="Normal 2 25 3" xfId="455" xr:uid="{00000000-0005-0000-0000-0000BD010000}"/>
    <cellStyle name="Normal 2 25 4" xfId="456" xr:uid="{00000000-0005-0000-0000-0000BE010000}"/>
    <cellStyle name="Normal 2 25 5" xfId="457" xr:uid="{00000000-0005-0000-0000-0000BF010000}"/>
    <cellStyle name="Normal 2 25 6" xfId="458" xr:uid="{00000000-0005-0000-0000-0000C0010000}"/>
    <cellStyle name="Normal 2 25 7" xfId="459" xr:uid="{00000000-0005-0000-0000-0000C1010000}"/>
    <cellStyle name="Normal 2 25 8" xfId="460" xr:uid="{00000000-0005-0000-0000-0000C2010000}"/>
    <cellStyle name="Normal 2 25 9" xfId="461" xr:uid="{00000000-0005-0000-0000-0000C3010000}"/>
    <cellStyle name="Normal 2 26" xfId="462" xr:uid="{00000000-0005-0000-0000-0000C4010000}"/>
    <cellStyle name="Normal 2 26 10" xfId="463" xr:uid="{00000000-0005-0000-0000-0000C5010000}"/>
    <cellStyle name="Normal 2 26 11" xfId="464" xr:uid="{00000000-0005-0000-0000-0000C6010000}"/>
    <cellStyle name="Normal 2 26 12" xfId="465" xr:uid="{00000000-0005-0000-0000-0000C7010000}"/>
    <cellStyle name="Normal 2 26 13" xfId="466" xr:uid="{00000000-0005-0000-0000-0000C8010000}"/>
    <cellStyle name="Normal 2 26 14" xfId="467" xr:uid="{00000000-0005-0000-0000-0000C9010000}"/>
    <cellStyle name="Normal 2 26 15" xfId="468" xr:uid="{00000000-0005-0000-0000-0000CA010000}"/>
    <cellStyle name="Normal 2 26 16" xfId="469" xr:uid="{00000000-0005-0000-0000-0000CB010000}"/>
    <cellStyle name="Normal 2 26 17" xfId="470" xr:uid="{00000000-0005-0000-0000-0000CC010000}"/>
    <cellStyle name="Normal 2 26 18" xfId="471" xr:uid="{00000000-0005-0000-0000-0000CD010000}"/>
    <cellStyle name="Normal 2 26 19" xfId="472" xr:uid="{00000000-0005-0000-0000-0000CE010000}"/>
    <cellStyle name="Normal 2 26 2" xfId="473" xr:uid="{00000000-0005-0000-0000-0000CF010000}"/>
    <cellStyle name="Normal 2 26 20" xfId="474" xr:uid="{00000000-0005-0000-0000-0000D0010000}"/>
    <cellStyle name="Normal 2 26 21" xfId="475" xr:uid="{00000000-0005-0000-0000-0000D1010000}"/>
    <cellStyle name="Normal 2 26 22" xfId="476" xr:uid="{00000000-0005-0000-0000-0000D2010000}"/>
    <cellStyle name="Normal 2 26 23" xfId="477" xr:uid="{00000000-0005-0000-0000-0000D3010000}"/>
    <cellStyle name="Normal 2 26 3" xfId="478" xr:uid="{00000000-0005-0000-0000-0000D4010000}"/>
    <cellStyle name="Normal 2 26 4" xfId="479" xr:uid="{00000000-0005-0000-0000-0000D5010000}"/>
    <cellStyle name="Normal 2 26 5" xfId="480" xr:uid="{00000000-0005-0000-0000-0000D6010000}"/>
    <cellStyle name="Normal 2 26 6" xfId="481" xr:uid="{00000000-0005-0000-0000-0000D7010000}"/>
    <cellStyle name="Normal 2 26 7" xfId="482" xr:uid="{00000000-0005-0000-0000-0000D8010000}"/>
    <cellStyle name="Normal 2 26 8" xfId="483" xr:uid="{00000000-0005-0000-0000-0000D9010000}"/>
    <cellStyle name="Normal 2 26 9" xfId="484" xr:uid="{00000000-0005-0000-0000-0000DA010000}"/>
    <cellStyle name="Normal 2 27" xfId="485" xr:uid="{00000000-0005-0000-0000-0000DB010000}"/>
    <cellStyle name="Normal 2 27 10" xfId="486" xr:uid="{00000000-0005-0000-0000-0000DC010000}"/>
    <cellStyle name="Normal 2 27 11" xfId="487" xr:uid="{00000000-0005-0000-0000-0000DD010000}"/>
    <cellStyle name="Normal 2 27 12" xfId="488" xr:uid="{00000000-0005-0000-0000-0000DE010000}"/>
    <cellStyle name="Normal 2 27 13" xfId="489" xr:uid="{00000000-0005-0000-0000-0000DF010000}"/>
    <cellStyle name="Normal 2 27 14" xfId="490" xr:uid="{00000000-0005-0000-0000-0000E0010000}"/>
    <cellStyle name="Normal 2 27 15" xfId="491" xr:uid="{00000000-0005-0000-0000-0000E1010000}"/>
    <cellStyle name="Normal 2 27 16" xfId="492" xr:uid="{00000000-0005-0000-0000-0000E2010000}"/>
    <cellStyle name="Normal 2 27 17" xfId="493" xr:uid="{00000000-0005-0000-0000-0000E3010000}"/>
    <cellStyle name="Normal 2 27 18" xfId="494" xr:uid="{00000000-0005-0000-0000-0000E4010000}"/>
    <cellStyle name="Normal 2 27 19" xfId="495" xr:uid="{00000000-0005-0000-0000-0000E5010000}"/>
    <cellStyle name="Normal 2 27 2" xfId="496" xr:uid="{00000000-0005-0000-0000-0000E6010000}"/>
    <cellStyle name="Normal 2 27 20" xfId="497" xr:uid="{00000000-0005-0000-0000-0000E7010000}"/>
    <cellStyle name="Normal 2 27 21" xfId="498" xr:uid="{00000000-0005-0000-0000-0000E8010000}"/>
    <cellStyle name="Normal 2 27 22" xfId="499" xr:uid="{00000000-0005-0000-0000-0000E9010000}"/>
    <cellStyle name="Normal 2 27 23" xfId="500" xr:uid="{00000000-0005-0000-0000-0000EA010000}"/>
    <cellStyle name="Normal 2 27 3" xfId="501" xr:uid="{00000000-0005-0000-0000-0000EB010000}"/>
    <cellStyle name="Normal 2 27 4" xfId="502" xr:uid="{00000000-0005-0000-0000-0000EC010000}"/>
    <cellStyle name="Normal 2 27 5" xfId="503" xr:uid="{00000000-0005-0000-0000-0000ED010000}"/>
    <cellStyle name="Normal 2 27 6" xfId="504" xr:uid="{00000000-0005-0000-0000-0000EE010000}"/>
    <cellStyle name="Normal 2 27 7" xfId="505" xr:uid="{00000000-0005-0000-0000-0000EF010000}"/>
    <cellStyle name="Normal 2 27 8" xfId="506" xr:uid="{00000000-0005-0000-0000-0000F0010000}"/>
    <cellStyle name="Normal 2 27 9" xfId="507" xr:uid="{00000000-0005-0000-0000-0000F1010000}"/>
    <cellStyle name="Normal 2 28" xfId="508" xr:uid="{00000000-0005-0000-0000-0000F2010000}"/>
    <cellStyle name="Normal 2 28 10" xfId="509" xr:uid="{00000000-0005-0000-0000-0000F3010000}"/>
    <cellStyle name="Normal 2 28 11" xfId="510" xr:uid="{00000000-0005-0000-0000-0000F4010000}"/>
    <cellStyle name="Normal 2 28 12" xfId="511" xr:uid="{00000000-0005-0000-0000-0000F5010000}"/>
    <cellStyle name="Normal 2 28 13" xfId="512" xr:uid="{00000000-0005-0000-0000-0000F6010000}"/>
    <cellStyle name="Normal 2 28 14" xfId="513" xr:uid="{00000000-0005-0000-0000-0000F7010000}"/>
    <cellStyle name="Normal 2 28 15" xfId="514" xr:uid="{00000000-0005-0000-0000-0000F8010000}"/>
    <cellStyle name="Normal 2 28 16" xfId="515" xr:uid="{00000000-0005-0000-0000-0000F9010000}"/>
    <cellStyle name="Normal 2 28 17" xfId="516" xr:uid="{00000000-0005-0000-0000-0000FA010000}"/>
    <cellStyle name="Normal 2 28 18" xfId="517" xr:uid="{00000000-0005-0000-0000-0000FB010000}"/>
    <cellStyle name="Normal 2 28 19" xfId="518" xr:uid="{00000000-0005-0000-0000-0000FC010000}"/>
    <cellStyle name="Normal 2 28 2" xfId="519" xr:uid="{00000000-0005-0000-0000-0000FD010000}"/>
    <cellStyle name="Normal 2 28 20" xfId="520" xr:uid="{00000000-0005-0000-0000-0000FE010000}"/>
    <cellStyle name="Normal 2 28 21" xfId="521" xr:uid="{00000000-0005-0000-0000-0000FF010000}"/>
    <cellStyle name="Normal 2 28 22" xfId="522" xr:uid="{00000000-0005-0000-0000-000000020000}"/>
    <cellStyle name="Normal 2 28 23" xfId="523" xr:uid="{00000000-0005-0000-0000-000001020000}"/>
    <cellStyle name="Normal 2 28 3" xfId="524" xr:uid="{00000000-0005-0000-0000-000002020000}"/>
    <cellStyle name="Normal 2 28 4" xfId="525" xr:uid="{00000000-0005-0000-0000-000003020000}"/>
    <cellStyle name="Normal 2 28 5" xfId="526" xr:uid="{00000000-0005-0000-0000-000004020000}"/>
    <cellStyle name="Normal 2 28 6" xfId="527" xr:uid="{00000000-0005-0000-0000-000005020000}"/>
    <cellStyle name="Normal 2 28 7" xfId="528" xr:uid="{00000000-0005-0000-0000-000006020000}"/>
    <cellStyle name="Normal 2 28 8" xfId="529" xr:uid="{00000000-0005-0000-0000-000007020000}"/>
    <cellStyle name="Normal 2 28 9" xfId="530" xr:uid="{00000000-0005-0000-0000-000008020000}"/>
    <cellStyle name="Normal 2 29" xfId="531" xr:uid="{00000000-0005-0000-0000-000009020000}"/>
    <cellStyle name="Normal 2 29 10" xfId="532" xr:uid="{00000000-0005-0000-0000-00000A020000}"/>
    <cellStyle name="Normal 2 29 11" xfId="533" xr:uid="{00000000-0005-0000-0000-00000B020000}"/>
    <cellStyle name="Normal 2 29 12" xfId="534" xr:uid="{00000000-0005-0000-0000-00000C020000}"/>
    <cellStyle name="Normal 2 29 13" xfId="535" xr:uid="{00000000-0005-0000-0000-00000D020000}"/>
    <cellStyle name="Normal 2 29 14" xfId="536" xr:uid="{00000000-0005-0000-0000-00000E020000}"/>
    <cellStyle name="Normal 2 29 15" xfId="537" xr:uid="{00000000-0005-0000-0000-00000F020000}"/>
    <cellStyle name="Normal 2 29 16" xfId="538" xr:uid="{00000000-0005-0000-0000-000010020000}"/>
    <cellStyle name="Normal 2 29 17" xfId="539" xr:uid="{00000000-0005-0000-0000-000011020000}"/>
    <cellStyle name="Normal 2 29 18" xfId="540" xr:uid="{00000000-0005-0000-0000-000012020000}"/>
    <cellStyle name="Normal 2 29 19" xfId="541" xr:uid="{00000000-0005-0000-0000-000013020000}"/>
    <cellStyle name="Normal 2 29 2" xfId="542" xr:uid="{00000000-0005-0000-0000-000014020000}"/>
    <cellStyle name="Normal 2 29 20" xfId="543" xr:uid="{00000000-0005-0000-0000-000015020000}"/>
    <cellStyle name="Normal 2 29 21" xfId="544" xr:uid="{00000000-0005-0000-0000-000016020000}"/>
    <cellStyle name="Normal 2 29 22" xfId="545" xr:uid="{00000000-0005-0000-0000-000017020000}"/>
    <cellStyle name="Normal 2 29 23" xfId="546" xr:uid="{00000000-0005-0000-0000-000018020000}"/>
    <cellStyle name="Normal 2 29 3" xfId="547" xr:uid="{00000000-0005-0000-0000-000019020000}"/>
    <cellStyle name="Normal 2 29 4" xfId="548" xr:uid="{00000000-0005-0000-0000-00001A020000}"/>
    <cellStyle name="Normal 2 29 5" xfId="549" xr:uid="{00000000-0005-0000-0000-00001B020000}"/>
    <cellStyle name="Normal 2 29 6" xfId="550" xr:uid="{00000000-0005-0000-0000-00001C020000}"/>
    <cellStyle name="Normal 2 29 7" xfId="551" xr:uid="{00000000-0005-0000-0000-00001D020000}"/>
    <cellStyle name="Normal 2 29 8" xfId="552" xr:uid="{00000000-0005-0000-0000-00001E020000}"/>
    <cellStyle name="Normal 2 29 9" xfId="553" xr:uid="{00000000-0005-0000-0000-00001F020000}"/>
    <cellStyle name="Normal 2 3" xfId="554" xr:uid="{00000000-0005-0000-0000-000020020000}"/>
    <cellStyle name="Normal 2 30" xfId="555" xr:uid="{00000000-0005-0000-0000-000021020000}"/>
    <cellStyle name="Normal 2 30 10" xfId="556" xr:uid="{00000000-0005-0000-0000-000022020000}"/>
    <cellStyle name="Normal 2 30 11" xfId="557" xr:uid="{00000000-0005-0000-0000-000023020000}"/>
    <cellStyle name="Normal 2 30 12" xfId="558" xr:uid="{00000000-0005-0000-0000-000024020000}"/>
    <cellStyle name="Normal 2 30 13" xfId="559" xr:uid="{00000000-0005-0000-0000-000025020000}"/>
    <cellStyle name="Normal 2 30 14" xfId="560" xr:uid="{00000000-0005-0000-0000-000026020000}"/>
    <cellStyle name="Normal 2 30 15" xfId="561" xr:uid="{00000000-0005-0000-0000-000027020000}"/>
    <cellStyle name="Normal 2 30 16" xfId="562" xr:uid="{00000000-0005-0000-0000-000028020000}"/>
    <cellStyle name="Normal 2 30 17" xfId="563" xr:uid="{00000000-0005-0000-0000-000029020000}"/>
    <cellStyle name="Normal 2 30 18" xfId="564" xr:uid="{00000000-0005-0000-0000-00002A020000}"/>
    <cellStyle name="Normal 2 30 19" xfId="565" xr:uid="{00000000-0005-0000-0000-00002B020000}"/>
    <cellStyle name="Normal 2 30 2" xfId="566" xr:uid="{00000000-0005-0000-0000-00002C020000}"/>
    <cellStyle name="Normal 2 30 20" xfId="567" xr:uid="{00000000-0005-0000-0000-00002D020000}"/>
    <cellStyle name="Normal 2 30 21" xfId="568" xr:uid="{00000000-0005-0000-0000-00002E020000}"/>
    <cellStyle name="Normal 2 30 22" xfId="569" xr:uid="{00000000-0005-0000-0000-00002F020000}"/>
    <cellStyle name="Normal 2 30 23" xfId="570" xr:uid="{00000000-0005-0000-0000-000030020000}"/>
    <cellStyle name="Normal 2 30 3" xfId="571" xr:uid="{00000000-0005-0000-0000-000031020000}"/>
    <cellStyle name="Normal 2 30 4" xfId="572" xr:uid="{00000000-0005-0000-0000-000032020000}"/>
    <cellStyle name="Normal 2 30 5" xfId="573" xr:uid="{00000000-0005-0000-0000-000033020000}"/>
    <cellStyle name="Normal 2 30 6" xfId="574" xr:uid="{00000000-0005-0000-0000-000034020000}"/>
    <cellStyle name="Normal 2 30 7" xfId="575" xr:uid="{00000000-0005-0000-0000-000035020000}"/>
    <cellStyle name="Normal 2 30 8" xfId="576" xr:uid="{00000000-0005-0000-0000-000036020000}"/>
    <cellStyle name="Normal 2 30 9" xfId="577" xr:uid="{00000000-0005-0000-0000-000037020000}"/>
    <cellStyle name="Normal 2 31" xfId="578" xr:uid="{00000000-0005-0000-0000-000038020000}"/>
    <cellStyle name="Normal 2 31 10" xfId="579" xr:uid="{00000000-0005-0000-0000-000039020000}"/>
    <cellStyle name="Normal 2 31 11" xfId="580" xr:uid="{00000000-0005-0000-0000-00003A020000}"/>
    <cellStyle name="Normal 2 31 12" xfId="581" xr:uid="{00000000-0005-0000-0000-00003B020000}"/>
    <cellStyle name="Normal 2 31 13" xfId="582" xr:uid="{00000000-0005-0000-0000-00003C020000}"/>
    <cellStyle name="Normal 2 31 14" xfId="583" xr:uid="{00000000-0005-0000-0000-00003D020000}"/>
    <cellStyle name="Normal 2 31 15" xfId="584" xr:uid="{00000000-0005-0000-0000-00003E020000}"/>
    <cellStyle name="Normal 2 31 16" xfId="585" xr:uid="{00000000-0005-0000-0000-00003F020000}"/>
    <cellStyle name="Normal 2 31 17" xfId="586" xr:uid="{00000000-0005-0000-0000-000040020000}"/>
    <cellStyle name="Normal 2 31 18" xfId="587" xr:uid="{00000000-0005-0000-0000-000041020000}"/>
    <cellStyle name="Normal 2 31 19" xfId="588" xr:uid="{00000000-0005-0000-0000-000042020000}"/>
    <cellStyle name="Normal 2 31 2" xfId="589" xr:uid="{00000000-0005-0000-0000-000043020000}"/>
    <cellStyle name="Normal 2 31 20" xfId="590" xr:uid="{00000000-0005-0000-0000-000044020000}"/>
    <cellStyle name="Normal 2 31 21" xfId="591" xr:uid="{00000000-0005-0000-0000-000045020000}"/>
    <cellStyle name="Normal 2 31 22" xfId="592" xr:uid="{00000000-0005-0000-0000-000046020000}"/>
    <cellStyle name="Normal 2 31 23" xfId="593" xr:uid="{00000000-0005-0000-0000-000047020000}"/>
    <cellStyle name="Normal 2 31 3" xfId="594" xr:uid="{00000000-0005-0000-0000-000048020000}"/>
    <cellStyle name="Normal 2 31 4" xfId="595" xr:uid="{00000000-0005-0000-0000-000049020000}"/>
    <cellStyle name="Normal 2 31 5" xfId="596" xr:uid="{00000000-0005-0000-0000-00004A020000}"/>
    <cellStyle name="Normal 2 31 6" xfId="597" xr:uid="{00000000-0005-0000-0000-00004B020000}"/>
    <cellStyle name="Normal 2 31 7" xfId="598" xr:uid="{00000000-0005-0000-0000-00004C020000}"/>
    <cellStyle name="Normal 2 31 8" xfId="599" xr:uid="{00000000-0005-0000-0000-00004D020000}"/>
    <cellStyle name="Normal 2 31 9" xfId="600" xr:uid="{00000000-0005-0000-0000-00004E020000}"/>
    <cellStyle name="Normal 2 32" xfId="601" xr:uid="{00000000-0005-0000-0000-00004F020000}"/>
    <cellStyle name="Normal 2 32 10" xfId="602" xr:uid="{00000000-0005-0000-0000-000050020000}"/>
    <cellStyle name="Normal 2 32 11" xfId="603" xr:uid="{00000000-0005-0000-0000-000051020000}"/>
    <cellStyle name="Normal 2 32 12" xfId="604" xr:uid="{00000000-0005-0000-0000-000052020000}"/>
    <cellStyle name="Normal 2 32 13" xfId="605" xr:uid="{00000000-0005-0000-0000-000053020000}"/>
    <cellStyle name="Normal 2 32 14" xfId="606" xr:uid="{00000000-0005-0000-0000-000054020000}"/>
    <cellStyle name="Normal 2 32 15" xfId="607" xr:uid="{00000000-0005-0000-0000-000055020000}"/>
    <cellStyle name="Normal 2 32 16" xfId="608" xr:uid="{00000000-0005-0000-0000-000056020000}"/>
    <cellStyle name="Normal 2 32 17" xfId="609" xr:uid="{00000000-0005-0000-0000-000057020000}"/>
    <cellStyle name="Normal 2 32 18" xfId="610" xr:uid="{00000000-0005-0000-0000-000058020000}"/>
    <cellStyle name="Normal 2 32 19" xfId="611" xr:uid="{00000000-0005-0000-0000-000059020000}"/>
    <cellStyle name="Normal 2 32 2" xfId="612" xr:uid="{00000000-0005-0000-0000-00005A020000}"/>
    <cellStyle name="Normal 2 32 20" xfId="613" xr:uid="{00000000-0005-0000-0000-00005B020000}"/>
    <cellStyle name="Normal 2 32 21" xfId="614" xr:uid="{00000000-0005-0000-0000-00005C020000}"/>
    <cellStyle name="Normal 2 32 22" xfId="615" xr:uid="{00000000-0005-0000-0000-00005D020000}"/>
    <cellStyle name="Normal 2 32 23" xfId="616" xr:uid="{00000000-0005-0000-0000-00005E020000}"/>
    <cellStyle name="Normal 2 32 3" xfId="617" xr:uid="{00000000-0005-0000-0000-00005F020000}"/>
    <cellStyle name="Normal 2 32 4" xfId="618" xr:uid="{00000000-0005-0000-0000-000060020000}"/>
    <cellStyle name="Normal 2 32 5" xfId="619" xr:uid="{00000000-0005-0000-0000-000061020000}"/>
    <cellStyle name="Normal 2 32 6" xfId="620" xr:uid="{00000000-0005-0000-0000-000062020000}"/>
    <cellStyle name="Normal 2 32 7" xfId="621" xr:uid="{00000000-0005-0000-0000-000063020000}"/>
    <cellStyle name="Normal 2 32 8" xfId="622" xr:uid="{00000000-0005-0000-0000-000064020000}"/>
    <cellStyle name="Normal 2 32 9" xfId="623" xr:uid="{00000000-0005-0000-0000-000065020000}"/>
    <cellStyle name="Normal 2 33" xfId="624" xr:uid="{00000000-0005-0000-0000-000066020000}"/>
    <cellStyle name="Normal 2 33 10" xfId="625" xr:uid="{00000000-0005-0000-0000-000067020000}"/>
    <cellStyle name="Normal 2 33 11" xfId="626" xr:uid="{00000000-0005-0000-0000-000068020000}"/>
    <cellStyle name="Normal 2 33 12" xfId="627" xr:uid="{00000000-0005-0000-0000-000069020000}"/>
    <cellStyle name="Normal 2 33 13" xfId="628" xr:uid="{00000000-0005-0000-0000-00006A020000}"/>
    <cellStyle name="Normal 2 33 14" xfId="629" xr:uid="{00000000-0005-0000-0000-00006B020000}"/>
    <cellStyle name="Normal 2 33 15" xfId="630" xr:uid="{00000000-0005-0000-0000-00006C020000}"/>
    <cellStyle name="Normal 2 33 16" xfId="631" xr:uid="{00000000-0005-0000-0000-00006D020000}"/>
    <cellStyle name="Normal 2 33 17" xfId="632" xr:uid="{00000000-0005-0000-0000-00006E020000}"/>
    <cellStyle name="Normal 2 33 18" xfId="633" xr:uid="{00000000-0005-0000-0000-00006F020000}"/>
    <cellStyle name="Normal 2 33 19" xfId="634" xr:uid="{00000000-0005-0000-0000-000070020000}"/>
    <cellStyle name="Normal 2 33 2" xfId="635" xr:uid="{00000000-0005-0000-0000-000071020000}"/>
    <cellStyle name="Normal 2 33 20" xfId="636" xr:uid="{00000000-0005-0000-0000-000072020000}"/>
    <cellStyle name="Normal 2 33 21" xfId="637" xr:uid="{00000000-0005-0000-0000-000073020000}"/>
    <cellStyle name="Normal 2 33 22" xfId="638" xr:uid="{00000000-0005-0000-0000-000074020000}"/>
    <cellStyle name="Normal 2 33 23" xfId="639" xr:uid="{00000000-0005-0000-0000-000075020000}"/>
    <cellStyle name="Normal 2 33 3" xfId="640" xr:uid="{00000000-0005-0000-0000-000076020000}"/>
    <cellStyle name="Normal 2 33 4" xfId="641" xr:uid="{00000000-0005-0000-0000-000077020000}"/>
    <cellStyle name="Normal 2 33 5" xfId="642" xr:uid="{00000000-0005-0000-0000-000078020000}"/>
    <cellStyle name="Normal 2 33 6" xfId="643" xr:uid="{00000000-0005-0000-0000-000079020000}"/>
    <cellStyle name="Normal 2 33 7" xfId="644" xr:uid="{00000000-0005-0000-0000-00007A020000}"/>
    <cellStyle name="Normal 2 33 8" xfId="645" xr:uid="{00000000-0005-0000-0000-00007B020000}"/>
    <cellStyle name="Normal 2 33 9" xfId="646" xr:uid="{00000000-0005-0000-0000-00007C020000}"/>
    <cellStyle name="Normal 2 34" xfId="647" xr:uid="{00000000-0005-0000-0000-00007D020000}"/>
    <cellStyle name="Normal 2 34 10" xfId="648" xr:uid="{00000000-0005-0000-0000-00007E020000}"/>
    <cellStyle name="Normal 2 34 11" xfId="649" xr:uid="{00000000-0005-0000-0000-00007F020000}"/>
    <cellStyle name="Normal 2 34 12" xfId="650" xr:uid="{00000000-0005-0000-0000-000080020000}"/>
    <cellStyle name="Normal 2 34 13" xfId="651" xr:uid="{00000000-0005-0000-0000-000081020000}"/>
    <cellStyle name="Normal 2 34 14" xfId="652" xr:uid="{00000000-0005-0000-0000-000082020000}"/>
    <cellStyle name="Normal 2 34 15" xfId="653" xr:uid="{00000000-0005-0000-0000-000083020000}"/>
    <cellStyle name="Normal 2 34 16" xfId="654" xr:uid="{00000000-0005-0000-0000-000084020000}"/>
    <cellStyle name="Normal 2 34 17" xfId="655" xr:uid="{00000000-0005-0000-0000-000085020000}"/>
    <cellStyle name="Normal 2 34 18" xfId="656" xr:uid="{00000000-0005-0000-0000-000086020000}"/>
    <cellStyle name="Normal 2 34 19" xfId="657" xr:uid="{00000000-0005-0000-0000-000087020000}"/>
    <cellStyle name="Normal 2 34 2" xfId="658" xr:uid="{00000000-0005-0000-0000-000088020000}"/>
    <cellStyle name="Normal 2 34 20" xfId="659" xr:uid="{00000000-0005-0000-0000-000089020000}"/>
    <cellStyle name="Normal 2 34 21" xfId="660" xr:uid="{00000000-0005-0000-0000-00008A020000}"/>
    <cellStyle name="Normal 2 34 22" xfId="661" xr:uid="{00000000-0005-0000-0000-00008B020000}"/>
    <cellStyle name="Normal 2 34 23" xfId="662" xr:uid="{00000000-0005-0000-0000-00008C020000}"/>
    <cellStyle name="Normal 2 34 3" xfId="663" xr:uid="{00000000-0005-0000-0000-00008D020000}"/>
    <cellStyle name="Normal 2 34 4" xfId="664" xr:uid="{00000000-0005-0000-0000-00008E020000}"/>
    <cellStyle name="Normal 2 34 5" xfId="665" xr:uid="{00000000-0005-0000-0000-00008F020000}"/>
    <cellStyle name="Normal 2 34 6" xfId="666" xr:uid="{00000000-0005-0000-0000-000090020000}"/>
    <cellStyle name="Normal 2 34 7" xfId="667" xr:uid="{00000000-0005-0000-0000-000091020000}"/>
    <cellStyle name="Normal 2 34 8" xfId="668" xr:uid="{00000000-0005-0000-0000-000092020000}"/>
    <cellStyle name="Normal 2 34 9" xfId="669" xr:uid="{00000000-0005-0000-0000-000093020000}"/>
    <cellStyle name="Normal 2 35" xfId="670" xr:uid="{00000000-0005-0000-0000-000094020000}"/>
    <cellStyle name="Normal 2 35 10" xfId="671" xr:uid="{00000000-0005-0000-0000-000095020000}"/>
    <cellStyle name="Normal 2 35 11" xfId="672" xr:uid="{00000000-0005-0000-0000-000096020000}"/>
    <cellStyle name="Normal 2 35 12" xfId="673" xr:uid="{00000000-0005-0000-0000-000097020000}"/>
    <cellStyle name="Normal 2 35 13" xfId="674" xr:uid="{00000000-0005-0000-0000-000098020000}"/>
    <cellStyle name="Normal 2 35 14" xfId="675" xr:uid="{00000000-0005-0000-0000-000099020000}"/>
    <cellStyle name="Normal 2 35 15" xfId="676" xr:uid="{00000000-0005-0000-0000-00009A020000}"/>
    <cellStyle name="Normal 2 35 16" xfId="677" xr:uid="{00000000-0005-0000-0000-00009B020000}"/>
    <cellStyle name="Normal 2 35 17" xfId="678" xr:uid="{00000000-0005-0000-0000-00009C020000}"/>
    <cellStyle name="Normal 2 35 18" xfId="679" xr:uid="{00000000-0005-0000-0000-00009D020000}"/>
    <cellStyle name="Normal 2 35 19" xfId="680" xr:uid="{00000000-0005-0000-0000-00009E020000}"/>
    <cellStyle name="Normal 2 35 2" xfId="681" xr:uid="{00000000-0005-0000-0000-00009F020000}"/>
    <cellStyle name="Normal 2 35 20" xfId="682" xr:uid="{00000000-0005-0000-0000-0000A0020000}"/>
    <cellStyle name="Normal 2 35 21" xfId="683" xr:uid="{00000000-0005-0000-0000-0000A1020000}"/>
    <cellStyle name="Normal 2 35 22" xfId="684" xr:uid="{00000000-0005-0000-0000-0000A2020000}"/>
    <cellStyle name="Normal 2 35 23" xfId="685" xr:uid="{00000000-0005-0000-0000-0000A3020000}"/>
    <cellStyle name="Normal 2 35 3" xfId="686" xr:uid="{00000000-0005-0000-0000-0000A4020000}"/>
    <cellStyle name="Normal 2 35 4" xfId="687" xr:uid="{00000000-0005-0000-0000-0000A5020000}"/>
    <cellStyle name="Normal 2 35 5" xfId="688" xr:uid="{00000000-0005-0000-0000-0000A6020000}"/>
    <cellStyle name="Normal 2 35 6" xfId="689" xr:uid="{00000000-0005-0000-0000-0000A7020000}"/>
    <cellStyle name="Normal 2 35 7" xfId="690" xr:uid="{00000000-0005-0000-0000-0000A8020000}"/>
    <cellStyle name="Normal 2 35 8" xfId="691" xr:uid="{00000000-0005-0000-0000-0000A9020000}"/>
    <cellStyle name="Normal 2 35 9" xfId="692" xr:uid="{00000000-0005-0000-0000-0000AA020000}"/>
    <cellStyle name="Normal 2 36" xfId="693" xr:uid="{00000000-0005-0000-0000-0000AB020000}"/>
    <cellStyle name="Normal 2 36 10" xfId="694" xr:uid="{00000000-0005-0000-0000-0000AC020000}"/>
    <cellStyle name="Normal 2 36 11" xfId="695" xr:uid="{00000000-0005-0000-0000-0000AD020000}"/>
    <cellStyle name="Normal 2 36 12" xfId="696" xr:uid="{00000000-0005-0000-0000-0000AE020000}"/>
    <cellStyle name="Normal 2 36 13" xfId="697" xr:uid="{00000000-0005-0000-0000-0000AF020000}"/>
    <cellStyle name="Normal 2 36 14" xfId="698" xr:uid="{00000000-0005-0000-0000-0000B0020000}"/>
    <cellStyle name="Normal 2 36 15" xfId="699" xr:uid="{00000000-0005-0000-0000-0000B1020000}"/>
    <cellStyle name="Normal 2 36 16" xfId="700" xr:uid="{00000000-0005-0000-0000-0000B2020000}"/>
    <cellStyle name="Normal 2 36 17" xfId="701" xr:uid="{00000000-0005-0000-0000-0000B3020000}"/>
    <cellStyle name="Normal 2 36 18" xfId="702" xr:uid="{00000000-0005-0000-0000-0000B4020000}"/>
    <cellStyle name="Normal 2 36 19" xfId="703" xr:uid="{00000000-0005-0000-0000-0000B5020000}"/>
    <cellStyle name="Normal 2 36 2" xfId="704" xr:uid="{00000000-0005-0000-0000-0000B6020000}"/>
    <cellStyle name="Normal 2 36 20" xfId="705" xr:uid="{00000000-0005-0000-0000-0000B7020000}"/>
    <cellStyle name="Normal 2 36 21" xfId="706" xr:uid="{00000000-0005-0000-0000-0000B8020000}"/>
    <cellStyle name="Normal 2 36 22" xfId="707" xr:uid="{00000000-0005-0000-0000-0000B9020000}"/>
    <cellStyle name="Normal 2 36 23" xfId="708" xr:uid="{00000000-0005-0000-0000-0000BA020000}"/>
    <cellStyle name="Normal 2 36 3" xfId="709" xr:uid="{00000000-0005-0000-0000-0000BB020000}"/>
    <cellStyle name="Normal 2 36 4" xfId="710" xr:uid="{00000000-0005-0000-0000-0000BC020000}"/>
    <cellStyle name="Normal 2 36 5" xfId="711" xr:uid="{00000000-0005-0000-0000-0000BD020000}"/>
    <cellStyle name="Normal 2 36 6" xfId="712" xr:uid="{00000000-0005-0000-0000-0000BE020000}"/>
    <cellStyle name="Normal 2 36 7" xfId="713" xr:uid="{00000000-0005-0000-0000-0000BF020000}"/>
    <cellStyle name="Normal 2 36 8" xfId="714" xr:uid="{00000000-0005-0000-0000-0000C0020000}"/>
    <cellStyle name="Normal 2 36 9" xfId="715" xr:uid="{00000000-0005-0000-0000-0000C1020000}"/>
    <cellStyle name="Normal 2 37" xfId="716" xr:uid="{00000000-0005-0000-0000-0000C2020000}"/>
    <cellStyle name="Normal 2 37 10" xfId="717" xr:uid="{00000000-0005-0000-0000-0000C3020000}"/>
    <cellStyle name="Normal 2 37 11" xfId="718" xr:uid="{00000000-0005-0000-0000-0000C4020000}"/>
    <cellStyle name="Normal 2 37 12" xfId="719" xr:uid="{00000000-0005-0000-0000-0000C5020000}"/>
    <cellStyle name="Normal 2 37 13" xfId="720" xr:uid="{00000000-0005-0000-0000-0000C6020000}"/>
    <cellStyle name="Normal 2 37 14" xfId="721" xr:uid="{00000000-0005-0000-0000-0000C7020000}"/>
    <cellStyle name="Normal 2 37 15" xfId="722" xr:uid="{00000000-0005-0000-0000-0000C8020000}"/>
    <cellStyle name="Normal 2 37 16" xfId="723" xr:uid="{00000000-0005-0000-0000-0000C9020000}"/>
    <cellStyle name="Normal 2 37 17" xfId="724" xr:uid="{00000000-0005-0000-0000-0000CA020000}"/>
    <cellStyle name="Normal 2 37 18" xfId="725" xr:uid="{00000000-0005-0000-0000-0000CB020000}"/>
    <cellStyle name="Normal 2 37 19" xfId="726" xr:uid="{00000000-0005-0000-0000-0000CC020000}"/>
    <cellStyle name="Normal 2 37 2" xfId="727" xr:uid="{00000000-0005-0000-0000-0000CD020000}"/>
    <cellStyle name="Normal 2 37 20" xfId="728" xr:uid="{00000000-0005-0000-0000-0000CE020000}"/>
    <cellStyle name="Normal 2 37 21" xfId="729" xr:uid="{00000000-0005-0000-0000-0000CF020000}"/>
    <cellStyle name="Normal 2 37 22" xfId="730" xr:uid="{00000000-0005-0000-0000-0000D0020000}"/>
    <cellStyle name="Normal 2 37 23" xfId="731" xr:uid="{00000000-0005-0000-0000-0000D1020000}"/>
    <cellStyle name="Normal 2 37 3" xfId="732" xr:uid="{00000000-0005-0000-0000-0000D2020000}"/>
    <cellStyle name="Normal 2 37 4" xfId="733" xr:uid="{00000000-0005-0000-0000-0000D3020000}"/>
    <cellStyle name="Normal 2 37 5" xfId="734" xr:uid="{00000000-0005-0000-0000-0000D4020000}"/>
    <cellStyle name="Normal 2 37 6" xfId="735" xr:uid="{00000000-0005-0000-0000-0000D5020000}"/>
    <cellStyle name="Normal 2 37 7" xfId="736" xr:uid="{00000000-0005-0000-0000-0000D6020000}"/>
    <cellStyle name="Normal 2 37 8" xfId="737" xr:uid="{00000000-0005-0000-0000-0000D7020000}"/>
    <cellStyle name="Normal 2 37 9" xfId="738" xr:uid="{00000000-0005-0000-0000-0000D8020000}"/>
    <cellStyle name="Normal 2 38" xfId="739" xr:uid="{00000000-0005-0000-0000-0000D9020000}"/>
    <cellStyle name="Normal 2 38 10" xfId="740" xr:uid="{00000000-0005-0000-0000-0000DA020000}"/>
    <cellStyle name="Normal 2 38 11" xfId="741" xr:uid="{00000000-0005-0000-0000-0000DB020000}"/>
    <cellStyle name="Normal 2 38 12" xfId="742" xr:uid="{00000000-0005-0000-0000-0000DC020000}"/>
    <cellStyle name="Normal 2 38 13" xfId="743" xr:uid="{00000000-0005-0000-0000-0000DD020000}"/>
    <cellStyle name="Normal 2 38 14" xfId="744" xr:uid="{00000000-0005-0000-0000-0000DE020000}"/>
    <cellStyle name="Normal 2 38 15" xfId="745" xr:uid="{00000000-0005-0000-0000-0000DF020000}"/>
    <cellStyle name="Normal 2 38 16" xfId="746" xr:uid="{00000000-0005-0000-0000-0000E0020000}"/>
    <cellStyle name="Normal 2 38 17" xfId="747" xr:uid="{00000000-0005-0000-0000-0000E1020000}"/>
    <cellStyle name="Normal 2 38 18" xfId="748" xr:uid="{00000000-0005-0000-0000-0000E2020000}"/>
    <cellStyle name="Normal 2 38 19" xfId="749" xr:uid="{00000000-0005-0000-0000-0000E3020000}"/>
    <cellStyle name="Normal 2 38 2" xfId="750" xr:uid="{00000000-0005-0000-0000-0000E4020000}"/>
    <cellStyle name="Normal 2 38 20" xfId="751" xr:uid="{00000000-0005-0000-0000-0000E5020000}"/>
    <cellStyle name="Normal 2 38 21" xfId="752" xr:uid="{00000000-0005-0000-0000-0000E6020000}"/>
    <cellStyle name="Normal 2 38 22" xfId="753" xr:uid="{00000000-0005-0000-0000-0000E7020000}"/>
    <cellStyle name="Normal 2 38 23" xfId="754" xr:uid="{00000000-0005-0000-0000-0000E8020000}"/>
    <cellStyle name="Normal 2 38 3" xfId="755" xr:uid="{00000000-0005-0000-0000-0000E9020000}"/>
    <cellStyle name="Normal 2 38 4" xfId="756" xr:uid="{00000000-0005-0000-0000-0000EA020000}"/>
    <cellStyle name="Normal 2 38 5" xfId="757" xr:uid="{00000000-0005-0000-0000-0000EB020000}"/>
    <cellStyle name="Normal 2 38 6" xfId="758" xr:uid="{00000000-0005-0000-0000-0000EC020000}"/>
    <cellStyle name="Normal 2 38 7" xfId="759" xr:uid="{00000000-0005-0000-0000-0000ED020000}"/>
    <cellStyle name="Normal 2 38 8" xfId="760" xr:uid="{00000000-0005-0000-0000-0000EE020000}"/>
    <cellStyle name="Normal 2 38 9" xfId="761" xr:uid="{00000000-0005-0000-0000-0000EF020000}"/>
    <cellStyle name="Normal 2 39" xfId="762" xr:uid="{00000000-0005-0000-0000-0000F0020000}"/>
    <cellStyle name="Normal 2 39 10" xfId="763" xr:uid="{00000000-0005-0000-0000-0000F1020000}"/>
    <cellStyle name="Normal 2 39 11" xfId="764" xr:uid="{00000000-0005-0000-0000-0000F2020000}"/>
    <cellStyle name="Normal 2 39 12" xfId="765" xr:uid="{00000000-0005-0000-0000-0000F3020000}"/>
    <cellStyle name="Normal 2 39 13" xfId="766" xr:uid="{00000000-0005-0000-0000-0000F4020000}"/>
    <cellStyle name="Normal 2 39 14" xfId="767" xr:uid="{00000000-0005-0000-0000-0000F5020000}"/>
    <cellStyle name="Normal 2 39 15" xfId="768" xr:uid="{00000000-0005-0000-0000-0000F6020000}"/>
    <cellStyle name="Normal 2 39 16" xfId="769" xr:uid="{00000000-0005-0000-0000-0000F7020000}"/>
    <cellStyle name="Normal 2 39 17" xfId="770" xr:uid="{00000000-0005-0000-0000-0000F8020000}"/>
    <cellStyle name="Normal 2 39 18" xfId="771" xr:uid="{00000000-0005-0000-0000-0000F9020000}"/>
    <cellStyle name="Normal 2 39 19" xfId="772" xr:uid="{00000000-0005-0000-0000-0000FA020000}"/>
    <cellStyle name="Normal 2 39 2" xfId="773" xr:uid="{00000000-0005-0000-0000-0000FB020000}"/>
    <cellStyle name="Normal 2 39 20" xfId="774" xr:uid="{00000000-0005-0000-0000-0000FC020000}"/>
    <cellStyle name="Normal 2 39 21" xfId="775" xr:uid="{00000000-0005-0000-0000-0000FD020000}"/>
    <cellStyle name="Normal 2 39 22" xfId="776" xr:uid="{00000000-0005-0000-0000-0000FE020000}"/>
    <cellStyle name="Normal 2 39 23" xfId="777" xr:uid="{00000000-0005-0000-0000-0000FF020000}"/>
    <cellStyle name="Normal 2 39 3" xfId="778" xr:uid="{00000000-0005-0000-0000-000000030000}"/>
    <cellStyle name="Normal 2 39 4" xfId="779" xr:uid="{00000000-0005-0000-0000-000001030000}"/>
    <cellStyle name="Normal 2 39 5" xfId="780" xr:uid="{00000000-0005-0000-0000-000002030000}"/>
    <cellStyle name="Normal 2 39 6" xfId="781" xr:uid="{00000000-0005-0000-0000-000003030000}"/>
    <cellStyle name="Normal 2 39 7" xfId="782" xr:uid="{00000000-0005-0000-0000-000004030000}"/>
    <cellStyle name="Normal 2 39 8" xfId="783" xr:uid="{00000000-0005-0000-0000-000005030000}"/>
    <cellStyle name="Normal 2 39 9" xfId="784" xr:uid="{00000000-0005-0000-0000-000006030000}"/>
    <cellStyle name="Normal 2 4" xfId="785" xr:uid="{00000000-0005-0000-0000-000007030000}"/>
    <cellStyle name="Normal 2 40" xfId="786" xr:uid="{00000000-0005-0000-0000-000008030000}"/>
    <cellStyle name="Normal 2 41" xfId="787" xr:uid="{00000000-0005-0000-0000-000009030000}"/>
    <cellStyle name="Normal 2 42" xfId="788" xr:uid="{00000000-0005-0000-0000-00000A030000}"/>
    <cellStyle name="Normal 2 43" xfId="789" xr:uid="{00000000-0005-0000-0000-00000B030000}"/>
    <cellStyle name="Normal 2 44" xfId="790" xr:uid="{00000000-0005-0000-0000-00000C030000}"/>
    <cellStyle name="Normal 2 45" xfId="791" xr:uid="{00000000-0005-0000-0000-00000D030000}"/>
    <cellStyle name="Normal 2 46" xfId="792" xr:uid="{00000000-0005-0000-0000-00000E030000}"/>
    <cellStyle name="Normal 2 47" xfId="793" xr:uid="{00000000-0005-0000-0000-00000F030000}"/>
    <cellStyle name="Normal 2 48" xfId="794" xr:uid="{00000000-0005-0000-0000-000010030000}"/>
    <cellStyle name="Normal 2 49" xfId="795" xr:uid="{00000000-0005-0000-0000-000011030000}"/>
    <cellStyle name="Normal 2 5" xfId="796" xr:uid="{00000000-0005-0000-0000-000012030000}"/>
    <cellStyle name="Normal 2 5 10" xfId="797" xr:uid="{00000000-0005-0000-0000-000013030000}"/>
    <cellStyle name="Normal 2 5 11" xfId="798" xr:uid="{00000000-0005-0000-0000-000014030000}"/>
    <cellStyle name="Normal 2 5 12" xfId="799" xr:uid="{00000000-0005-0000-0000-000015030000}"/>
    <cellStyle name="Normal 2 5 13" xfId="800" xr:uid="{00000000-0005-0000-0000-000016030000}"/>
    <cellStyle name="Normal 2 5 14" xfId="801" xr:uid="{00000000-0005-0000-0000-000017030000}"/>
    <cellStyle name="Normal 2 5 15" xfId="802" xr:uid="{00000000-0005-0000-0000-000018030000}"/>
    <cellStyle name="Normal 2 5 16" xfId="803" xr:uid="{00000000-0005-0000-0000-000019030000}"/>
    <cellStyle name="Normal 2 5 17" xfId="804" xr:uid="{00000000-0005-0000-0000-00001A030000}"/>
    <cellStyle name="Normal 2 5 18" xfId="805" xr:uid="{00000000-0005-0000-0000-00001B030000}"/>
    <cellStyle name="Normal 2 5 19" xfId="806" xr:uid="{00000000-0005-0000-0000-00001C030000}"/>
    <cellStyle name="Normal 2 5 2" xfId="807" xr:uid="{00000000-0005-0000-0000-00001D030000}"/>
    <cellStyle name="Normal 2 5 2 10" xfId="808" xr:uid="{00000000-0005-0000-0000-00001E030000}"/>
    <cellStyle name="Normal 2 5 2 11" xfId="809" xr:uid="{00000000-0005-0000-0000-00001F030000}"/>
    <cellStyle name="Normal 2 5 2 12" xfId="810" xr:uid="{00000000-0005-0000-0000-000020030000}"/>
    <cellStyle name="Normal 2 5 2 13" xfId="811" xr:uid="{00000000-0005-0000-0000-000021030000}"/>
    <cellStyle name="Normal 2 5 2 14" xfId="812" xr:uid="{00000000-0005-0000-0000-000022030000}"/>
    <cellStyle name="Normal 2 5 2 15" xfId="813" xr:uid="{00000000-0005-0000-0000-000023030000}"/>
    <cellStyle name="Normal 2 5 2 16" xfId="814" xr:uid="{00000000-0005-0000-0000-000024030000}"/>
    <cellStyle name="Normal 2 5 2 17" xfId="815" xr:uid="{00000000-0005-0000-0000-000025030000}"/>
    <cellStyle name="Normal 2 5 2 18" xfId="816" xr:uid="{00000000-0005-0000-0000-000026030000}"/>
    <cellStyle name="Normal 2 5 2 19" xfId="817" xr:uid="{00000000-0005-0000-0000-000027030000}"/>
    <cellStyle name="Normal 2 5 2 2" xfId="818" xr:uid="{00000000-0005-0000-0000-000028030000}"/>
    <cellStyle name="Normal 2 5 2 2 10" xfId="819" xr:uid="{00000000-0005-0000-0000-000029030000}"/>
    <cellStyle name="Normal 2 5 2 2 11" xfId="820" xr:uid="{00000000-0005-0000-0000-00002A030000}"/>
    <cellStyle name="Normal 2 5 2 2 12" xfId="821" xr:uid="{00000000-0005-0000-0000-00002B030000}"/>
    <cellStyle name="Normal 2 5 2 2 13" xfId="822" xr:uid="{00000000-0005-0000-0000-00002C030000}"/>
    <cellStyle name="Normal 2 5 2 2 14" xfId="823" xr:uid="{00000000-0005-0000-0000-00002D030000}"/>
    <cellStyle name="Normal 2 5 2 2 15" xfId="824" xr:uid="{00000000-0005-0000-0000-00002E030000}"/>
    <cellStyle name="Normal 2 5 2 2 16" xfId="825" xr:uid="{00000000-0005-0000-0000-00002F030000}"/>
    <cellStyle name="Normal 2 5 2 2 17" xfId="826" xr:uid="{00000000-0005-0000-0000-000030030000}"/>
    <cellStyle name="Normal 2 5 2 2 18" xfId="827" xr:uid="{00000000-0005-0000-0000-000031030000}"/>
    <cellStyle name="Normal 2 5 2 2 19" xfId="828" xr:uid="{00000000-0005-0000-0000-000032030000}"/>
    <cellStyle name="Normal 2 5 2 2 2" xfId="829" xr:uid="{00000000-0005-0000-0000-000033030000}"/>
    <cellStyle name="Normal 2 5 2 2 20" xfId="830" xr:uid="{00000000-0005-0000-0000-000034030000}"/>
    <cellStyle name="Normal 2 5 2 2 21" xfId="831" xr:uid="{00000000-0005-0000-0000-000035030000}"/>
    <cellStyle name="Normal 2 5 2 2 22" xfId="832" xr:uid="{00000000-0005-0000-0000-000036030000}"/>
    <cellStyle name="Normal 2 5 2 2 23" xfId="833" xr:uid="{00000000-0005-0000-0000-000037030000}"/>
    <cellStyle name="Normal 2 5 2 2 24" xfId="834" xr:uid="{00000000-0005-0000-0000-000038030000}"/>
    <cellStyle name="Normal 2 5 2 2 25" xfId="835" xr:uid="{00000000-0005-0000-0000-000039030000}"/>
    <cellStyle name="Normal 2 5 2 2 26" xfId="836" xr:uid="{00000000-0005-0000-0000-00003A030000}"/>
    <cellStyle name="Normal 2 5 2 2 27" xfId="837" xr:uid="{00000000-0005-0000-0000-00003B030000}"/>
    <cellStyle name="Normal 2 5 2 2 28" xfId="838" xr:uid="{00000000-0005-0000-0000-00003C030000}"/>
    <cellStyle name="Normal 2 5 2 2 29" xfId="839" xr:uid="{00000000-0005-0000-0000-00003D030000}"/>
    <cellStyle name="Normal 2 5 2 2 3" xfId="840" xr:uid="{00000000-0005-0000-0000-00003E030000}"/>
    <cellStyle name="Normal 2 5 2 2 30" xfId="841" xr:uid="{00000000-0005-0000-0000-00003F030000}"/>
    <cellStyle name="Normal 2 5 2 2 31" xfId="842" xr:uid="{00000000-0005-0000-0000-000040030000}"/>
    <cellStyle name="Normal 2 5 2 2 32" xfId="843" xr:uid="{00000000-0005-0000-0000-000041030000}"/>
    <cellStyle name="Normal 2 5 2 2 33" xfId="844" xr:uid="{00000000-0005-0000-0000-000042030000}"/>
    <cellStyle name="Normal 2 5 2 2 34" xfId="845" xr:uid="{00000000-0005-0000-0000-000043030000}"/>
    <cellStyle name="Normal 2 5 2 2 35" xfId="846" xr:uid="{00000000-0005-0000-0000-000044030000}"/>
    <cellStyle name="Normal 2 5 2 2 36" xfId="847" xr:uid="{00000000-0005-0000-0000-000045030000}"/>
    <cellStyle name="Normal 2 5 2 2 37" xfId="848" xr:uid="{00000000-0005-0000-0000-000046030000}"/>
    <cellStyle name="Normal 2 5 2 2 38" xfId="849" xr:uid="{00000000-0005-0000-0000-000047030000}"/>
    <cellStyle name="Normal 2 5 2 2 39" xfId="850" xr:uid="{00000000-0005-0000-0000-000048030000}"/>
    <cellStyle name="Normal 2 5 2 2 4" xfId="851" xr:uid="{00000000-0005-0000-0000-000049030000}"/>
    <cellStyle name="Normal 2 5 2 2 40" xfId="852" xr:uid="{00000000-0005-0000-0000-00004A030000}"/>
    <cellStyle name="Normal 2 5 2 2 41" xfId="853" xr:uid="{00000000-0005-0000-0000-00004B030000}"/>
    <cellStyle name="Normal 2 5 2 2 42" xfId="854" xr:uid="{00000000-0005-0000-0000-00004C030000}"/>
    <cellStyle name="Normal 2 5 2 2 43" xfId="855" xr:uid="{00000000-0005-0000-0000-00004D030000}"/>
    <cellStyle name="Normal 2 5 2 2 44" xfId="856" xr:uid="{00000000-0005-0000-0000-00004E030000}"/>
    <cellStyle name="Normal 2 5 2 2 45" xfId="857" xr:uid="{00000000-0005-0000-0000-00004F030000}"/>
    <cellStyle name="Normal 2 5 2 2 46" xfId="858" xr:uid="{00000000-0005-0000-0000-000050030000}"/>
    <cellStyle name="Normal 2 5 2 2 47" xfId="859" xr:uid="{00000000-0005-0000-0000-000051030000}"/>
    <cellStyle name="Normal 2 5 2 2 48" xfId="860" xr:uid="{00000000-0005-0000-0000-000052030000}"/>
    <cellStyle name="Normal 2 5 2 2 49" xfId="861" xr:uid="{00000000-0005-0000-0000-000053030000}"/>
    <cellStyle name="Normal 2 5 2 2 5" xfId="862" xr:uid="{00000000-0005-0000-0000-000054030000}"/>
    <cellStyle name="Normal 2 5 2 2 50" xfId="863" xr:uid="{00000000-0005-0000-0000-000055030000}"/>
    <cellStyle name="Normal 2 5 2 2 51" xfId="864" xr:uid="{00000000-0005-0000-0000-000056030000}"/>
    <cellStyle name="Normal 2 5 2 2 52" xfId="865" xr:uid="{00000000-0005-0000-0000-000057030000}"/>
    <cellStyle name="Normal 2 5 2 2 53" xfId="866" xr:uid="{00000000-0005-0000-0000-000058030000}"/>
    <cellStyle name="Normal 2 5 2 2 54" xfId="867" xr:uid="{00000000-0005-0000-0000-000059030000}"/>
    <cellStyle name="Normal 2 5 2 2 55" xfId="868" xr:uid="{00000000-0005-0000-0000-00005A030000}"/>
    <cellStyle name="Normal 2 5 2 2 6" xfId="869" xr:uid="{00000000-0005-0000-0000-00005B030000}"/>
    <cellStyle name="Normal 2 5 2 2 7" xfId="870" xr:uid="{00000000-0005-0000-0000-00005C030000}"/>
    <cellStyle name="Normal 2 5 2 2 8" xfId="871" xr:uid="{00000000-0005-0000-0000-00005D030000}"/>
    <cellStyle name="Normal 2 5 2 2 9" xfId="872" xr:uid="{00000000-0005-0000-0000-00005E030000}"/>
    <cellStyle name="Normal 2 5 2 20" xfId="873" xr:uid="{00000000-0005-0000-0000-00005F030000}"/>
    <cellStyle name="Normal 2 5 2 21" xfId="874" xr:uid="{00000000-0005-0000-0000-000060030000}"/>
    <cellStyle name="Normal 2 5 2 22" xfId="875" xr:uid="{00000000-0005-0000-0000-000061030000}"/>
    <cellStyle name="Normal 2 5 2 23" xfId="876" xr:uid="{00000000-0005-0000-0000-000062030000}"/>
    <cellStyle name="Normal 2 5 2 24" xfId="877" xr:uid="{00000000-0005-0000-0000-000063030000}"/>
    <cellStyle name="Normal 2 5 2 25" xfId="878" xr:uid="{00000000-0005-0000-0000-000064030000}"/>
    <cellStyle name="Normal 2 5 2 26" xfId="879" xr:uid="{00000000-0005-0000-0000-000065030000}"/>
    <cellStyle name="Normal 2 5 2 27" xfId="880" xr:uid="{00000000-0005-0000-0000-000066030000}"/>
    <cellStyle name="Normal 2 5 2 28" xfId="881" xr:uid="{00000000-0005-0000-0000-000067030000}"/>
    <cellStyle name="Normal 2 5 2 29" xfId="882" xr:uid="{00000000-0005-0000-0000-000068030000}"/>
    <cellStyle name="Normal 2 5 2 3" xfId="883" xr:uid="{00000000-0005-0000-0000-000069030000}"/>
    <cellStyle name="Normal 2 5 2 30" xfId="884" xr:uid="{00000000-0005-0000-0000-00006A030000}"/>
    <cellStyle name="Normal 2 5 2 31" xfId="885" xr:uid="{00000000-0005-0000-0000-00006B030000}"/>
    <cellStyle name="Normal 2 5 2 32" xfId="886" xr:uid="{00000000-0005-0000-0000-00006C030000}"/>
    <cellStyle name="Normal 2 5 2 33" xfId="887" xr:uid="{00000000-0005-0000-0000-00006D030000}"/>
    <cellStyle name="Normal 2 5 2 4" xfId="888" xr:uid="{00000000-0005-0000-0000-00006E030000}"/>
    <cellStyle name="Normal 2 5 2 5" xfId="889" xr:uid="{00000000-0005-0000-0000-00006F030000}"/>
    <cellStyle name="Normal 2 5 2 6" xfId="890" xr:uid="{00000000-0005-0000-0000-000070030000}"/>
    <cellStyle name="Normal 2 5 2 7" xfId="891" xr:uid="{00000000-0005-0000-0000-000071030000}"/>
    <cellStyle name="Normal 2 5 2 8" xfId="892" xr:uid="{00000000-0005-0000-0000-000072030000}"/>
    <cellStyle name="Normal 2 5 2 9" xfId="893" xr:uid="{00000000-0005-0000-0000-000073030000}"/>
    <cellStyle name="Normal 2 5 20" xfId="894" xr:uid="{00000000-0005-0000-0000-000074030000}"/>
    <cellStyle name="Normal 2 5 21" xfId="895" xr:uid="{00000000-0005-0000-0000-000075030000}"/>
    <cellStyle name="Normal 2 5 22" xfId="896" xr:uid="{00000000-0005-0000-0000-000076030000}"/>
    <cellStyle name="Normal 2 5 23" xfId="897" xr:uid="{00000000-0005-0000-0000-000077030000}"/>
    <cellStyle name="Normal 2 5 24" xfId="898" xr:uid="{00000000-0005-0000-0000-000078030000}"/>
    <cellStyle name="Normal 2 5 25" xfId="899" xr:uid="{00000000-0005-0000-0000-000079030000}"/>
    <cellStyle name="Normal 2 5 26" xfId="900" xr:uid="{00000000-0005-0000-0000-00007A030000}"/>
    <cellStyle name="Normal 2 5 27" xfId="901" xr:uid="{00000000-0005-0000-0000-00007B030000}"/>
    <cellStyle name="Normal 2 5 28" xfId="902" xr:uid="{00000000-0005-0000-0000-00007C030000}"/>
    <cellStyle name="Normal 2 5 29" xfId="903" xr:uid="{00000000-0005-0000-0000-00007D030000}"/>
    <cellStyle name="Normal 2 5 3" xfId="904" xr:uid="{00000000-0005-0000-0000-00007E030000}"/>
    <cellStyle name="Normal 2 5 30" xfId="905" xr:uid="{00000000-0005-0000-0000-00007F030000}"/>
    <cellStyle name="Normal 2 5 31" xfId="906" xr:uid="{00000000-0005-0000-0000-000080030000}"/>
    <cellStyle name="Normal 2 5 32" xfId="907" xr:uid="{00000000-0005-0000-0000-000081030000}"/>
    <cellStyle name="Normal 2 5 33" xfId="908" xr:uid="{00000000-0005-0000-0000-000082030000}"/>
    <cellStyle name="Normal 2 5 34" xfId="909" xr:uid="{00000000-0005-0000-0000-000083030000}"/>
    <cellStyle name="Normal 2 5 35" xfId="910" xr:uid="{00000000-0005-0000-0000-000084030000}"/>
    <cellStyle name="Normal 2 5 36" xfId="911" xr:uid="{00000000-0005-0000-0000-000085030000}"/>
    <cellStyle name="Normal 2 5 37" xfId="912" xr:uid="{00000000-0005-0000-0000-000086030000}"/>
    <cellStyle name="Normal 2 5 38" xfId="913" xr:uid="{00000000-0005-0000-0000-000087030000}"/>
    <cellStyle name="Normal 2 5 39" xfId="914" xr:uid="{00000000-0005-0000-0000-000088030000}"/>
    <cellStyle name="Normal 2 5 4" xfId="915" xr:uid="{00000000-0005-0000-0000-000089030000}"/>
    <cellStyle name="Normal 2 5 40" xfId="916" xr:uid="{00000000-0005-0000-0000-00008A030000}"/>
    <cellStyle name="Normal 2 5 41" xfId="917" xr:uid="{00000000-0005-0000-0000-00008B030000}"/>
    <cellStyle name="Normal 2 5 42" xfId="918" xr:uid="{00000000-0005-0000-0000-00008C030000}"/>
    <cellStyle name="Normal 2 5 43" xfId="919" xr:uid="{00000000-0005-0000-0000-00008D030000}"/>
    <cellStyle name="Normal 2 5 44" xfId="920" xr:uid="{00000000-0005-0000-0000-00008E030000}"/>
    <cellStyle name="Normal 2 5 45" xfId="921" xr:uid="{00000000-0005-0000-0000-00008F030000}"/>
    <cellStyle name="Normal 2 5 46" xfId="922" xr:uid="{00000000-0005-0000-0000-000090030000}"/>
    <cellStyle name="Normal 2 5 47" xfId="923" xr:uid="{00000000-0005-0000-0000-000091030000}"/>
    <cellStyle name="Normal 2 5 48" xfId="924" xr:uid="{00000000-0005-0000-0000-000092030000}"/>
    <cellStyle name="Normal 2 5 49" xfId="925" xr:uid="{00000000-0005-0000-0000-000093030000}"/>
    <cellStyle name="Normal 2 5 5" xfId="926" xr:uid="{00000000-0005-0000-0000-000094030000}"/>
    <cellStyle name="Normal 2 5 50" xfId="927" xr:uid="{00000000-0005-0000-0000-000095030000}"/>
    <cellStyle name="Normal 2 5 51" xfId="928" xr:uid="{00000000-0005-0000-0000-000096030000}"/>
    <cellStyle name="Normal 2 5 52" xfId="929" xr:uid="{00000000-0005-0000-0000-000097030000}"/>
    <cellStyle name="Normal 2 5 53" xfId="930" xr:uid="{00000000-0005-0000-0000-000098030000}"/>
    <cellStyle name="Normal 2 5 54" xfId="931" xr:uid="{00000000-0005-0000-0000-000099030000}"/>
    <cellStyle name="Normal 2 5 55" xfId="932" xr:uid="{00000000-0005-0000-0000-00009A030000}"/>
    <cellStyle name="Normal 2 5 56" xfId="933" xr:uid="{00000000-0005-0000-0000-00009B030000}"/>
    <cellStyle name="Normal 2 5 57" xfId="934" xr:uid="{00000000-0005-0000-0000-00009C030000}"/>
    <cellStyle name="Normal 2 5 58" xfId="935" xr:uid="{00000000-0005-0000-0000-00009D030000}"/>
    <cellStyle name="Normal 2 5 59" xfId="936" xr:uid="{00000000-0005-0000-0000-00009E030000}"/>
    <cellStyle name="Normal 2 5 6" xfId="937" xr:uid="{00000000-0005-0000-0000-00009F030000}"/>
    <cellStyle name="Normal 2 5 60" xfId="938" xr:uid="{00000000-0005-0000-0000-0000A0030000}"/>
    <cellStyle name="Normal 2 5 61" xfId="939" xr:uid="{00000000-0005-0000-0000-0000A1030000}"/>
    <cellStyle name="Normal 2 5 62" xfId="940" xr:uid="{00000000-0005-0000-0000-0000A2030000}"/>
    <cellStyle name="Normal 2 5 63" xfId="941" xr:uid="{00000000-0005-0000-0000-0000A3030000}"/>
    <cellStyle name="Normal 2 5 64" xfId="942" xr:uid="{00000000-0005-0000-0000-0000A4030000}"/>
    <cellStyle name="Normal 2 5 65" xfId="943" xr:uid="{00000000-0005-0000-0000-0000A5030000}"/>
    <cellStyle name="Normal 2 5 66" xfId="944" xr:uid="{00000000-0005-0000-0000-0000A6030000}"/>
    <cellStyle name="Normal 2 5 67" xfId="945" xr:uid="{00000000-0005-0000-0000-0000A7030000}"/>
    <cellStyle name="Normal 2 5 68" xfId="946" xr:uid="{00000000-0005-0000-0000-0000A8030000}"/>
    <cellStyle name="Normal 2 5 69" xfId="947" xr:uid="{00000000-0005-0000-0000-0000A9030000}"/>
    <cellStyle name="Normal 2 5 7" xfId="948" xr:uid="{00000000-0005-0000-0000-0000AA030000}"/>
    <cellStyle name="Normal 2 5 70" xfId="949" xr:uid="{00000000-0005-0000-0000-0000AB030000}"/>
    <cellStyle name="Normal 2 5 71" xfId="950" xr:uid="{00000000-0005-0000-0000-0000AC030000}"/>
    <cellStyle name="Normal 2 5 72" xfId="951" xr:uid="{00000000-0005-0000-0000-0000AD030000}"/>
    <cellStyle name="Normal 2 5 73" xfId="952" xr:uid="{00000000-0005-0000-0000-0000AE030000}"/>
    <cellStyle name="Normal 2 5 74" xfId="953" xr:uid="{00000000-0005-0000-0000-0000AF030000}"/>
    <cellStyle name="Normal 2 5 75" xfId="954" xr:uid="{00000000-0005-0000-0000-0000B0030000}"/>
    <cellStyle name="Normal 2 5 76" xfId="955" xr:uid="{00000000-0005-0000-0000-0000B1030000}"/>
    <cellStyle name="Normal 2 5 77" xfId="956" xr:uid="{00000000-0005-0000-0000-0000B2030000}"/>
    <cellStyle name="Normal 2 5 78" xfId="957" xr:uid="{00000000-0005-0000-0000-0000B3030000}"/>
    <cellStyle name="Normal 2 5 79" xfId="958" xr:uid="{00000000-0005-0000-0000-0000B4030000}"/>
    <cellStyle name="Normal 2 5 8" xfId="959" xr:uid="{00000000-0005-0000-0000-0000B5030000}"/>
    <cellStyle name="Normal 2 5 80" xfId="960" xr:uid="{00000000-0005-0000-0000-0000B6030000}"/>
    <cellStyle name="Normal 2 5 81" xfId="961" xr:uid="{00000000-0005-0000-0000-0000B7030000}"/>
    <cellStyle name="Normal 2 5 82" xfId="962" xr:uid="{00000000-0005-0000-0000-0000B8030000}"/>
    <cellStyle name="Normal 2 5 83" xfId="963" xr:uid="{00000000-0005-0000-0000-0000B9030000}"/>
    <cellStyle name="Normal 2 5 84" xfId="964" xr:uid="{00000000-0005-0000-0000-0000BA030000}"/>
    <cellStyle name="Normal 2 5 85" xfId="965" xr:uid="{00000000-0005-0000-0000-0000BB030000}"/>
    <cellStyle name="Normal 2 5 86" xfId="966" xr:uid="{00000000-0005-0000-0000-0000BC030000}"/>
    <cellStyle name="Normal 2 5 87" xfId="967" xr:uid="{00000000-0005-0000-0000-0000BD030000}"/>
    <cellStyle name="Normal 2 5 9" xfId="968" xr:uid="{00000000-0005-0000-0000-0000BE030000}"/>
    <cellStyle name="Normal 2 5_DEER 032008 Cost Summary Delivery - Rev 4 (2)" xfId="969" xr:uid="{00000000-0005-0000-0000-0000BF030000}"/>
    <cellStyle name="Normal 2 50" xfId="970" xr:uid="{00000000-0005-0000-0000-0000C0030000}"/>
    <cellStyle name="Normal 2 51" xfId="971" xr:uid="{00000000-0005-0000-0000-0000C1030000}"/>
    <cellStyle name="Normal 2 52" xfId="972" xr:uid="{00000000-0005-0000-0000-0000C2030000}"/>
    <cellStyle name="Normal 2 53" xfId="973" xr:uid="{00000000-0005-0000-0000-0000C3030000}"/>
    <cellStyle name="Normal 2 54" xfId="974" xr:uid="{00000000-0005-0000-0000-0000C4030000}"/>
    <cellStyle name="Normal 2 55" xfId="975" xr:uid="{00000000-0005-0000-0000-0000C5030000}"/>
    <cellStyle name="Normal 2 56" xfId="976" xr:uid="{00000000-0005-0000-0000-0000C6030000}"/>
    <cellStyle name="Normal 2 57" xfId="977" xr:uid="{00000000-0005-0000-0000-0000C7030000}"/>
    <cellStyle name="Normal 2 58" xfId="978" xr:uid="{00000000-0005-0000-0000-0000C8030000}"/>
    <cellStyle name="Normal 2 59" xfId="979" xr:uid="{00000000-0005-0000-0000-0000C9030000}"/>
    <cellStyle name="Normal 2 6" xfId="980" xr:uid="{00000000-0005-0000-0000-0000CA030000}"/>
    <cellStyle name="Normal 2 60" xfId="981" xr:uid="{00000000-0005-0000-0000-0000CB030000}"/>
    <cellStyle name="Normal 2 61" xfId="982" xr:uid="{00000000-0005-0000-0000-0000CC030000}"/>
    <cellStyle name="Normal 2 62" xfId="983" xr:uid="{00000000-0005-0000-0000-0000CD030000}"/>
    <cellStyle name="Normal 2 63" xfId="984" xr:uid="{00000000-0005-0000-0000-0000CE030000}"/>
    <cellStyle name="Normal 2 64" xfId="985" xr:uid="{00000000-0005-0000-0000-0000CF030000}"/>
    <cellStyle name="Normal 2 65" xfId="986" xr:uid="{00000000-0005-0000-0000-0000D0030000}"/>
    <cellStyle name="Normal 2 66" xfId="987" xr:uid="{00000000-0005-0000-0000-0000D1030000}"/>
    <cellStyle name="Normal 2 67" xfId="988" xr:uid="{00000000-0005-0000-0000-0000D2030000}"/>
    <cellStyle name="Normal 2 68" xfId="989" xr:uid="{00000000-0005-0000-0000-0000D3030000}"/>
    <cellStyle name="Normal 2 69" xfId="990" xr:uid="{00000000-0005-0000-0000-0000D4030000}"/>
    <cellStyle name="Normal 2 7" xfId="991" xr:uid="{00000000-0005-0000-0000-0000D5030000}"/>
    <cellStyle name="Normal 2 70" xfId="992" xr:uid="{00000000-0005-0000-0000-0000D6030000}"/>
    <cellStyle name="Normal 2 71" xfId="993" xr:uid="{00000000-0005-0000-0000-0000D7030000}"/>
    <cellStyle name="Normal 2 72" xfId="994" xr:uid="{00000000-0005-0000-0000-0000D8030000}"/>
    <cellStyle name="Normal 2 73" xfId="995" xr:uid="{00000000-0005-0000-0000-0000D9030000}"/>
    <cellStyle name="Normal 2 74" xfId="996" xr:uid="{00000000-0005-0000-0000-0000DA030000}"/>
    <cellStyle name="Normal 2 75" xfId="997" xr:uid="{00000000-0005-0000-0000-0000DB030000}"/>
    <cellStyle name="Normal 2 76" xfId="998" xr:uid="{00000000-0005-0000-0000-0000DC030000}"/>
    <cellStyle name="Normal 2 77" xfId="999" xr:uid="{00000000-0005-0000-0000-0000DD030000}"/>
    <cellStyle name="Normal 2 78" xfId="1000" xr:uid="{00000000-0005-0000-0000-0000DE030000}"/>
    <cellStyle name="Normal 2 79" xfId="1001" xr:uid="{00000000-0005-0000-0000-0000DF030000}"/>
    <cellStyle name="Normal 2 8" xfId="1002" xr:uid="{00000000-0005-0000-0000-0000E0030000}"/>
    <cellStyle name="Normal 2 8 10" xfId="1003" xr:uid="{00000000-0005-0000-0000-0000E1030000}"/>
    <cellStyle name="Normal 2 8 11" xfId="1004" xr:uid="{00000000-0005-0000-0000-0000E2030000}"/>
    <cellStyle name="Normal 2 8 12" xfId="1005" xr:uid="{00000000-0005-0000-0000-0000E3030000}"/>
    <cellStyle name="Normal 2 8 13" xfId="1006" xr:uid="{00000000-0005-0000-0000-0000E4030000}"/>
    <cellStyle name="Normal 2 8 14" xfId="1007" xr:uid="{00000000-0005-0000-0000-0000E5030000}"/>
    <cellStyle name="Normal 2 8 15" xfId="1008" xr:uid="{00000000-0005-0000-0000-0000E6030000}"/>
    <cellStyle name="Normal 2 8 16" xfId="1009" xr:uid="{00000000-0005-0000-0000-0000E7030000}"/>
    <cellStyle name="Normal 2 8 17" xfId="1010" xr:uid="{00000000-0005-0000-0000-0000E8030000}"/>
    <cellStyle name="Normal 2 8 18" xfId="1011" xr:uid="{00000000-0005-0000-0000-0000E9030000}"/>
    <cellStyle name="Normal 2 8 19" xfId="1012" xr:uid="{00000000-0005-0000-0000-0000EA030000}"/>
    <cellStyle name="Normal 2 8 2" xfId="1013" xr:uid="{00000000-0005-0000-0000-0000EB030000}"/>
    <cellStyle name="Normal 2 8 20" xfId="1014" xr:uid="{00000000-0005-0000-0000-0000EC030000}"/>
    <cellStyle name="Normal 2 8 21" xfId="1015" xr:uid="{00000000-0005-0000-0000-0000ED030000}"/>
    <cellStyle name="Normal 2 8 22" xfId="1016" xr:uid="{00000000-0005-0000-0000-0000EE030000}"/>
    <cellStyle name="Normal 2 8 23" xfId="1017" xr:uid="{00000000-0005-0000-0000-0000EF030000}"/>
    <cellStyle name="Normal 2 8 3" xfId="1018" xr:uid="{00000000-0005-0000-0000-0000F0030000}"/>
    <cellStyle name="Normal 2 8 4" xfId="1019" xr:uid="{00000000-0005-0000-0000-0000F1030000}"/>
    <cellStyle name="Normal 2 8 5" xfId="1020" xr:uid="{00000000-0005-0000-0000-0000F2030000}"/>
    <cellStyle name="Normal 2 8 6" xfId="1021" xr:uid="{00000000-0005-0000-0000-0000F3030000}"/>
    <cellStyle name="Normal 2 8 7" xfId="1022" xr:uid="{00000000-0005-0000-0000-0000F4030000}"/>
    <cellStyle name="Normal 2 8 8" xfId="1023" xr:uid="{00000000-0005-0000-0000-0000F5030000}"/>
    <cellStyle name="Normal 2 8 9" xfId="1024" xr:uid="{00000000-0005-0000-0000-0000F6030000}"/>
    <cellStyle name="Normal 2 80" xfId="1025" xr:uid="{00000000-0005-0000-0000-0000F7030000}"/>
    <cellStyle name="Normal 2 81" xfId="1026" xr:uid="{00000000-0005-0000-0000-0000F8030000}"/>
    <cellStyle name="Normal 2 82" xfId="1027" xr:uid="{00000000-0005-0000-0000-0000F9030000}"/>
    <cellStyle name="Normal 2 83" xfId="1028" xr:uid="{00000000-0005-0000-0000-0000FA030000}"/>
    <cellStyle name="Normal 2 84" xfId="1029" xr:uid="{00000000-0005-0000-0000-0000FB030000}"/>
    <cellStyle name="Normal 2 85" xfId="1030" xr:uid="{00000000-0005-0000-0000-0000FC030000}"/>
    <cellStyle name="Normal 2 86" xfId="1031" xr:uid="{00000000-0005-0000-0000-0000FD030000}"/>
    <cellStyle name="Normal 2 87" xfId="1032" xr:uid="{00000000-0005-0000-0000-0000FE030000}"/>
    <cellStyle name="Normal 2 88" xfId="1033" xr:uid="{00000000-0005-0000-0000-0000FF030000}"/>
    <cellStyle name="Normal 2 89" xfId="1034" xr:uid="{00000000-0005-0000-0000-000000040000}"/>
    <cellStyle name="Normal 2 9" xfId="1035" xr:uid="{00000000-0005-0000-0000-000001040000}"/>
    <cellStyle name="Normal 2 9 10" xfId="1036" xr:uid="{00000000-0005-0000-0000-000002040000}"/>
    <cellStyle name="Normal 2 9 11" xfId="1037" xr:uid="{00000000-0005-0000-0000-000003040000}"/>
    <cellStyle name="Normal 2 9 12" xfId="1038" xr:uid="{00000000-0005-0000-0000-000004040000}"/>
    <cellStyle name="Normal 2 9 13" xfId="1039" xr:uid="{00000000-0005-0000-0000-000005040000}"/>
    <cellStyle name="Normal 2 9 14" xfId="1040" xr:uid="{00000000-0005-0000-0000-000006040000}"/>
    <cellStyle name="Normal 2 9 15" xfId="1041" xr:uid="{00000000-0005-0000-0000-000007040000}"/>
    <cellStyle name="Normal 2 9 16" xfId="1042" xr:uid="{00000000-0005-0000-0000-000008040000}"/>
    <cellStyle name="Normal 2 9 17" xfId="1043" xr:uid="{00000000-0005-0000-0000-000009040000}"/>
    <cellStyle name="Normal 2 9 18" xfId="1044" xr:uid="{00000000-0005-0000-0000-00000A040000}"/>
    <cellStyle name="Normal 2 9 19" xfId="1045" xr:uid="{00000000-0005-0000-0000-00000B040000}"/>
    <cellStyle name="Normal 2 9 2" xfId="1046" xr:uid="{00000000-0005-0000-0000-00000C040000}"/>
    <cellStyle name="Normal 2 9 20" xfId="1047" xr:uid="{00000000-0005-0000-0000-00000D040000}"/>
    <cellStyle name="Normal 2 9 21" xfId="1048" xr:uid="{00000000-0005-0000-0000-00000E040000}"/>
    <cellStyle name="Normal 2 9 22" xfId="1049" xr:uid="{00000000-0005-0000-0000-00000F040000}"/>
    <cellStyle name="Normal 2 9 23" xfId="1050" xr:uid="{00000000-0005-0000-0000-000010040000}"/>
    <cellStyle name="Normal 2 9 3" xfId="1051" xr:uid="{00000000-0005-0000-0000-000011040000}"/>
    <cellStyle name="Normal 2 9 4" xfId="1052" xr:uid="{00000000-0005-0000-0000-000012040000}"/>
    <cellStyle name="Normal 2 9 5" xfId="1053" xr:uid="{00000000-0005-0000-0000-000013040000}"/>
    <cellStyle name="Normal 2 9 6" xfId="1054" xr:uid="{00000000-0005-0000-0000-000014040000}"/>
    <cellStyle name="Normal 2 9 7" xfId="1055" xr:uid="{00000000-0005-0000-0000-000015040000}"/>
    <cellStyle name="Normal 2 9 8" xfId="1056" xr:uid="{00000000-0005-0000-0000-000016040000}"/>
    <cellStyle name="Normal 2 9 9" xfId="1057" xr:uid="{00000000-0005-0000-0000-000017040000}"/>
    <cellStyle name="Normal 2 90" xfId="1058" xr:uid="{00000000-0005-0000-0000-000018040000}"/>
    <cellStyle name="Normal 2 91" xfId="1059" xr:uid="{00000000-0005-0000-0000-000019040000}"/>
    <cellStyle name="Normal 2 92" xfId="1060" xr:uid="{00000000-0005-0000-0000-00001A040000}"/>
    <cellStyle name="Normal 2 93" xfId="1061" xr:uid="{00000000-0005-0000-0000-00001B040000}"/>
    <cellStyle name="Normal 2 94" xfId="54" xr:uid="{00000000-0005-0000-0000-00001C040000}"/>
    <cellStyle name="Normal 2_DEER 032008 Cost Summary Delivery - Rev 4 (2)" xfId="1062" xr:uid="{00000000-0005-0000-0000-00001D040000}"/>
    <cellStyle name="Normal 3" xfId="50" xr:uid="{00000000-0005-0000-0000-00001E040000}"/>
    <cellStyle name="Normal 3 10" xfId="1064" xr:uid="{00000000-0005-0000-0000-00001F040000}"/>
    <cellStyle name="Normal 3 10 10" xfId="1065" xr:uid="{00000000-0005-0000-0000-000020040000}"/>
    <cellStyle name="Normal 3 10 11" xfId="1066" xr:uid="{00000000-0005-0000-0000-000021040000}"/>
    <cellStyle name="Normal 3 10 12" xfId="1067" xr:uid="{00000000-0005-0000-0000-000022040000}"/>
    <cellStyle name="Normal 3 10 13" xfId="1068" xr:uid="{00000000-0005-0000-0000-000023040000}"/>
    <cellStyle name="Normal 3 10 14" xfId="1069" xr:uid="{00000000-0005-0000-0000-000024040000}"/>
    <cellStyle name="Normal 3 10 15" xfId="1070" xr:uid="{00000000-0005-0000-0000-000025040000}"/>
    <cellStyle name="Normal 3 10 16" xfId="1071" xr:uid="{00000000-0005-0000-0000-000026040000}"/>
    <cellStyle name="Normal 3 10 17" xfId="1072" xr:uid="{00000000-0005-0000-0000-000027040000}"/>
    <cellStyle name="Normal 3 10 18" xfId="1073" xr:uid="{00000000-0005-0000-0000-000028040000}"/>
    <cellStyle name="Normal 3 10 19" xfId="1074" xr:uid="{00000000-0005-0000-0000-000029040000}"/>
    <cellStyle name="Normal 3 10 2" xfId="1075" xr:uid="{00000000-0005-0000-0000-00002A040000}"/>
    <cellStyle name="Normal 3 10 20" xfId="1076" xr:uid="{00000000-0005-0000-0000-00002B040000}"/>
    <cellStyle name="Normal 3 10 21" xfId="1077" xr:uid="{00000000-0005-0000-0000-00002C040000}"/>
    <cellStyle name="Normal 3 10 22" xfId="1078" xr:uid="{00000000-0005-0000-0000-00002D040000}"/>
    <cellStyle name="Normal 3 10 23" xfId="1079" xr:uid="{00000000-0005-0000-0000-00002E040000}"/>
    <cellStyle name="Normal 3 10 3" xfId="1080" xr:uid="{00000000-0005-0000-0000-00002F040000}"/>
    <cellStyle name="Normal 3 10 4" xfId="1081" xr:uid="{00000000-0005-0000-0000-000030040000}"/>
    <cellStyle name="Normal 3 10 5" xfId="1082" xr:uid="{00000000-0005-0000-0000-000031040000}"/>
    <cellStyle name="Normal 3 10 6" xfId="1083" xr:uid="{00000000-0005-0000-0000-000032040000}"/>
    <cellStyle name="Normal 3 10 7" xfId="1084" xr:uid="{00000000-0005-0000-0000-000033040000}"/>
    <cellStyle name="Normal 3 10 8" xfId="1085" xr:uid="{00000000-0005-0000-0000-000034040000}"/>
    <cellStyle name="Normal 3 10 9" xfId="1086" xr:uid="{00000000-0005-0000-0000-000035040000}"/>
    <cellStyle name="Normal 3 11" xfId="1087" xr:uid="{00000000-0005-0000-0000-000036040000}"/>
    <cellStyle name="Normal 3 11 10" xfId="1088" xr:uid="{00000000-0005-0000-0000-000037040000}"/>
    <cellStyle name="Normal 3 11 11" xfId="1089" xr:uid="{00000000-0005-0000-0000-000038040000}"/>
    <cellStyle name="Normal 3 11 12" xfId="1090" xr:uid="{00000000-0005-0000-0000-000039040000}"/>
    <cellStyle name="Normal 3 11 13" xfId="1091" xr:uid="{00000000-0005-0000-0000-00003A040000}"/>
    <cellStyle name="Normal 3 11 14" xfId="1092" xr:uid="{00000000-0005-0000-0000-00003B040000}"/>
    <cellStyle name="Normal 3 11 15" xfId="1093" xr:uid="{00000000-0005-0000-0000-00003C040000}"/>
    <cellStyle name="Normal 3 11 16" xfId="1094" xr:uid="{00000000-0005-0000-0000-00003D040000}"/>
    <cellStyle name="Normal 3 11 17" xfId="1095" xr:uid="{00000000-0005-0000-0000-00003E040000}"/>
    <cellStyle name="Normal 3 11 18" xfId="1096" xr:uid="{00000000-0005-0000-0000-00003F040000}"/>
    <cellStyle name="Normal 3 11 19" xfId="1097" xr:uid="{00000000-0005-0000-0000-000040040000}"/>
    <cellStyle name="Normal 3 11 2" xfId="1098" xr:uid="{00000000-0005-0000-0000-000041040000}"/>
    <cellStyle name="Normal 3 11 20" xfId="1099" xr:uid="{00000000-0005-0000-0000-000042040000}"/>
    <cellStyle name="Normal 3 11 21" xfId="1100" xr:uid="{00000000-0005-0000-0000-000043040000}"/>
    <cellStyle name="Normal 3 11 22" xfId="1101" xr:uid="{00000000-0005-0000-0000-000044040000}"/>
    <cellStyle name="Normal 3 11 23" xfId="1102" xr:uid="{00000000-0005-0000-0000-000045040000}"/>
    <cellStyle name="Normal 3 11 3" xfId="1103" xr:uid="{00000000-0005-0000-0000-000046040000}"/>
    <cellStyle name="Normal 3 11 4" xfId="1104" xr:uid="{00000000-0005-0000-0000-000047040000}"/>
    <cellStyle name="Normal 3 11 5" xfId="1105" xr:uid="{00000000-0005-0000-0000-000048040000}"/>
    <cellStyle name="Normal 3 11 6" xfId="1106" xr:uid="{00000000-0005-0000-0000-000049040000}"/>
    <cellStyle name="Normal 3 11 7" xfId="1107" xr:uid="{00000000-0005-0000-0000-00004A040000}"/>
    <cellStyle name="Normal 3 11 8" xfId="1108" xr:uid="{00000000-0005-0000-0000-00004B040000}"/>
    <cellStyle name="Normal 3 11 9" xfId="1109" xr:uid="{00000000-0005-0000-0000-00004C040000}"/>
    <cellStyle name="Normal 3 12" xfId="1110" xr:uid="{00000000-0005-0000-0000-00004D040000}"/>
    <cellStyle name="Normal 3 12 10" xfId="1111" xr:uid="{00000000-0005-0000-0000-00004E040000}"/>
    <cellStyle name="Normal 3 12 11" xfId="1112" xr:uid="{00000000-0005-0000-0000-00004F040000}"/>
    <cellStyle name="Normal 3 12 12" xfId="1113" xr:uid="{00000000-0005-0000-0000-000050040000}"/>
    <cellStyle name="Normal 3 12 13" xfId="1114" xr:uid="{00000000-0005-0000-0000-000051040000}"/>
    <cellStyle name="Normal 3 12 14" xfId="1115" xr:uid="{00000000-0005-0000-0000-000052040000}"/>
    <cellStyle name="Normal 3 12 15" xfId="1116" xr:uid="{00000000-0005-0000-0000-000053040000}"/>
    <cellStyle name="Normal 3 12 16" xfId="1117" xr:uid="{00000000-0005-0000-0000-000054040000}"/>
    <cellStyle name="Normal 3 12 17" xfId="1118" xr:uid="{00000000-0005-0000-0000-000055040000}"/>
    <cellStyle name="Normal 3 12 18" xfId="1119" xr:uid="{00000000-0005-0000-0000-000056040000}"/>
    <cellStyle name="Normal 3 12 19" xfId="1120" xr:uid="{00000000-0005-0000-0000-000057040000}"/>
    <cellStyle name="Normal 3 12 2" xfId="1121" xr:uid="{00000000-0005-0000-0000-000058040000}"/>
    <cellStyle name="Normal 3 12 20" xfId="1122" xr:uid="{00000000-0005-0000-0000-000059040000}"/>
    <cellStyle name="Normal 3 12 21" xfId="1123" xr:uid="{00000000-0005-0000-0000-00005A040000}"/>
    <cellStyle name="Normal 3 12 22" xfId="1124" xr:uid="{00000000-0005-0000-0000-00005B040000}"/>
    <cellStyle name="Normal 3 12 23" xfId="1125" xr:uid="{00000000-0005-0000-0000-00005C040000}"/>
    <cellStyle name="Normal 3 12 3" xfId="1126" xr:uid="{00000000-0005-0000-0000-00005D040000}"/>
    <cellStyle name="Normal 3 12 4" xfId="1127" xr:uid="{00000000-0005-0000-0000-00005E040000}"/>
    <cellStyle name="Normal 3 12 5" xfId="1128" xr:uid="{00000000-0005-0000-0000-00005F040000}"/>
    <cellStyle name="Normal 3 12 6" xfId="1129" xr:uid="{00000000-0005-0000-0000-000060040000}"/>
    <cellStyle name="Normal 3 12 7" xfId="1130" xr:uid="{00000000-0005-0000-0000-000061040000}"/>
    <cellStyle name="Normal 3 12 8" xfId="1131" xr:uid="{00000000-0005-0000-0000-000062040000}"/>
    <cellStyle name="Normal 3 12 9" xfId="1132" xr:uid="{00000000-0005-0000-0000-000063040000}"/>
    <cellStyle name="Normal 3 13" xfId="1133" xr:uid="{00000000-0005-0000-0000-000064040000}"/>
    <cellStyle name="Normal 3 13 10" xfId="1134" xr:uid="{00000000-0005-0000-0000-000065040000}"/>
    <cellStyle name="Normal 3 13 11" xfId="1135" xr:uid="{00000000-0005-0000-0000-000066040000}"/>
    <cellStyle name="Normal 3 13 12" xfId="1136" xr:uid="{00000000-0005-0000-0000-000067040000}"/>
    <cellStyle name="Normal 3 13 13" xfId="1137" xr:uid="{00000000-0005-0000-0000-000068040000}"/>
    <cellStyle name="Normal 3 13 14" xfId="1138" xr:uid="{00000000-0005-0000-0000-000069040000}"/>
    <cellStyle name="Normal 3 13 15" xfId="1139" xr:uid="{00000000-0005-0000-0000-00006A040000}"/>
    <cellStyle name="Normal 3 13 16" xfId="1140" xr:uid="{00000000-0005-0000-0000-00006B040000}"/>
    <cellStyle name="Normal 3 13 17" xfId="1141" xr:uid="{00000000-0005-0000-0000-00006C040000}"/>
    <cellStyle name="Normal 3 13 18" xfId="1142" xr:uid="{00000000-0005-0000-0000-00006D040000}"/>
    <cellStyle name="Normal 3 13 19" xfId="1143" xr:uid="{00000000-0005-0000-0000-00006E040000}"/>
    <cellStyle name="Normal 3 13 2" xfId="1144" xr:uid="{00000000-0005-0000-0000-00006F040000}"/>
    <cellStyle name="Normal 3 13 20" xfId="1145" xr:uid="{00000000-0005-0000-0000-000070040000}"/>
    <cellStyle name="Normal 3 13 21" xfId="1146" xr:uid="{00000000-0005-0000-0000-000071040000}"/>
    <cellStyle name="Normal 3 13 22" xfId="1147" xr:uid="{00000000-0005-0000-0000-000072040000}"/>
    <cellStyle name="Normal 3 13 23" xfId="1148" xr:uid="{00000000-0005-0000-0000-000073040000}"/>
    <cellStyle name="Normal 3 13 3" xfId="1149" xr:uid="{00000000-0005-0000-0000-000074040000}"/>
    <cellStyle name="Normal 3 13 4" xfId="1150" xr:uid="{00000000-0005-0000-0000-000075040000}"/>
    <cellStyle name="Normal 3 13 5" xfId="1151" xr:uid="{00000000-0005-0000-0000-000076040000}"/>
    <cellStyle name="Normal 3 13 6" xfId="1152" xr:uid="{00000000-0005-0000-0000-000077040000}"/>
    <cellStyle name="Normal 3 13 7" xfId="1153" xr:uid="{00000000-0005-0000-0000-000078040000}"/>
    <cellStyle name="Normal 3 13 8" xfId="1154" xr:uid="{00000000-0005-0000-0000-000079040000}"/>
    <cellStyle name="Normal 3 13 9" xfId="1155" xr:uid="{00000000-0005-0000-0000-00007A040000}"/>
    <cellStyle name="Normal 3 14" xfId="1156" xr:uid="{00000000-0005-0000-0000-00007B040000}"/>
    <cellStyle name="Normal 3 14 10" xfId="1157" xr:uid="{00000000-0005-0000-0000-00007C040000}"/>
    <cellStyle name="Normal 3 14 11" xfId="1158" xr:uid="{00000000-0005-0000-0000-00007D040000}"/>
    <cellStyle name="Normal 3 14 12" xfId="1159" xr:uid="{00000000-0005-0000-0000-00007E040000}"/>
    <cellStyle name="Normal 3 14 13" xfId="1160" xr:uid="{00000000-0005-0000-0000-00007F040000}"/>
    <cellStyle name="Normal 3 14 14" xfId="1161" xr:uid="{00000000-0005-0000-0000-000080040000}"/>
    <cellStyle name="Normal 3 14 15" xfId="1162" xr:uid="{00000000-0005-0000-0000-000081040000}"/>
    <cellStyle name="Normal 3 14 16" xfId="1163" xr:uid="{00000000-0005-0000-0000-000082040000}"/>
    <cellStyle name="Normal 3 14 17" xfId="1164" xr:uid="{00000000-0005-0000-0000-000083040000}"/>
    <cellStyle name="Normal 3 14 18" xfId="1165" xr:uid="{00000000-0005-0000-0000-000084040000}"/>
    <cellStyle name="Normal 3 14 19" xfId="1166" xr:uid="{00000000-0005-0000-0000-000085040000}"/>
    <cellStyle name="Normal 3 14 2" xfId="1167" xr:uid="{00000000-0005-0000-0000-000086040000}"/>
    <cellStyle name="Normal 3 14 20" xfId="1168" xr:uid="{00000000-0005-0000-0000-000087040000}"/>
    <cellStyle name="Normal 3 14 21" xfId="1169" xr:uid="{00000000-0005-0000-0000-000088040000}"/>
    <cellStyle name="Normal 3 14 22" xfId="1170" xr:uid="{00000000-0005-0000-0000-000089040000}"/>
    <cellStyle name="Normal 3 14 23" xfId="1171" xr:uid="{00000000-0005-0000-0000-00008A040000}"/>
    <cellStyle name="Normal 3 14 3" xfId="1172" xr:uid="{00000000-0005-0000-0000-00008B040000}"/>
    <cellStyle name="Normal 3 14 4" xfId="1173" xr:uid="{00000000-0005-0000-0000-00008C040000}"/>
    <cellStyle name="Normal 3 14 5" xfId="1174" xr:uid="{00000000-0005-0000-0000-00008D040000}"/>
    <cellStyle name="Normal 3 14 6" xfId="1175" xr:uid="{00000000-0005-0000-0000-00008E040000}"/>
    <cellStyle name="Normal 3 14 7" xfId="1176" xr:uid="{00000000-0005-0000-0000-00008F040000}"/>
    <cellStyle name="Normal 3 14 8" xfId="1177" xr:uid="{00000000-0005-0000-0000-000090040000}"/>
    <cellStyle name="Normal 3 14 9" xfId="1178" xr:uid="{00000000-0005-0000-0000-000091040000}"/>
    <cellStyle name="Normal 3 15" xfId="1179" xr:uid="{00000000-0005-0000-0000-000092040000}"/>
    <cellStyle name="Normal 3 15 10" xfId="1180" xr:uid="{00000000-0005-0000-0000-000093040000}"/>
    <cellStyle name="Normal 3 15 11" xfId="1181" xr:uid="{00000000-0005-0000-0000-000094040000}"/>
    <cellStyle name="Normal 3 15 12" xfId="1182" xr:uid="{00000000-0005-0000-0000-000095040000}"/>
    <cellStyle name="Normal 3 15 13" xfId="1183" xr:uid="{00000000-0005-0000-0000-000096040000}"/>
    <cellStyle name="Normal 3 15 14" xfId="1184" xr:uid="{00000000-0005-0000-0000-000097040000}"/>
    <cellStyle name="Normal 3 15 15" xfId="1185" xr:uid="{00000000-0005-0000-0000-000098040000}"/>
    <cellStyle name="Normal 3 15 16" xfId="1186" xr:uid="{00000000-0005-0000-0000-000099040000}"/>
    <cellStyle name="Normal 3 15 17" xfId="1187" xr:uid="{00000000-0005-0000-0000-00009A040000}"/>
    <cellStyle name="Normal 3 15 18" xfId="1188" xr:uid="{00000000-0005-0000-0000-00009B040000}"/>
    <cellStyle name="Normal 3 15 19" xfId="1189" xr:uid="{00000000-0005-0000-0000-00009C040000}"/>
    <cellStyle name="Normal 3 15 2" xfId="1190" xr:uid="{00000000-0005-0000-0000-00009D040000}"/>
    <cellStyle name="Normal 3 15 20" xfId="1191" xr:uid="{00000000-0005-0000-0000-00009E040000}"/>
    <cellStyle name="Normal 3 15 21" xfId="1192" xr:uid="{00000000-0005-0000-0000-00009F040000}"/>
    <cellStyle name="Normal 3 15 22" xfId="1193" xr:uid="{00000000-0005-0000-0000-0000A0040000}"/>
    <cellStyle name="Normal 3 15 23" xfId="1194" xr:uid="{00000000-0005-0000-0000-0000A1040000}"/>
    <cellStyle name="Normal 3 15 3" xfId="1195" xr:uid="{00000000-0005-0000-0000-0000A2040000}"/>
    <cellStyle name="Normal 3 15 4" xfId="1196" xr:uid="{00000000-0005-0000-0000-0000A3040000}"/>
    <cellStyle name="Normal 3 15 5" xfId="1197" xr:uid="{00000000-0005-0000-0000-0000A4040000}"/>
    <cellStyle name="Normal 3 15 6" xfId="1198" xr:uid="{00000000-0005-0000-0000-0000A5040000}"/>
    <cellStyle name="Normal 3 15 7" xfId="1199" xr:uid="{00000000-0005-0000-0000-0000A6040000}"/>
    <cellStyle name="Normal 3 15 8" xfId="1200" xr:uid="{00000000-0005-0000-0000-0000A7040000}"/>
    <cellStyle name="Normal 3 15 9" xfId="1201" xr:uid="{00000000-0005-0000-0000-0000A8040000}"/>
    <cellStyle name="Normal 3 16" xfId="1202" xr:uid="{00000000-0005-0000-0000-0000A9040000}"/>
    <cellStyle name="Normal 3 16 10" xfId="1203" xr:uid="{00000000-0005-0000-0000-0000AA040000}"/>
    <cellStyle name="Normal 3 16 11" xfId="1204" xr:uid="{00000000-0005-0000-0000-0000AB040000}"/>
    <cellStyle name="Normal 3 16 12" xfId="1205" xr:uid="{00000000-0005-0000-0000-0000AC040000}"/>
    <cellStyle name="Normal 3 16 13" xfId="1206" xr:uid="{00000000-0005-0000-0000-0000AD040000}"/>
    <cellStyle name="Normal 3 16 14" xfId="1207" xr:uid="{00000000-0005-0000-0000-0000AE040000}"/>
    <cellStyle name="Normal 3 16 15" xfId="1208" xr:uid="{00000000-0005-0000-0000-0000AF040000}"/>
    <cellStyle name="Normal 3 16 16" xfId="1209" xr:uid="{00000000-0005-0000-0000-0000B0040000}"/>
    <cellStyle name="Normal 3 16 17" xfId="1210" xr:uid="{00000000-0005-0000-0000-0000B1040000}"/>
    <cellStyle name="Normal 3 16 18" xfId="1211" xr:uid="{00000000-0005-0000-0000-0000B2040000}"/>
    <cellStyle name="Normal 3 16 19" xfId="1212" xr:uid="{00000000-0005-0000-0000-0000B3040000}"/>
    <cellStyle name="Normal 3 16 2" xfId="1213" xr:uid="{00000000-0005-0000-0000-0000B4040000}"/>
    <cellStyle name="Normal 3 16 20" xfId="1214" xr:uid="{00000000-0005-0000-0000-0000B5040000}"/>
    <cellStyle name="Normal 3 16 21" xfId="1215" xr:uid="{00000000-0005-0000-0000-0000B6040000}"/>
    <cellStyle name="Normal 3 16 22" xfId="1216" xr:uid="{00000000-0005-0000-0000-0000B7040000}"/>
    <cellStyle name="Normal 3 16 23" xfId="1217" xr:uid="{00000000-0005-0000-0000-0000B8040000}"/>
    <cellStyle name="Normal 3 16 3" xfId="1218" xr:uid="{00000000-0005-0000-0000-0000B9040000}"/>
    <cellStyle name="Normal 3 16 4" xfId="1219" xr:uid="{00000000-0005-0000-0000-0000BA040000}"/>
    <cellStyle name="Normal 3 16 5" xfId="1220" xr:uid="{00000000-0005-0000-0000-0000BB040000}"/>
    <cellStyle name="Normal 3 16 6" xfId="1221" xr:uid="{00000000-0005-0000-0000-0000BC040000}"/>
    <cellStyle name="Normal 3 16 7" xfId="1222" xr:uid="{00000000-0005-0000-0000-0000BD040000}"/>
    <cellStyle name="Normal 3 16 8" xfId="1223" xr:uid="{00000000-0005-0000-0000-0000BE040000}"/>
    <cellStyle name="Normal 3 16 9" xfId="1224" xr:uid="{00000000-0005-0000-0000-0000BF040000}"/>
    <cellStyle name="Normal 3 17" xfId="1225" xr:uid="{00000000-0005-0000-0000-0000C0040000}"/>
    <cellStyle name="Normal 3 17 10" xfId="1226" xr:uid="{00000000-0005-0000-0000-0000C1040000}"/>
    <cellStyle name="Normal 3 17 11" xfId="1227" xr:uid="{00000000-0005-0000-0000-0000C2040000}"/>
    <cellStyle name="Normal 3 17 12" xfId="1228" xr:uid="{00000000-0005-0000-0000-0000C3040000}"/>
    <cellStyle name="Normal 3 17 13" xfId="1229" xr:uid="{00000000-0005-0000-0000-0000C4040000}"/>
    <cellStyle name="Normal 3 17 14" xfId="1230" xr:uid="{00000000-0005-0000-0000-0000C5040000}"/>
    <cellStyle name="Normal 3 17 15" xfId="1231" xr:uid="{00000000-0005-0000-0000-0000C6040000}"/>
    <cellStyle name="Normal 3 17 16" xfId="1232" xr:uid="{00000000-0005-0000-0000-0000C7040000}"/>
    <cellStyle name="Normal 3 17 17" xfId="1233" xr:uid="{00000000-0005-0000-0000-0000C8040000}"/>
    <cellStyle name="Normal 3 17 18" xfId="1234" xr:uid="{00000000-0005-0000-0000-0000C9040000}"/>
    <cellStyle name="Normal 3 17 19" xfId="1235" xr:uid="{00000000-0005-0000-0000-0000CA040000}"/>
    <cellStyle name="Normal 3 17 2" xfId="1236" xr:uid="{00000000-0005-0000-0000-0000CB040000}"/>
    <cellStyle name="Normal 3 17 20" xfId="1237" xr:uid="{00000000-0005-0000-0000-0000CC040000}"/>
    <cellStyle name="Normal 3 17 21" xfId="1238" xr:uid="{00000000-0005-0000-0000-0000CD040000}"/>
    <cellStyle name="Normal 3 17 22" xfId="1239" xr:uid="{00000000-0005-0000-0000-0000CE040000}"/>
    <cellStyle name="Normal 3 17 23" xfId="1240" xr:uid="{00000000-0005-0000-0000-0000CF040000}"/>
    <cellStyle name="Normal 3 17 3" xfId="1241" xr:uid="{00000000-0005-0000-0000-0000D0040000}"/>
    <cellStyle name="Normal 3 17 4" xfId="1242" xr:uid="{00000000-0005-0000-0000-0000D1040000}"/>
    <cellStyle name="Normal 3 17 5" xfId="1243" xr:uid="{00000000-0005-0000-0000-0000D2040000}"/>
    <cellStyle name="Normal 3 17 6" xfId="1244" xr:uid="{00000000-0005-0000-0000-0000D3040000}"/>
    <cellStyle name="Normal 3 17 7" xfId="1245" xr:uid="{00000000-0005-0000-0000-0000D4040000}"/>
    <cellStyle name="Normal 3 17 8" xfId="1246" xr:uid="{00000000-0005-0000-0000-0000D5040000}"/>
    <cellStyle name="Normal 3 17 9" xfId="1247" xr:uid="{00000000-0005-0000-0000-0000D6040000}"/>
    <cellStyle name="Normal 3 18" xfId="1248" xr:uid="{00000000-0005-0000-0000-0000D7040000}"/>
    <cellStyle name="Normal 3 18 10" xfId="1249" xr:uid="{00000000-0005-0000-0000-0000D8040000}"/>
    <cellStyle name="Normal 3 18 11" xfId="1250" xr:uid="{00000000-0005-0000-0000-0000D9040000}"/>
    <cellStyle name="Normal 3 18 12" xfId="1251" xr:uid="{00000000-0005-0000-0000-0000DA040000}"/>
    <cellStyle name="Normal 3 18 13" xfId="1252" xr:uid="{00000000-0005-0000-0000-0000DB040000}"/>
    <cellStyle name="Normal 3 18 14" xfId="1253" xr:uid="{00000000-0005-0000-0000-0000DC040000}"/>
    <cellStyle name="Normal 3 18 15" xfId="1254" xr:uid="{00000000-0005-0000-0000-0000DD040000}"/>
    <cellStyle name="Normal 3 18 16" xfId="1255" xr:uid="{00000000-0005-0000-0000-0000DE040000}"/>
    <cellStyle name="Normal 3 18 17" xfId="1256" xr:uid="{00000000-0005-0000-0000-0000DF040000}"/>
    <cellStyle name="Normal 3 18 18" xfId="1257" xr:uid="{00000000-0005-0000-0000-0000E0040000}"/>
    <cellStyle name="Normal 3 18 19" xfId="1258" xr:uid="{00000000-0005-0000-0000-0000E1040000}"/>
    <cellStyle name="Normal 3 18 2" xfId="1259" xr:uid="{00000000-0005-0000-0000-0000E2040000}"/>
    <cellStyle name="Normal 3 18 20" xfId="1260" xr:uid="{00000000-0005-0000-0000-0000E3040000}"/>
    <cellStyle name="Normal 3 18 21" xfId="1261" xr:uid="{00000000-0005-0000-0000-0000E4040000}"/>
    <cellStyle name="Normal 3 18 22" xfId="1262" xr:uid="{00000000-0005-0000-0000-0000E5040000}"/>
    <cellStyle name="Normal 3 18 23" xfId="1263" xr:uid="{00000000-0005-0000-0000-0000E6040000}"/>
    <cellStyle name="Normal 3 18 3" xfId="1264" xr:uid="{00000000-0005-0000-0000-0000E7040000}"/>
    <cellStyle name="Normal 3 18 4" xfId="1265" xr:uid="{00000000-0005-0000-0000-0000E8040000}"/>
    <cellStyle name="Normal 3 18 5" xfId="1266" xr:uid="{00000000-0005-0000-0000-0000E9040000}"/>
    <cellStyle name="Normal 3 18 6" xfId="1267" xr:uid="{00000000-0005-0000-0000-0000EA040000}"/>
    <cellStyle name="Normal 3 18 7" xfId="1268" xr:uid="{00000000-0005-0000-0000-0000EB040000}"/>
    <cellStyle name="Normal 3 18 8" xfId="1269" xr:uid="{00000000-0005-0000-0000-0000EC040000}"/>
    <cellStyle name="Normal 3 18 9" xfId="1270" xr:uid="{00000000-0005-0000-0000-0000ED040000}"/>
    <cellStyle name="Normal 3 19" xfId="1271" xr:uid="{00000000-0005-0000-0000-0000EE040000}"/>
    <cellStyle name="Normal 3 19 10" xfId="1272" xr:uid="{00000000-0005-0000-0000-0000EF040000}"/>
    <cellStyle name="Normal 3 19 11" xfId="1273" xr:uid="{00000000-0005-0000-0000-0000F0040000}"/>
    <cellStyle name="Normal 3 19 12" xfId="1274" xr:uid="{00000000-0005-0000-0000-0000F1040000}"/>
    <cellStyle name="Normal 3 19 13" xfId="1275" xr:uid="{00000000-0005-0000-0000-0000F2040000}"/>
    <cellStyle name="Normal 3 19 14" xfId="1276" xr:uid="{00000000-0005-0000-0000-0000F3040000}"/>
    <cellStyle name="Normal 3 19 15" xfId="1277" xr:uid="{00000000-0005-0000-0000-0000F4040000}"/>
    <cellStyle name="Normal 3 19 16" xfId="1278" xr:uid="{00000000-0005-0000-0000-0000F5040000}"/>
    <cellStyle name="Normal 3 19 17" xfId="1279" xr:uid="{00000000-0005-0000-0000-0000F6040000}"/>
    <cellStyle name="Normal 3 19 18" xfId="1280" xr:uid="{00000000-0005-0000-0000-0000F7040000}"/>
    <cellStyle name="Normal 3 19 19" xfId="1281" xr:uid="{00000000-0005-0000-0000-0000F8040000}"/>
    <cellStyle name="Normal 3 19 2" xfId="1282" xr:uid="{00000000-0005-0000-0000-0000F9040000}"/>
    <cellStyle name="Normal 3 19 20" xfId="1283" xr:uid="{00000000-0005-0000-0000-0000FA040000}"/>
    <cellStyle name="Normal 3 19 21" xfId="1284" xr:uid="{00000000-0005-0000-0000-0000FB040000}"/>
    <cellStyle name="Normal 3 19 22" xfId="1285" xr:uid="{00000000-0005-0000-0000-0000FC040000}"/>
    <cellStyle name="Normal 3 19 23" xfId="1286" xr:uid="{00000000-0005-0000-0000-0000FD040000}"/>
    <cellStyle name="Normal 3 19 3" xfId="1287" xr:uid="{00000000-0005-0000-0000-0000FE040000}"/>
    <cellStyle name="Normal 3 19 4" xfId="1288" xr:uid="{00000000-0005-0000-0000-0000FF040000}"/>
    <cellStyle name="Normal 3 19 5" xfId="1289" xr:uid="{00000000-0005-0000-0000-000000050000}"/>
    <cellStyle name="Normal 3 19 6" xfId="1290" xr:uid="{00000000-0005-0000-0000-000001050000}"/>
    <cellStyle name="Normal 3 19 7" xfId="1291" xr:uid="{00000000-0005-0000-0000-000002050000}"/>
    <cellStyle name="Normal 3 19 8" xfId="1292" xr:uid="{00000000-0005-0000-0000-000003050000}"/>
    <cellStyle name="Normal 3 19 9" xfId="1293" xr:uid="{00000000-0005-0000-0000-000004050000}"/>
    <cellStyle name="Normal 3 2" xfId="1294" xr:uid="{00000000-0005-0000-0000-000005050000}"/>
    <cellStyle name="Normal 3 2 10" xfId="1295" xr:uid="{00000000-0005-0000-0000-000006050000}"/>
    <cellStyle name="Normal 3 2 11" xfId="1296" xr:uid="{00000000-0005-0000-0000-000007050000}"/>
    <cellStyle name="Normal 3 2 12" xfId="1297" xr:uid="{00000000-0005-0000-0000-000008050000}"/>
    <cellStyle name="Normal 3 2 13" xfId="1298" xr:uid="{00000000-0005-0000-0000-000009050000}"/>
    <cellStyle name="Normal 3 2 14" xfId="1299" xr:uid="{00000000-0005-0000-0000-00000A050000}"/>
    <cellStyle name="Normal 3 2 15" xfId="1300" xr:uid="{00000000-0005-0000-0000-00000B050000}"/>
    <cellStyle name="Normal 3 2 16" xfId="1301" xr:uid="{00000000-0005-0000-0000-00000C050000}"/>
    <cellStyle name="Normal 3 2 17" xfId="1302" xr:uid="{00000000-0005-0000-0000-00000D050000}"/>
    <cellStyle name="Normal 3 2 18" xfId="1303" xr:uid="{00000000-0005-0000-0000-00000E050000}"/>
    <cellStyle name="Normal 3 2 19" xfId="1304" xr:uid="{00000000-0005-0000-0000-00000F050000}"/>
    <cellStyle name="Normal 3 2 2" xfId="1305" xr:uid="{00000000-0005-0000-0000-000010050000}"/>
    <cellStyle name="Normal 3 2 2 10" xfId="1306" xr:uid="{00000000-0005-0000-0000-000011050000}"/>
    <cellStyle name="Normal 3 2 2 11" xfId="1307" xr:uid="{00000000-0005-0000-0000-000012050000}"/>
    <cellStyle name="Normal 3 2 2 12" xfId="1308" xr:uid="{00000000-0005-0000-0000-000013050000}"/>
    <cellStyle name="Normal 3 2 2 13" xfId="1309" xr:uid="{00000000-0005-0000-0000-000014050000}"/>
    <cellStyle name="Normal 3 2 2 14" xfId="1310" xr:uid="{00000000-0005-0000-0000-000015050000}"/>
    <cellStyle name="Normal 3 2 2 15" xfId="1311" xr:uid="{00000000-0005-0000-0000-000016050000}"/>
    <cellStyle name="Normal 3 2 2 16" xfId="1312" xr:uid="{00000000-0005-0000-0000-000017050000}"/>
    <cellStyle name="Normal 3 2 2 17" xfId="1313" xr:uid="{00000000-0005-0000-0000-000018050000}"/>
    <cellStyle name="Normal 3 2 2 18" xfId="1314" xr:uid="{00000000-0005-0000-0000-000019050000}"/>
    <cellStyle name="Normal 3 2 2 19" xfId="1315" xr:uid="{00000000-0005-0000-0000-00001A050000}"/>
    <cellStyle name="Normal 3 2 2 2" xfId="1316" xr:uid="{00000000-0005-0000-0000-00001B050000}"/>
    <cellStyle name="Normal 3 2 2 20" xfId="1317" xr:uid="{00000000-0005-0000-0000-00001C050000}"/>
    <cellStyle name="Normal 3 2 2 21" xfId="1318" xr:uid="{00000000-0005-0000-0000-00001D050000}"/>
    <cellStyle name="Normal 3 2 2 22" xfId="1319" xr:uid="{00000000-0005-0000-0000-00001E050000}"/>
    <cellStyle name="Normal 3 2 2 23" xfId="1320" xr:uid="{00000000-0005-0000-0000-00001F050000}"/>
    <cellStyle name="Normal 3 2 2 24" xfId="1321" xr:uid="{00000000-0005-0000-0000-000020050000}"/>
    <cellStyle name="Normal 3 2 2 25" xfId="1322" xr:uid="{00000000-0005-0000-0000-000021050000}"/>
    <cellStyle name="Normal 3 2 2 26" xfId="1323" xr:uid="{00000000-0005-0000-0000-000022050000}"/>
    <cellStyle name="Normal 3 2 2 27" xfId="1324" xr:uid="{00000000-0005-0000-0000-000023050000}"/>
    <cellStyle name="Normal 3 2 2 28" xfId="1325" xr:uid="{00000000-0005-0000-0000-000024050000}"/>
    <cellStyle name="Normal 3 2 2 29" xfId="1326" xr:uid="{00000000-0005-0000-0000-000025050000}"/>
    <cellStyle name="Normal 3 2 2 3" xfId="1327" xr:uid="{00000000-0005-0000-0000-000026050000}"/>
    <cellStyle name="Normal 3 2 2 30" xfId="1328" xr:uid="{00000000-0005-0000-0000-000027050000}"/>
    <cellStyle name="Normal 3 2 2 31" xfId="1329" xr:uid="{00000000-0005-0000-0000-000028050000}"/>
    <cellStyle name="Normal 3 2 2 32" xfId="1330" xr:uid="{00000000-0005-0000-0000-000029050000}"/>
    <cellStyle name="Normal 3 2 2 33" xfId="1331" xr:uid="{00000000-0005-0000-0000-00002A050000}"/>
    <cellStyle name="Normal 3 2 2 4" xfId="1332" xr:uid="{00000000-0005-0000-0000-00002B050000}"/>
    <cellStyle name="Normal 3 2 2 5" xfId="1333" xr:uid="{00000000-0005-0000-0000-00002C050000}"/>
    <cellStyle name="Normal 3 2 2 6" xfId="1334" xr:uid="{00000000-0005-0000-0000-00002D050000}"/>
    <cellStyle name="Normal 3 2 2 7" xfId="1335" xr:uid="{00000000-0005-0000-0000-00002E050000}"/>
    <cellStyle name="Normal 3 2 2 8" xfId="1336" xr:uid="{00000000-0005-0000-0000-00002F050000}"/>
    <cellStyle name="Normal 3 2 2 9" xfId="1337" xr:uid="{00000000-0005-0000-0000-000030050000}"/>
    <cellStyle name="Normal 3 2 20" xfId="1338" xr:uid="{00000000-0005-0000-0000-000031050000}"/>
    <cellStyle name="Normal 3 2 21" xfId="1339" xr:uid="{00000000-0005-0000-0000-000032050000}"/>
    <cellStyle name="Normal 3 2 22" xfId="1340" xr:uid="{00000000-0005-0000-0000-000033050000}"/>
    <cellStyle name="Normal 3 2 23" xfId="1341" xr:uid="{00000000-0005-0000-0000-000034050000}"/>
    <cellStyle name="Normal 3 2 24" xfId="1342" xr:uid="{00000000-0005-0000-0000-000035050000}"/>
    <cellStyle name="Normal 3 2 25" xfId="1343" xr:uid="{00000000-0005-0000-0000-000036050000}"/>
    <cellStyle name="Normal 3 2 26" xfId="1344" xr:uid="{00000000-0005-0000-0000-000037050000}"/>
    <cellStyle name="Normal 3 2 27" xfId="1345" xr:uid="{00000000-0005-0000-0000-000038050000}"/>
    <cellStyle name="Normal 3 2 28" xfId="1346" xr:uid="{00000000-0005-0000-0000-000039050000}"/>
    <cellStyle name="Normal 3 2 29" xfId="1347" xr:uid="{00000000-0005-0000-0000-00003A050000}"/>
    <cellStyle name="Normal 3 2 3" xfId="1348" xr:uid="{00000000-0005-0000-0000-00003B050000}"/>
    <cellStyle name="Normal 3 2 30" xfId="1349" xr:uid="{00000000-0005-0000-0000-00003C050000}"/>
    <cellStyle name="Normal 3 2 31" xfId="1350" xr:uid="{00000000-0005-0000-0000-00003D050000}"/>
    <cellStyle name="Normal 3 2 32" xfId="1351" xr:uid="{00000000-0005-0000-0000-00003E050000}"/>
    <cellStyle name="Normal 3 2 33" xfId="1352" xr:uid="{00000000-0005-0000-0000-00003F050000}"/>
    <cellStyle name="Normal 3 2 34" xfId="1353" xr:uid="{00000000-0005-0000-0000-000040050000}"/>
    <cellStyle name="Normal 3 2 35" xfId="1354" xr:uid="{00000000-0005-0000-0000-000041050000}"/>
    <cellStyle name="Normal 3 2 36" xfId="1355" xr:uid="{00000000-0005-0000-0000-000042050000}"/>
    <cellStyle name="Normal 3 2 37" xfId="1356" xr:uid="{00000000-0005-0000-0000-000043050000}"/>
    <cellStyle name="Normal 3 2 38" xfId="1357" xr:uid="{00000000-0005-0000-0000-000044050000}"/>
    <cellStyle name="Normal 3 2 39" xfId="1358" xr:uid="{00000000-0005-0000-0000-000045050000}"/>
    <cellStyle name="Normal 3 2 4" xfId="1359" xr:uid="{00000000-0005-0000-0000-000046050000}"/>
    <cellStyle name="Normal 3 2 40" xfId="1360" xr:uid="{00000000-0005-0000-0000-000047050000}"/>
    <cellStyle name="Normal 3 2 41" xfId="1361" xr:uid="{00000000-0005-0000-0000-000048050000}"/>
    <cellStyle name="Normal 3 2 42" xfId="1362" xr:uid="{00000000-0005-0000-0000-000049050000}"/>
    <cellStyle name="Normal 3 2 43" xfId="1363" xr:uid="{00000000-0005-0000-0000-00004A050000}"/>
    <cellStyle name="Normal 3 2 44" xfId="1364" xr:uid="{00000000-0005-0000-0000-00004B050000}"/>
    <cellStyle name="Normal 3 2 45" xfId="1365" xr:uid="{00000000-0005-0000-0000-00004C050000}"/>
    <cellStyle name="Normal 3 2 46" xfId="1366" xr:uid="{00000000-0005-0000-0000-00004D050000}"/>
    <cellStyle name="Normal 3 2 47" xfId="1367" xr:uid="{00000000-0005-0000-0000-00004E050000}"/>
    <cellStyle name="Normal 3 2 48" xfId="1368" xr:uid="{00000000-0005-0000-0000-00004F050000}"/>
    <cellStyle name="Normal 3 2 49" xfId="1369" xr:uid="{00000000-0005-0000-0000-000050050000}"/>
    <cellStyle name="Normal 3 2 5" xfId="1370" xr:uid="{00000000-0005-0000-0000-000051050000}"/>
    <cellStyle name="Normal 3 2 50" xfId="1371" xr:uid="{00000000-0005-0000-0000-000052050000}"/>
    <cellStyle name="Normal 3 2 51" xfId="1372" xr:uid="{00000000-0005-0000-0000-000053050000}"/>
    <cellStyle name="Normal 3 2 52" xfId="1373" xr:uid="{00000000-0005-0000-0000-000054050000}"/>
    <cellStyle name="Normal 3 2 53" xfId="1374" xr:uid="{00000000-0005-0000-0000-000055050000}"/>
    <cellStyle name="Normal 3 2 54" xfId="1375" xr:uid="{00000000-0005-0000-0000-000056050000}"/>
    <cellStyle name="Normal 3 2 55" xfId="1376" xr:uid="{00000000-0005-0000-0000-000057050000}"/>
    <cellStyle name="Normal 3 2 6" xfId="1377" xr:uid="{00000000-0005-0000-0000-000058050000}"/>
    <cellStyle name="Normal 3 2 7" xfId="1378" xr:uid="{00000000-0005-0000-0000-000059050000}"/>
    <cellStyle name="Normal 3 2 8" xfId="1379" xr:uid="{00000000-0005-0000-0000-00005A050000}"/>
    <cellStyle name="Normal 3 2 9" xfId="1380" xr:uid="{00000000-0005-0000-0000-00005B050000}"/>
    <cellStyle name="Normal 3 20" xfId="1381" xr:uid="{00000000-0005-0000-0000-00005C050000}"/>
    <cellStyle name="Normal 3 20 10" xfId="1382" xr:uid="{00000000-0005-0000-0000-00005D050000}"/>
    <cellStyle name="Normal 3 20 11" xfId="1383" xr:uid="{00000000-0005-0000-0000-00005E050000}"/>
    <cellStyle name="Normal 3 20 12" xfId="1384" xr:uid="{00000000-0005-0000-0000-00005F050000}"/>
    <cellStyle name="Normal 3 20 13" xfId="1385" xr:uid="{00000000-0005-0000-0000-000060050000}"/>
    <cellStyle name="Normal 3 20 14" xfId="1386" xr:uid="{00000000-0005-0000-0000-000061050000}"/>
    <cellStyle name="Normal 3 20 15" xfId="1387" xr:uid="{00000000-0005-0000-0000-000062050000}"/>
    <cellStyle name="Normal 3 20 16" xfId="1388" xr:uid="{00000000-0005-0000-0000-000063050000}"/>
    <cellStyle name="Normal 3 20 17" xfId="1389" xr:uid="{00000000-0005-0000-0000-000064050000}"/>
    <cellStyle name="Normal 3 20 18" xfId="1390" xr:uid="{00000000-0005-0000-0000-000065050000}"/>
    <cellStyle name="Normal 3 20 19" xfId="1391" xr:uid="{00000000-0005-0000-0000-000066050000}"/>
    <cellStyle name="Normal 3 20 2" xfId="1392" xr:uid="{00000000-0005-0000-0000-000067050000}"/>
    <cellStyle name="Normal 3 20 20" xfId="1393" xr:uid="{00000000-0005-0000-0000-000068050000}"/>
    <cellStyle name="Normal 3 20 21" xfId="1394" xr:uid="{00000000-0005-0000-0000-000069050000}"/>
    <cellStyle name="Normal 3 20 22" xfId="1395" xr:uid="{00000000-0005-0000-0000-00006A050000}"/>
    <cellStyle name="Normal 3 20 23" xfId="1396" xr:uid="{00000000-0005-0000-0000-00006B050000}"/>
    <cellStyle name="Normal 3 20 3" xfId="1397" xr:uid="{00000000-0005-0000-0000-00006C050000}"/>
    <cellStyle name="Normal 3 20 4" xfId="1398" xr:uid="{00000000-0005-0000-0000-00006D050000}"/>
    <cellStyle name="Normal 3 20 5" xfId="1399" xr:uid="{00000000-0005-0000-0000-00006E050000}"/>
    <cellStyle name="Normal 3 20 6" xfId="1400" xr:uid="{00000000-0005-0000-0000-00006F050000}"/>
    <cellStyle name="Normal 3 20 7" xfId="1401" xr:uid="{00000000-0005-0000-0000-000070050000}"/>
    <cellStyle name="Normal 3 20 8" xfId="1402" xr:uid="{00000000-0005-0000-0000-000071050000}"/>
    <cellStyle name="Normal 3 20 9" xfId="1403" xr:uid="{00000000-0005-0000-0000-000072050000}"/>
    <cellStyle name="Normal 3 21" xfId="1404" xr:uid="{00000000-0005-0000-0000-000073050000}"/>
    <cellStyle name="Normal 3 21 10" xfId="1405" xr:uid="{00000000-0005-0000-0000-000074050000}"/>
    <cellStyle name="Normal 3 21 11" xfId="1406" xr:uid="{00000000-0005-0000-0000-000075050000}"/>
    <cellStyle name="Normal 3 21 12" xfId="1407" xr:uid="{00000000-0005-0000-0000-000076050000}"/>
    <cellStyle name="Normal 3 21 13" xfId="1408" xr:uid="{00000000-0005-0000-0000-000077050000}"/>
    <cellStyle name="Normal 3 21 14" xfId="1409" xr:uid="{00000000-0005-0000-0000-000078050000}"/>
    <cellStyle name="Normal 3 21 15" xfId="1410" xr:uid="{00000000-0005-0000-0000-000079050000}"/>
    <cellStyle name="Normal 3 21 16" xfId="1411" xr:uid="{00000000-0005-0000-0000-00007A050000}"/>
    <cellStyle name="Normal 3 21 17" xfId="1412" xr:uid="{00000000-0005-0000-0000-00007B050000}"/>
    <cellStyle name="Normal 3 21 18" xfId="1413" xr:uid="{00000000-0005-0000-0000-00007C050000}"/>
    <cellStyle name="Normal 3 21 19" xfId="1414" xr:uid="{00000000-0005-0000-0000-00007D050000}"/>
    <cellStyle name="Normal 3 21 2" xfId="1415" xr:uid="{00000000-0005-0000-0000-00007E050000}"/>
    <cellStyle name="Normal 3 21 20" xfId="1416" xr:uid="{00000000-0005-0000-0000-00007F050000}"/>
    <cellStyle name="Normal 3 21 21" xfId="1417" xr:uid="{00000000-0005-0000-0000-000080050000}"/>
    <cellStyle name="Normal 3 21 22" xfId="1418" xr:uid="{00000000-0005-0000-0000-000081050000}"/>
    <cellStyle name="Normal 3 21 23" xfId="1419" xr:uid="{00000000-0005-0000-0000-000082050000}"/>
    <cellStyle name="Normal 3 21 3" xfId="1420" xr:uid="{00000000-0005-0000-0000-000083050000}"/>
    <cellStyle name="Normal 3 21 4" xfId="1421" xr:uid="{00000000-0005-0000-0000-000084050000}"/>
    <cellStyle name="Normal 3 21 5" xfId="1422" xr:uid="{00000000-0005-0000-0000-000085050000}"/>
    <cellStyle name="Normal 3 21 6" xfId="1423" xr:uid="{00000000-0005-0000-0000-000086050000}"/>
    <cellStyle name="Normal 3 21 7" xfId="1424" xr:uid="{00000000-0005-0000-0000-000087050000}"/>
    <cellStyle name="Normal 3 21 8" xfId="1425" xr:uid="{00000000-0005-0000-0000-000088050000}"/>
    <cellStyle name="Normal 3 21 9" xfId="1426" xr:uid="{00000000-0005-0000-0000-000089050000}"/>
    <cellStyle name="Normal 3 22" xfId="1427" xr:uid="{00000000-0005-0000-0000-00008A050000}"/>
    <cellStyle name="Normal 3 22 10" xfId="1428" xr:uid="{00000000-0005-0000-0000-00008B050000}"/>
    <cellStyle name="Normal 3 22 11" xfId="1429" xr:uid="{00000000-0005-0000-0000-00008C050000}"/>
    <cellStyle name="Normal 3 22 12" xfId="1430" xr:uid="{00000000-0005-0000-0000-00008D050000}"/>
    <cellStyle name="Normal 3 22 13" xfId="1431" xr:uid="{00000000-0005-0000-0000-00008E050000}"/>
    <cellStyle name="Normal 3 22 14" xfId="1432" xr:uid="{00000000-0005-0000-0000-00008F050000}"/>
    <cellStyle name="Normal 3 22 15" xfId="1433" xr:uid="{00000000-0005-0000-0000-000090050000}"/>
    <cellStyle name="Normal 3 22 16" xfId="1434" xr:uid="{00000000-0005-0000-0000-000091050000}"/>
    <cellStyle name="Normal 3 22 17" xfId="1435" xr:uid="{00000000-0005-0000-0000-000092050000}"/>
    <cellStyle name="Normal 3 22 18" xfId="1436" xr:uid="{00000000-0005-0000-0000-000093050000}"/>
    <cellStyle name="Normal 3 22 19" xfId="1437" xr:uid="{00000000-0005-0000-0000-000094050000}"/>
    <cellStyle name="Normal 3 22 2" xfId="1438" xr:uid="{00000000-0005-0000-0000-000095050000}"/>
    <cellStyle name="Normal 3 22 20" xfId="1439" xr:uid="{00000000-0005-0000-0000-000096050000}"/>
    <cellStyle name="Normal 3 22 21" xfId="1440" xr:uid="{00000000-0005-0000-0000-000097050000}"/>
    <cellStyle name="Normal 3 22 22" xfId="1441" xr:uid="{00000000-0005-0000-0000-000098050000}"/>
    <cellStyle name="Normal 3 22 23" xfId="1442" xr:uid="{00000000-0005-0000-0000-000099050000}"/>
    <cellStyle name="Normal 3 22 3" xfId="1443" xr:uid="{00000000-0005-0000-0000-00009A050000}"/>
    <cellStyle name="Normal 3 22 4" xfId="1444" xr:uid="{00000000-0005-0000-0000-00009B050000}"/>
    <cellStyle name="Normal 3 22 5" xfId="1445" xr:uid="{00000000-0005-0000-0000-00009C050000}"/>
    <cellStyle name="Normal 3 22 6" xfId="1446" xr:uid="{00000000-0005-0000-0000-00009D050000}"/>
    <cellStyle name="Normal 3 22 7" xfId="1447" xr:uid="{00000000-0005-0000-0000-00009E050000}"/>
    <cellStyle name="Normal 3 22 8" xfId="1448" xr:uid="{00000000-0005-0000-0000-00009F050000}"/>
    <cellStyle name="Normal 3 22 9" xfId="1449" xr:uid="{00000000-0005-0000-0000-0000A0050000}"/>
    <cellStyle name="Normal 3 23" xfId="1450" xr:uid="{00000000-0005-0000-0000-0000A1050000}"/>
    <cellStyle name="Normal 3 23 10" xfId="1451" xr:uid="{00000000-0005-0000-0000-0000A2050000}"/>
    <cellStyle name="Normal 3 23 11" xfId="1452" xr:uid="{00000000-0005-0000-0000-0000A3050000}"/>
    <cellStyle name="Normal 3 23 12" xfId="1453" xr:uid="{00000000-0005-0000-0000-0000A4050000}"/>
    <cellStyle name="Normal 3 23 13" xfId="1454" xr:uid="{00000000-0005-0000-0000-0000A5050000}"/>
    <cellStyle name="Normal 3 23 14" xfId="1455" xr:uid="{00000000-0005-0000-0000-0000A6050000}"/>
    <cellStyle name="Normal 3 23 15" xfId="1456" xr:uid="{00000000-0005-0000-0000-0000A7050000}"/>
    <cellStyle name="Normal 3 23 16" xfId="1457" xr:uid="{00000000-0005-0000-0000-0000A8050000}"/>
    <cellStyle name="Normal 3 23 17" xfId="1458" xr:uid="{00000000-0005-0000-0000-0000A9050000}"/>
    <cellStyle name="Normal 3 23 18" xfId="1459" xr:uid="{00000000-0005-0000-0000-0000AA050000}"/>
    <cellStyle name="Normal 3 23 19" xfId="1460" xr:uid="{00000000-0005-0000-0000-0000AB050000}"/>
    <cellStyle name="Normal 3 23 2" xfId="1461" xr:uid="{00000000-0005-0000-0000-0000AC050000}"/>
    <cellStyle name="Normal 3 23 20" xfId="1462" xr:uid="{00000000-0005-0000-0000-0000AD050000}"/>
    <cellStyle name="Normal 3 23 21" xfId="1463" xr:uid="{00000000-0005-0000-0000-0000AE050000}"/>
    <cellStyle name="Normal 3 23 22" xfId="1464" xr:uid="{00000000-0005-0000-0000-0000AF050000}"/>
    <cellStyle name="Normal 3 23 23" xfId="1465" xr:uid="{00000000-0005-0000-0000-0000B0050000}"/>
    <cellStyle name="Normal 3 23 3" xfId="1466" xr:uid="{00000000-0005-0000-0000-0000B1050000}"/>
    <cellStyle name="Normal 3 23 4" xfId="1467" xr:uid="{00000000-0005-0000-0000-0000B2050000}"/>
    <cellStyle name="Normal 3 23 5" xfId="1468" xr:uid="{00000000-0005-0000-0000-0000B3050000}"/>
    <cellStyle name="Normal 3 23 6" xfId="1469" xr:uid="{00000000-0005-0000-0000-0000B4050000}"/>
    <cellStyle name="Normal 3 23 7" xfId="1470" xr:uid="{00000000-0005-0000-0000-0000B5050000}"/>
    <cellStyle name="Normal 3 23 8" xfId="1471" xr:uid="{00000000-0005-0000-0000-0000B6050000}"/>
    <cellStyle name="Normal 3 23 9" xfId="1472" xr:uid="{00000000-0005-0000-0000-0000B7050000}"/>
    <cellStyle name="Normal 3 24" xfId="1473" xr:uid="{00000000-0005-0000-0000-0000B8050000}"/>
    <cellStyle name="Normal 3 24 10" xfId="1474" xr:uid="{00000000-0005-0000-0000-0000B9050000}"/>
    <cellStyle name="Normal 3 24 11" xfId="1475" xr:uid="{00000000-0005-0000-0000-0000BA050000}"/>
    <cellStyle name="Normal 3 24 12" xfId="1476" xr:uid="{00000000-0005-0000-0000-0000BB050000}"/>
    <cellStyle name="Normal 3 24 13" xfId="1477" xr:uid="{00000000-0005-0000-0000-0000BC050000}"/>
    <cellStyle name="Normal 3 24 14" xfId="1478" xr:uid="{00000000-0005-0000-0000-0000BD050000}"/>
    <cellStyle name="Normal 3 24 15" xfId="1479" xr:uid="{00000000-0005-0000-0000-0000BE050000}"/>
    <cellStyle name="Normal 3 24 16" xfId="1480" xr:uid="{00000000-0005-0000-0000-0000BF050000}"/>
    <cellStyle name="Normal 3 24 17" xfId="1481" xr:uid="{00000000-0005-0000-0000-0000C0050000}"/>
    <cellStyle name="Normal 3 24 18" xfId="1482" xr:uid="{00000000-0005-0000-0000-0000C1050000}"/>
    <cellStyle name="Normal 3 24 19" xfId="1483" xr:uid="{00000000-0005-0000-0000-0000C2050000}"/>
    <cellStyle name="Normal 3 24 2" xfId="1484" xr:uid="{00000000-0005-0000-0000-0000C3050000}"/>
    <cellStyle name="Normal 3 24 20" xfId="1485" xr:uid="{00000000-0005-0000-0000-0000C4050000}"/>
    <cellStyle name="Normal 3 24 21" xfId="1486" xr:uid="{00000000-0005-0000-0000-0000C5050000}"/>
    <cellStyle name="Normal 3 24 22" xfId="1487" xr:uid="{00000000-0005-0000-0000-0000C6050000}"/>
    <cellStyle name="Normal 3 24 23" xfId="1488" xr:uid="{00000000-0005-0000-0000-0000C7050000}"/>
    <cellStyle name="Normal 3 24 3" xfId="1489" xr:uid="{00000000-0005-0000-0000-0000C8050000}"/>
    <cellStyle name="Normal 3 24 4" xfId="1490" xr:uid="{00000000-0005-0000-0000-0000C9050000}"/>
    <cellStyle name="Normal 3 24 5" xfId="1491" xr:uid="{00000000-0005-0000-0000-0000CA050000}"/>
    <cellStyle name="Normal 3 24 6" xfId="1492" xr:uid="{00000000-0005-0000-0000-0000CB050000}"/>
    <cellStyle name="Normal 3 24 7" xfId="1493" xr:uid="{00000000-0005-0000-0000-0000CC050000}"/>
    <cellStyle name="Normal 3 24 8" xfId="1494" xr:uid="{00000000-0005-0000-0000-0000CD050000}"/>
    <cellStyle name="Normal 3 24 9" xfId="1495" xr:uid="{00000000-0005-0000-0000-0000CE050000}"/>
    <cellStyle name="Normal 3 25" xfId="1496" xr:uid="{00000000-0005-0000-0000-0000CF050000}"/>
    <cellStyle name="Normal 3 25 10" xfId="1497" xr:uid="{00000000-0005-0000-0000-0000D0050000}"/>
    <cellStyle name="Normal 3 25 11" xfId="1498" xr:uid="{00000000-0005-0000-0000-0000D1050000}"/>
    <cellStyle name="Normal 3 25 12" xfId="1499" xr:uid="{00000000-0005-0000-0000-0000D2050000}"/>
    <cellStyle name="Normal 3 25 13" xfId="1500" xr:uid="{00000000-0005-0000-0000-0000D3050000}"/>
    <cellStyle name="Normal 3 25 14" xfId="1501" xr:uid="{00000000-0005-0000-0000-0000D4050000}"/>
    <cellStyle name="Normal 3 25 15" xfId="1502" xr:uid="{00000000-0005-0000-0000-0000D5050000}"/>
    <cellStyle name="Normal 3 25 16" xfId="1503" xr:uid="{00000000-0005-0000-0000-0000D6050000}"/>
    <cellStyle name="Normal 3 25 17" xfId="1504" xr:uid="{00000000-0005-0000-0000-0000D7050000}"/>
    <cellStyle name="Normal 3 25 18" xfId="1505" xr:uid="{00000000-0005-0000-0000-0000D8050000}"/>
    <cellStyle name="Normal 3 25 19" xfId="1506" xr:uid="{00000000-0005-0000-0000-0000D9050000}"/>
    <cellStyle name="Normal 3 25 2" xfId="1507" xr:uid="{00000000-0005-0000-0000-0000DA050000}"/>
    <cellStyle name="Normal 3 25 20" xfId="1508" xr:uid="{00000000-0005-0000-0000-0000DB050000}"/>
    <cellStyle name="Normal 3 25 21" xfId="1509" xr:uid="{00000000-0005-0000-0000-0000DC050000}"/>
    <cellStyle name="Normal 3 25 22" xfId="1510" xr:uid="{00000000-0005-0000-0000-0000DD050000}"/>
    <cellStyle name="Normal 3 25 23" xfId="1511" xr:uid="{00000000-0005-0000-0000-0000DE050000}"/>
    <cellStyle name="Normal 3 25 3" xfId="1512" xr:uid="{00000000-0005-0000-0000-0000DF050000}"/>
    <cellStyle name="Normal 3 25 4" xfId="1513" xr:uid="{00000000-0005-0000-0000-0000E0050000}"/>
    <cellStyle name="Normal 3 25 5" xfId="1514" xr:uid="{00000000-0005-0000-0000-0000E1050000}"/>
    <cellStyle name="Normal 3 25 6" xfId="1515" xr:uid="{00000000-0005-0000-0000-0000E2050000}"/>
    <cellStyle name="Normal 3 25 7" xfId="1516" xr:uid="{00000000-0005-0000-0000-0000E3050000}"/>
    <cellStyle name="Normal 3 25 8" xfId="1517" xr:uid="{00000000-0005-0000-0000-0000E4050000}"/>
    <cellStyle name="Normal 3 25 9" xfId="1518" xr:uid="{00000000-0005-0000-0000-0000E5050000}"/>
    <cellStyle name="Normal 3 26" xfId="1519" xr:uid="{00000000-0005-0000-0000-0000E6050000}"/>
    <cellStyle name="Normal 3 26 10" xfId="1520" xr:uid="{00000000-0005-0000-0000-0000E7050000}"/>
    <cellStyle name="Normal 3 26 11" xfId="1521" xr:uid="{00000000-0005-0000-0000-0000E8050000}"/>
    <cellStyle name="Normal 3 26 12" xfId="1522" xr:uid="{00000000-0005-0000-0000-0000E9050000}"/>
    <cellStyle name="Normal 3 26 13" xfId="1523" xr:uid="{00000000-0005-0000-0000-0000EA050000}"/>
    <cellStyle name="Normal 3 26 14" xfId="1524" xr:uid="{00000000-0005-0000-0000-0000EB050000}"/>
    <cellStyle name="Normal 3 26 15" xfId="1525" xr:uid="{00000000-0005-0000-0000-0000EC050000}"/>
    <cellStyle name="Normal 3 26 16" xfId="1526" xr:uid="{00000000-0005-0000-0000-0000ED050000}"/>
    <cellStyle name="Normal 3 26 17" xfId="1527" xr:uid="{00000000-0005-0000-0000-0000EE050000}"/>
    <cellStyle name="Normal 3 26 18" xfId="1528" xr:uid="{00000000-0005-0000-0000-0000EF050000}"/>
    <cellStyle name="Normal 3 26 19" xfId="1529" xr:uid="{00000000-0005-0000-0000-0000F0050000}"/>
    <cellStyle name="Normal 3 26 2" xfId="1530" xr:uid="{00000000-0005-0000-0000-0000F1050000}"/>
    <cellStyle name="Normal 3 26 20" xfId="1531" xr:uid="{00000000-0005-0000-0000-0000F2050000}"/>
    <cellStyle name="Normal 3 26 21" xfId="1532" xr:uid="{00000000-0005-0000-0000-0000F3050000}"/>
    <cellStyle name="Normal 3 26 22" xfId="1533" xr:uid="{00000000-0005-0000-0000-0000F4050000}"/>
    <cellStyle name="Normal 3 26 23" xfId="1534" xr:uid="{00000000-0005-0000-0000-0000F5050000}"/>
    <cellStyle name="Normal 3 26 3" xfId="1535" xr:uid="{00000000-0005-0000-0000-0000F6050000}"/>
    <cellStyle name="Normal 3 26 4" xfId="1536" xr:uid="{00000000-0005-0000-0000-0000F7050000}"/>
    <cellStyle name="Normal 3 26 5" xfId="1537" xr:uid="{00000000-0005-0000-0000-0000F8050000}"/>
    <cellStyle name="Normal 3 26 6" xfId="1538" xr:uid="{00000000-0005-0000-0000-0000F9050000}"/>
    <cellStyle name="Normal 3 26 7" xfId="1539" xr:uid="{00000000-0005-0000-0000-0000FA050000}"/>
    <cellStyle name="Normal 3 26 8" xfId="1540" xr:uid="{00000000-0005-0000-0000-0000FB050000}"/>
    <cellStyle name="Normal 3 26 9" xfId="1541" xr:uid="{00000000-0005-0000-0000-0000FC050000}"/>
    <cellStyle name="Normal 3 27" xfId="1542" xr:uid="{00000000-0005-0000-0000-0000FD050000}"/>
    <cellStyle name="Normal 3 27 10" xfId="1543" xr:uid="{00000000-0005-0000-0000-0000FE050000}"/>
    <cellStyle name="Normal 3 27 11" xfId="1544" xr:uid="{00000000-0005-0000-0000-0000FF050000}"/>
    <cellStyle name="Normal 3 27 12" xfId="1545" xr:uid="{00000000-0005-0000-0000-000000060000}"/>
    <cellStyle name="Normal 3 27 13" xfId="1546" xr:uid="{00000000-0005-0000-0000-000001060000}"/>
    <cellStyle name="Normal 3 27 14" xfId="1547" xr:uid="{00000000-0005-0000-0000-000002060000}"/>
    <cellStyle name="Normal 3 27 15" xfId="1548" xr:uid="{00000000-0005-0000-0000-000003060000}"/>
    <cellStyle name="Normal 3 27 16" xfId="1549" xr:uid="{00000000-0005-0000-0000-000004060000}"/>
    <cellStyle name="Normal 3 27 17" xfId="1550" xr:uid="{00000000-0005-0000-0000-000005060000}"/>
    <cellStyle name="Normal 3 27 18" xfId="1551" xr:uid="{00000000-0005-0000-0000-000006060000}"/>
    <cellStyle name="Normal 3 27 19" xfId="1552" xr:uid="{00000000-0005-0000-0000-000007060000}"/>
    <cellStyle name="Normal 3 27 2" xfId="1553" xr:uid="{00000000-0005-0000-0000-000008060000}"/>
    <cellStyle name="Normal 3 27 20" xfId="1554" xr:uid="{00000000-0005-0000-0000-000009060000}"/>
    <cellStyle name="Normal 3 27 21" xfId="1555" xr:uid="{00000000-0005-0000-0000-00000A060000}"/>
    <cellStyle name="Normal 3 27 22" xfId="1556" xr:uid="{00000000-0005-0000-0000-00000B060000}"/>
    <cellStyle name="Normal 3 27 23" xfId="1557" xr:uid="{00000000-0005-0000-0000-00000C060000}"/>
    <cellStyle name="Normal 3 27 3" xfId="1558" xr:uid="{00000000-0005-0000-0000-00000D060000}"/>
    <cellStyle name="Normal 3 27 4" xfId="1559" xr:uid="{00000000-0005-0000-0000-00000E060000}"/>
    <cellStyle name="Normal 3 27 5" xfId="1560" xr:uid="{00000000-0005-0000-0000-00000F060000}"/>
    <cellStyle name="Normal 3 27 6" xfId="1561" xr:uid="{00000000-0005-0000-0000-000010060000}"/>
    <cellStyle name="Normal 3 27 7" xfId="1562" xr:uid="{00000000-0005-0000-0000-000011060000}"/>
    <cellStyle name="Normal 3 27 8" xfId="1563" xr:uid="{00000000-0005-0000-0000-000012060000}"/>
    <cellStyle name="Normal 3 27 9" xfId="1564" xr:uid="{00000000-0005-0000-0000-000013060000}"/>
    <cellStyle name="Normal 3 28" xfId="1565" xr:uid="{00000000-0005-0000-0000-000014060000}"/>
    <cellStyle name="Normal 3 28 10" xfId="1566" xr:uid="{00000000-0005-0000-0000-000015060000}"/>
    <cellStyle name="Normal 3 28 11" xfId="1567" xr:uid="{00000000-0005-0000-0000-000016060000}"/>
    <cellStyle name="Normal 3 28 12" xfId="1568" xr:uid="{00000000-0005-0000-0000-000017060000}"/>
    <cellStyle name="Normal 3 28 13" xfId="1569" xr:uid="{00000000-0005-0000-0000-000018060000}"/>
    <cellStyle name="Normal 3 28 14" xfId="1570" xr:uid="{00000000-0005-0000-0000-000019060000}"/>
    <cellStyle name="Normal 3 28 15" xfId="1571" xr:uid="{00000000-0005-0000-0000-00001A060000}"/>
    <cellStyle name="Normal 3 28 16" xfId="1572" xr:uid="{00000000-0005-0000-0000-00001B060000}"/>
    <cellStyle name="Normal 3 28 17" xfId="1573" xr:uid="{00000000-0005-0000-0000-00001C060000}"/>
    <cellStyle name="Normal 3 28 18" xfId="1574" xr:uid="{00000000-0005-0000-0000-00001D060000}"/>
    <cellStyle name="Normal 3 28 19" xfId="1575" xr:uid="{00000000-0005-0000-0000-00001E060000}"/>
    <cellStyle name="Normal 3 28 2" xfId="1576" xr:uid="{00000000-0005-0000-0000-00001F060000}"/>
    <cellStyle name="Normal 3 28 20" xfId="1577" xr:uid="{00000000-0005-0000-0000-000020060000}"/>
    <cellStyle name="Normal 3 28 21" xfId="1578" xr:uid="{00000000-0005-0000-0000-000021060000}"/>
    <cellStyle name="Normal 3 28 22" xfId="1579" xr:uid="{00000000-0005-0000-0000-000022060000}"/>
    <cellStyle name="Normal 3 28 23" xfId="1580" xr:uid="{00000000-0005-0000-0000-000023060000}"/>
    <cellStyle name="Normal 3 28 3" xfId="1581" xr:uid="{00000000-0005-0000-0000-000024060000}"/>
    <cellStyle name="Normal 3 28 4" xfId="1582" xr:uid="{00000000-0005-0000-0000-000025060000}"/>
    <cellStyle name="Normal 3 28 5" xfId="1583" xr:uid="{00000000-0005-0000-0000-000026060000}"/>
    <cellStyle name="Normal 3 28 6" xfId="1584" xr:uid="{00000000-0005-0000-0000-000027060000}"/>
    <cellStyle name="Normal 3 28 7" xfId="1585" xr:uid="{00000000-0005-0000-0000-000028060000}"/>
    <cellStyle name="Normal 3 28 8" xfId="1586" xr:uid="{00000000-0005-0000-0000-000029060000}"/>
    <cellStyle name="Normal 3 28 9" xfId="1587" xr:uid="{00000000-0005-0000-0000-00002A060000}"/>
    <cellStyle name="Normal 3 29" xfId="1588" xr:uid="{00000000-0005-0000-0000-00002B060000}"/>
    <cellStyle name="Normal 3 29 10" xfId="1589" xr:uid="{00000000-0005-0000-0000-00002C060000}"/>
    <cellStyle name="Normal 3 29 11" xfId="1590" xr:uid="{00000000-0005-0000-0000-00002D060000}"/>
    <cellStyle name="Normal 3 29 12" xfId="1591" xr:uid="{00000000-0005-0000-0000-00002E060000}"/>
    <cellStyle name="Normal 3 29 13" xfId="1592" xr:uid="{00000000-0005-0000-0000-00002F060000}"/>
    <cellStyle name="Normal 3 29 14" xfId="1593" xr:uid="{00000000-0005-0000-0000-000030060000}"/>
    <cellStyle name="Normal 3 29 15" xfId="1594" xr:uid="{00000000-0005-0000-0000-000031060000}"/>
    <cellStyle name="Normal 3 29 16" xfId="1595" xr:uid="{00000000-0005-0000-0000-000032060000}"/>
    <cellStyle name="Normal 3 29 17" xfId="1596" xr:uid="{00000000-0005-0000-0000-000033060000}"/>
    <cellStyle name="Normal 3 29 18" xfId="1597" xr:uid="{00000000-0005-0000-0000-000034060000}"/>
    <cellStyle name="Normal 3 29 19" xfId="1598" xr:uid="{00000000-0005-0000-0000-000035060000}"/>
    <cellStyle name="Normal 3 29 2" xfId="1599" xr:uid="{00000000-0005-0000-0000-000036060000}"/>
    <cellStyle name="Normal 3 29 20" xfId="1600" xr:uid="{00000000-0005-0000-0000-000037060000}"/>
    <cellStyle name="Normal 3 29 21" xfId="1601" xr:uid="{00000000-0005-0000-0000-000038060000}"/>
    <cellStyle name="Normal 3 29 22" xfId="1602" xr:uid="{00000000-0005-0000-0000-000039060000}"/>
    <cellStyle name="Normal 3 29 23" xfId="1603" xr:uid="{00000000-0005-0000-0000-00003A060000}"/>
    <cellStyle name="Normal 3 29 3" xfId="1604" xr:uid="{00000000-0005-0000-0000-00003B060000}"/>
    <cellStyle name="Normal 3 29 4" xfId="1605" xr:uid="{00000000-0005-0000-0000-00003C060000}"/>
    <cellStyle name="Normal 3 29 5" xfId="1606" xr:uid="{00000000-0005-0000-0000-00003D060000}"/>
    <cellStyle name="Normal 3 29 6" xfId="1607" xr:uid="{00000000-0005-0000-0000-00003E060000}"/>
    <cellStyle name="Normal 3 29 7" xfId="1608" xr:uid="{00000000-0005-0000-0000-00003F060000}"/>
    <cellStyle name="Normal 3 29 8" xfId="1609" xr:uid="{00000000-0005-0000-0000-000040060000}"/>
    <cellStyle name="Normal 3 29 9" xfId="1610" xr:uid="{00000000-0005-0000-0000-000041060000}"/>
    <cellStyle name="Normal 3 3" xfId="1611" xr:uid="{00000000-0005-0000-0000-000042060000}"/>
    <cellStyle name="Normal 3 3 10" xfId="1612" xr:uid="{00000000-0005-0000-0000-000043060000}"/>
    <cellStyle name="Normal 3 3 11" xfId="1613" xr:uid="{00000000-0005-0000-0000-000044060000}"/>
    <cellStyle name="Normal 3 3 12" xfId="1614" xr:uid="{00000000-0005-0000-0000-000045060000}"/>
    <cellStyle name="Normal 3 3 13" xfId="1615" xr:uid="{00000000-0005-0000-0000-000046060000}"/>
    <cellStyle name="Normal 3 3 14" xfId="1616" xr:uid="{00000000-0005-0000-0000-000047060000}"/>
    <cellStyle name="Normal 3 3 15" xfId="1617" xr:uid="{00000000-0005-0000-0000-000048060000}"/>
    <cellStyle name="Normal 3 3 16" xfId="1618" xr:uid="{00000000-0005-0000-0000-000049060000}"/>
    <cellStyle name="Normal 3 3 17" xfId="1619" xr:uid="{00000000-0005-0000-0000-00004A060000}"/>
    <cellStyle name="Normal 3 3 18" xfId="1620" xr:uid="{00000000-0005-0000-0000-00004B060000}"/>
    <cellStyle name="Normal 3 3 19" xfId="1621" xr:uid="{00000000-0005-0000-0000-00004C060000}"/>
    <cellStyle name="Normal 3 3 2" xfId="1622" xr:uid="{00000000-0005-0000-0000-00004D060000}"/>
    <cellStyle name="Normal 3 3 20" xfId="1623" xr:uid="{00000000-0005-0000-0000-00004E060000}"/>
    <cellStyle name="Normal 3 3 21" xfId="1624" xr:uid="{00000000-0005-0000-0000-00004F060000}"/>
    <cellStyle name="Normal 3 3 22" xfId="1625" xr:uid="{00000000-0005-0000-0000-000050060000}"/>
    <cellStyle name="Normal 3 3 23" xfId="1626" xr:uid="{00000000-0005-0000-0000-000051060000}"/>
    <cellStyle name="Normal 3 3 3" xfId="1627" xr:uid="{00000000-0005-0000-0000-000052060000}"/>
    <cellStyle name="Normal 3 3 4" xfId="1628" xr:uid="{00000000-0005-0000-0000-000053060000}"/>
    <cellStyle name="Normal 3 3 5" xfId="1629" xr:uid="{00000000-0005-0000-0000-000054060000}"/>
    <cellStyle name="Normal 3 3 6" xfId="1630" xr:uid="{00000000-0005-0000-0000-000055060000}"/>
    <cellStyle name="Normal 3 3 7" xfId="1631" xr:uid="{00000000-0005-0000-0000-000056060000}"/>
    <cellStyle name="Normal 3 3 8" xfId="1632" xr:uid="{00000000-0005-0000-0000-000057060000}"/>
    <cellStyle name="Normal 3 3 9" xfId="1633" xr:uid="{00000000-0005-0000-0000-000058060000}"/>
    <cellStyle name="Normal 3 30" xfId="1634" xr:uid="{00000000-0005-0000-0000-000059060000}"/>
    <cellStyle name="Normal 3 30 10" xfId="1635" xr:uid="{00000000-0005-0000-0000-00005A060000}"/>
    <cellStyle name="Normal 3 30 11" xfId="1636" xr:uid="{00000000-0005-0000-0000-00005B060000}"/>
    <cellStyle name="Normal 3 30 12" xfId="1637" xr:uid="{00000000-0005-0000-0000-00005C060000}"/>
    <cellStyle name="Normal 3 30 13" xfId="1638" xr:uid="{00000000-0005-0000-0000-00005D060000}"/>
    <cellStyle name="Normal 3 30 14" xfId="1639" xr:uid="{00000000-0005-0000-0000-00005E060000}"/>
    <cellStyle name="Normal 3 30 15" xfId="1640" xr:uid="{00000000-0005-0000-0000-00005F060000}"/>
    <cellStyle name="Normal 3 30 16" xfId="1641" xr:uid="{00000000-0005-0000-0000-000060060000}"/>
    <cellStyle name="Normal 3 30 17" xfId="1642" xr:uid="{00000000-0005-0000-0000-000061060000}"/>
    <cellStyle name="Normal 3 30 18" xfId="1643" xr:uid="{00000000-0005-0000-0000-000062060000}"/>
    <cellStyle name="Normal 3 30 19" xfId="1644" xr:uid="{00000000-0005-0000-0000-000063060000}"/>
    <cellStyle name="Normal 3 30 2" xfId="1645" xr:uid="{00000000-0005-0000-0000-000064060000}"/>
    <cellStyle name="Normal 3 30 20" xfId="1646" xr:uid="{00000000-0005-0000-0000-000065060000}"/>
    <cellStyle name="Normal 3 30 21" xfId="1647" xr:uid="{00000000-0005-0000-0000-000066060000}"/>
    <cellStyle name="Normal 3 30 22" xfId="1648" xr:uid="{00000000-0005-0000-0000-000067060000}"/>
    <cellStyle name="Normal 3 30 23" xfId="1649" xr:uid="{00000000-0005-0000-0000-000068060000}"/>
    <cellStyle name="Normal 3 30 3" xfId="1650" xr:uid="{00000000-0005-0000-0000-000069060000}"/>
    <cellStyle name="Normal 3 30 4" xfId="1651" xr:uid="{00000000-0005-0000-0000-00006A060000}"/>
    <cellStyle name="Normal 3 30 5" xfId="1652" xr:uid="{00000000-0005-0000-0000-00006B060000}"/>
    <cellStyle name="Normal 3 30 6" xfId="1653" xr:uid="{00000000-0005-0000-0000-00006C060000}"/>
    <cellStyle name="Normal 3 30 7" xfId="1654" xr:uid="{00000000-0005-0000-0000-00006D060000}"/>
    <cellStyle name="Normal 3 30 8" xfId="1655" xr:uid="{00000000-0005-0000-0000-00006E060000}"/>
    <cellStyle name="Normal 3 30 9" xfId="1656" xr:uid="{00000000-0005-0000-0000-00006F060000}"/>
    <cellStyle name="Normal 3 31" xfId="1657" xr:uid="{00000000-0005-0000-0000-000070060000}"/>
    <cellStyle name="Normal 3 31 10" xfId="1658" xr:uid="{00000000-0005-0000-0000-000071060000}"/>
    <cellStyle name="Normal 3 31 11" xfId="1659" xr:uid="{00000000-0005-0000-0000-000072060000}"/>
    <cellStyle name="Normal 3 31 12" xfId="1660" xr:uid="{00000000-0005-0000-0000-000073060000}"/>
    <cellStyle name="Normal 3 31 13" xfId="1661" xr:uid="{00000000-0005-0000-0000-000074060000}"/>
    <cellStyle name="Normal 3 31 14" xfId="1662" xr:uid="{00000000-0005-0000-0000-000075060000}"/>
    <cellStyle name="Normal 3 31 15" xfId="1663" xr:uid="{00000000-0005-0000-0000-000076060000}"/>
    <cellStyle name="Normal 3 31 16" xfId="1664" xr:uid="{00000000-0005-0000-0000-000077060000}"/>
    <cellStyle name="Normal 3 31 17" xfId="1665" xr:uid="{00000000-0005-0000-0000-000078060000}"/>
    <cellStyle name="Normal 3 31 18" xfId="1666" xr:uid="{00000000-0005-0000-0000-000079060000}"/>
    <cellStyle name="Normal 3 31 19" xfId="1667" xr:uid="{00000000-0005-0000-0000-00007A060000}"/>
    <cellStyle name="Normal 3 31 2" xfId="1668" xr:uid="{00000000-0005-0000-0000-00007B060000}"/>
    <cellStyle name="Normal 3 31 20" xfId="1669" xr:uid="{00000000-0005-0000-0000-00007C060000}"/>
    <cellStyle name="Normal 3 31 21" xfId="1670" xr:uid="{00000000-0005-0000-0000-00007D060000}"/>
    <cellStyle name="Normal 3 31 22" xfId="1671" xr:uid="{00000000-0005-0000-0000-00007E060000}"/>
    <cellStyle name="Normal 3 31 23" xfId="1672" xr:uid="{00000000-0005-0000-0000-00007F060000}"/>
    <cellStyle name="Normal 3 31 3" xfId="1673" xr:uid="{00000000-0005-0000-0000-000080060000}"/>
    <cellStyle name="Normal 3 31 4" xfId="1674" xr:uid="{00000000-0005-0000-0000-000081060000}"/>
    <cellStyle name="Normal 3 31 5" xfId="1675" xr:uid="{00000000-0005-0000-0000-000082060000}"/>
    <cellStyle name="Normal 3 31 6" xfId="1676" xr:uid="{00000000-0005-0000-0000-000083060000}"/>
    <cellStyle name="Normal 3 31 7" xfId="1677" xr:uid="{00000000-0005-0000-0000-000084060000}"/>
    <cellStyle name="Normal 3 31 8" xfId="1678" xr:uid="{00000000-0005-0000-0000-000085060000}"/>
    <cellStyle name="Normal 3 31 9" xfId="1679" xr:uid="{00000000-0005-0000-0000-000086060000}"/>
    <cellStyle name="Normal 3 32" xfId="1680" xr:uid="{00000000-0005-0000-0000-000087060000}"/>
    <cellStyle name="Normal 3 32 10" xfId="1681" xr:uid="{00000000-0005-0000-0000-000088060000}"/>
    <cellStyle name="Normal 3 32 11" xfId="1682" xr:uid="{00000000-0005-0000-0000-000089060000}"/>
    <cellStyle name="Normal 3 32 12" xfId="1683" xr:uid="{00000000-0005-0000-0000-00008A060000}"/>
    <cellStyle name="Normal 3 32 13" xfId="1684" xr:uid="{00000000-0005-0000-0000-00008B060000}"/>
    <cellStyle name="Normal 3 32 14" xfId="1685" xr:uid="{00000000-0005-0000-0000-00008C060000}"/>
    <cellStyle name="Normal 3 32 15" xfId="1686" xr:uid="{00000000-0005-0000-0000-00008D060000}"/>
    <cellStyle name="Normal 3 32 16" xfId="1687" xr:uid="{00000000-0005-0000-0000-00008E060000}"/>
    <cellStyle name="Normal 3 32 17" xfId="1688" xr:uid="{00000000-0005-0000-0000-00008F060000}"/>
    <cellStyle name="Normal 3 32 18" xfId="1689" xr:uid="{00000000-0005-0000-0000-000090060000}"/>
    <cellStyle name="Normal 3 32 19" xfId="1690" xr:uid="{00000000-0005-0000-0000-000091060000}"/>
    <cellStyle name="Normal 3 32 2" xfId="1691" xr:uid="{00000000-0005-0000-0000-000092060000}"/>
    <cellStyle name="Normal 3 32 20" xfId="1692" xr:uid="{00000000-0005-0000-0000-000093060000}"/>
    <cellStyle name="Normal 3 32 21" xfId="1693" xr:uid="{00000000-0005-0000-0000-000094060000}"/>
    <cellStyle name="Normal 3 32 22" xfId="1694" xr:uid="{00000000-0005-0000-0000-000095060000}"/>
    <cellStyle name="Normal 3 32 23" xfId="1695" xr:uid="{00000000-0005-0000-0000-000096060000}"/>
    <cellStyle name="Normal 3 32 3" xfId="1696" xr:uid="{00000000-0005-0000-0000-000097060000}"/>
    <cellStyle name="Normal 3 32 4" xfId="1697" xr:uid="{00000000-0005-0000-0000-000098060000}"/>
    <cellStyle name="Normal 3 32 5" xfId="1698" xr:uid="{00000000-0005-0000-0000-000099060000}"/>
    <cellStyle name="Normal 3 32 6" xfId="1699" xr:uid="{00000000-0005-0000-0000-00009A060000}"/>
    <cellStyle name="Normal 3 32 7" xfId="1700" xr:uid="{00000000-0005-0000-0000-00009B060000}"/>
    <cellStyle name="Normal 3 32 8" xfId="1701" xr:uid="{00000000-0005-0000-0000-00009C060000}"/>
    <cellStyle name="Normal 3 32 9" xfId="1702" xr:uid="{00000000-0005-0000-0000-00009D060000}"/>
    <cellStyle name="Normal 3 33" xfId="1703" xr:uid="{00000000-0005-0000-0000-00009E060000}"/>
    <cellStyle name="Normal 3 33 10" xfId="1704" xr:uid="{00000000-0005-0000-0000-00009F060000}"/>
    <cellStyle name="Normal 3 33 11" xfId="1705" xr:uid="{00000000-0005-0000-0000-0000A0060000}"/>
    <cellStyle name="Normal 3 33 12" xfId="1706" xr:uid="{00000000-0005-0000-0000-0000A1060000}"/>
    <cellStyle name="Normal 3 33 13" xfId="1707" xr:uid="{00000000-0005-0000-0000-0000A2060000}"/>
    <cellStyle name="Normal 3 33 14" xfId="1708" xr:uid="{00000000-0005-0000-0000-0000A3060000}"/>
    <cellStyle name="Normal 3 33 15" xfId="1709" xr:uid="{00000000-0005-0000-0000-0000A4060000}"/>
    <cellStyle name="Normal 3 33 16" xfId="1710" xr:uid="{00000000-0005-0000-0000-0000A5060000}"/>
    <cellStyle name="Normal 3 33 17" xfId="1711" xr:uid="{00000000-0005-0000-0000-0000A6060000}"/>
    <cellStyle name="Normal 3 33 18" xfId="1712" xr:uid="{00000000-0005-0000-0000-0000A7060000}"/>
    <cellStyle name="Normal 3 33 19" xfId="1713" xr:uid="{00000000-0005-0000-0000-0000A8060000}"/>
    <cellStyle name="Normal 3 33 2" xfId="1714" xr:uid="{00000000-0005-0000-0000-0000A9060000}"/>
    <cellStyle name="Normal 3 33 20" xfId="1715" xr:uid="{00000000-0005-0000-0000-0000AA060000}"/>
    <cellStyle name="Normal 3 33 21" xfId="1716" xr:uid="{00000000-0005-0000-0000-0000AB060000}"/>
    <cellStyle name="Normal 3 33 22" xfId="1717" xr:uid="{00000000-0005-0000-0000-0000AC060000}"/>
    <cellStyle name="Normal 3 33 23" xfId="1718" xr:uid="{00000000-0005-0000-0000-0000AD060000}"/>
    <cellStyle name="Normal 3 33 3" xfId="1719" xr:uid="{00000000-0005-0000-0000-0000AE060000}"/>
    <cellStyle name="Normal 3 33 4" xfId="1720" xr:uid="{00000000-0005-0000-0000-0000AF060000}"/>
    <cellStyle name="Normal 3 33 5" xfId="1721" xr:uid="{00000000-0005-0000-0000-0000B0060000}"/>
    <cellStyle name="Normal 3 33 6" xfId="1722" xr:uid="{00000000-0005-0000-0000-0000B1060000}"/>
    <cellStyle name="Normal 3 33 7" xfId="1723" xr:uid="{00000000-0005-0000-0000-0000B2060000}"/>
    <cellStyle name="Normal 3 33 8" xfId="1724" xr:uid="{00000000-0005-0000-0000-0000B3060000}"/>
    <cellStyle name="Normal 3 33 9" xfId="1725" xr:uid="{00000000-0005-0000-0000-0000B4060000}"/>
    <cellStyle name="Normal 3 34" xfId="1726" xr:uid="{00000000-0005-0000-0000-0000B5060000}"/>
    <cellStyle name="Normal 3 35" xfId="1727" xr:uid="{00000000-0005-0000-0000-0000B6060000}"/>
    <cellStyle name="Normal 3 36" xfId="1728" xr:uid="{00000000-0005-0000-0000-0000B7060000}"/>
    <cellStyle name="Normal 3 37" xfId="1729" xr:uid="{00000000-0005-0000-0000-0000B8060000}"/>
    <cellStyle name="Normal 3 38" xfId="1730" xr:uid="{00000000-0005-0000-0000-0000B9060000}"/>
    <cellStyle name="Normal 3 39" xfId="1731" xr:uid="{00000000-0005-0000-0000-0000BA060000}"/>
    <cellStyle name="Normal 3 4" xfId="1732" xr:uid="{00000000-0005-0000-0000-0000BB060000}"/>
    <cellStyle name="Normal 3 4 10" xfId="1733" xr:uid="{00000000-0005-0000-0000-0000BC060000}"/>
    <cellStyle name="Normal 3 4 11" xfId="1734" xr:uid="{00000000-0005-0000-0000-0000BD060000}"/>
    <cellStyle name="Normal 3 4 12" xfId="1735" xr:uid="{00000000-0005-0000-0000-0000BE060000}"/>
    <cellStyle name="Normal 3 4 13" xfId="1736" xr:uid="{00000000-0005-0000-0000-0000BF060000}"/>
    <cellStyle name="Normal 3 4 14" xfId="1737" xr:uid="{00000000-0005-0000-0000-0000C0060000}"/>
    <cellStyle name="Normal 3 4 15" xfId="1738" xr:uid="{00000000-0005-0000-0000-0000C1060000}"/>
    <cellStyle name="Normal 3 4 16" xfId="1739" xr:uid="{00000000-0005-0000-0000-0000C2060000}"/>
    <cellStyle name="Normal 3 4 17" xfId="1740" xr:uid="{00000000-0005-0000-0000-0000C3060000}"/>
    <cellStyle name="Normal 3 4 18" xfId="1741" xr:uid="{00000000-0005-0000-0000-0000C4060000}"/>
    <cellStyle name="Normal 3 4 19" xfId="1742" xr:uid="{00000000-0005-0000-0000-0000C5060000}"/>
    <cellStyle name="Normal 3 4 2" xfId="1743" xr:uid="{00000000-0005-0000-0000-0000C6060000}"/>
    <cellStyle name="Normal 3 4 20" xfId="1744" xr:uid="{00000000-0005-0000-0000-0000C7060000}"/>
    <cellStyle name="Normal 3 4 21" xfId="1745" xr:uid="{00000000-0005-0000-0000-0000C8060000}"/>
    <cellStyle name="Normal 3 4 22" xfId="1746" xr:uid="{00000000-0005-0000-0000-0000C9060000}"/>
    <cellStyle name="Normal 3 4 23" xfId="1747" xr:uid="{00000000-0005-0000-0000-0000CA060000}"/>
    <cellStyle name="Normal 3 4 3" xfId="1748" xr:uid="{00000000-0005-0000-0000-0000CB060000}"/>
    <cellStyle name="Normal 3 4 4" xfId="1749" xr:uid="{00000000-0005-0000-0000-0000CC060000}"/>
    <cellStyle name="Normal 3 4 5" xfId="1750" xr:uid="{00000000-0005-0000-0000-0000CD060000}"/>
    <cellStyle name="Normal 3 4 6" xfId="1751" xr:uid="{00000000-0005-0000-0000-0000CE060000}"/>
    <cellStyle name="Normal 3 4 7" xfId="1752" xr:uid="{00000000-0005-0000-0000-0000CF060000}"/>
    <cellStyle name="Normal 3 4 8" xfId="1753" xr:uid="{00000000-0005-0000-0000-0000D0060000}"/>
    <cellStyle name="Normal 3 4 9" xfId="1754" xr:uid="{00000000-0005-0000-0000-0000D1060000}"/>
    <cellStyle name="Normal 3 40" xfId="1755" xr:uid="{00000000-0005-0000-0000-0000D2060000}"/>
    <cellStyle name="Normal 3 41" xfId="1756" xr:uid="{00000000-0005-0000-0000-0000D3060000}"/>
    <cellStyle name="Normal 3 42" xfId="1757" xr:uid="{00000000-0005-0000-0000-0000D4060000}"/>
    <cellStyle name="Normal 3 43" xfId="1758" xr:uid="{00000000-0005-0000-0000-0000D5060000}"/>
    <cellStyle name="Normal 3 44" xfId="1759" xr:uid="{00000000-0005-0000-0000-0000D6060000}"/>
    <cellStyle name="Normal 3 45" xfId="1760" xr:uid="{00000000-0005-0000-0000-0000D7060000}"/>
    <cellStyle name="Normal 3 46" xfId="1761" xr:uid="{00000000-0005-0000-0000-0000D8060000}"/>
    <cellStyle name="Normal 3 47" xfId="1762" xr:uid="{00000000-0005-0000-0000-0000D9060000}"/>
    <cellStyle name="Normal 3 48" xfId="1763" xr:uid="{00000000-0005-0000-0000-0000DA060000}"/>
    <cellStyle name="Normal 3 49" xfId="1764" xr:uid="{00000000-0005-0000-0000-0000DB060000}"/>
    <cellStyle name="Normal 3 5" xfId="1765" xr:uid="{00000000-0005-0000-0000-0000DC060000}"/>
    <cellStyle name="Normal 3 5 10" xfId="1766" xr:uid="{00000000-0005-0000-0000-0000DD060000}"/>
    <cellStyle name="Normal 3 5 11" xfId="1767" xr:uid="{00000000-0005-0000-0000-0000DE060000}"/>
    <cellStyle name="Normal 3 5 12" xfId="1768" xr:uid="{00000000-0005-0000-0000-0000DF060000}"/>
    <cellStyle name="Normal 3 5 13" xfId="1769" xr:uid="{00000000-0005-0000-0000-0000E0060000}"/>
    <cellStyle name="Normal 3 5 14" xfId="1770" xr:uid="{00000000-0005-0000-0000-0000E1060000}"/>
    <cellStyle name="Normal 3 5 15" xfId="1771" xr:uid="{00000000-0005-0000-0000-0000E2060000}"/>
    <cellStyle name="Normal 3 5 16" xfId="1772" xr:uid="{00000000-0005-0000-0000-0000E3060000}"/>
    <cellStyle name="Normal 3 5 17" xfId="1773" xr:uid="{00000000-0005-0000-0000-0000E4060000}"/>
    <cellStyle name="Normal 3 5 18" xfId="1774" xr:uid="{00000000-0005-0000-0000-0000E5060000}"/>
    <cellStyle name="Normal 3 5 19" xfId="1775" xr:uid="{00000000-0005-0000-0000-0000E6060000}"/>
    <cellStyle name="Normal 3 5 2" xfId="1776" xr:uid="{00000000-0005-0000-0000-0000E7060000}"/>
    <cellStyle name="Normal 3 5 20" xfId="1777" xr:uid="{00000000-0005-0000-0000-0000E8060000}"/>
    <cellStyle name="Normal 3 5 21" xfId="1778" xr:uid="{00000000-0005-0000-0000-0000E9060000}"/>
    <cellStyle name="Normal 3 5 22" xfId="1779" xr:uid="{00000000-0005-0000-0000-0000EA060000}"/>
    <cellStyle name="Normal 3 5 23" xfId="1780" xr:uid="{00000000-0005-0000-0000-0000EB060000}"/>
    <cellStyle name="Normal 3 5 3" xfId="1781" xr:uid="{00000000-0005-0000-0000-0000EC060000}"/>
    <cellStyle name="Normal 3 5 4" xfId="1782" xr:uid="{00000000-0005-0000-0000-0000ED060000}"/>
    <cellStyle name="Normal 3 5 5" xfId="1783" xr:uid="{00000000-0005-0000-0000-0000EE060000}"/>
    <cellStyle name="Normal 3 5 6" xfId="1784" xr:uid="{00000000-0005-0000-0000-0000EF060000}"/>
    <cellStyle name="Normal 3 5 7" xfId="1785" xr:uid="{00000000-0005-0000-0000-0000F0060000}"/>
    <cellStyle name="Normal 3 5 8" xfId="1786" xr:uid="{00000000-0005-0000-0000-0000F1060000}"/>
    <cellStyle name="Normal 3 5 9" xfId="1787" xr:uid="{00000000-0005-0000-0000-0000F2060000}"/>
    <cellStyle name="Normal 3 50" xfId="1788" xr:uid="{00000000-0005-0000-0000-0000F3060000}"/>
    <cellStyle name="Normal 3 51" xfId="1789" xr:uid="{00000000-0005-0000-0000-0000F4060000}"/>
    <cellStyle name="Normal 3 52" xfId="1790" xr:uid="{00000000-0005-0000-0000-0000F5060000}"/>
    <cellStyle name="Normal 3 53" xfId="1791" xr:uid="{00000000-0005-0000-0000-0000F6060000}"/>
    <cellStyle name="Normal 3 54" xfId="1792" xr:uid="{00000000-0005-0000-0000-0000F7060000}"/>
    <cellStyle name="Normal 3 55" xfId="1793" xr:uid="{00000000-0005-0000-0000-0000F8060000}"/>
    <cellStyle name="Normal 3 56" xfId="1794" xr:uid="{00000000-0005-0000-0000-0000F9060000}"/>
    <cellStyle name="Normal 3 57" xfId="1795" xr:uid="{00000000-0005-0000-0000-0000FA060000}"/>
    <cellStyle name="Normal 3 58" xfId="1796" xr:uid="{00000000-0005-0000-0000-0000FB060000}"/>
    <cellStyle name="Normal 3 59" xfId="1797" xr:uid="{00000000-0005-0000-0000-0000FC060000}"/>
    <cellStyle name="Normal 3 6" xfId="1798" xr:uid="{00000000-0005-0000-0000-0000FD060000}"/>
    <cellStyle name="Normal 3 6 10" xfId="1799" xr:uid="{00000000-0005-0000-0000-0000FE060000}"/>
    <cellStyle name="Normal 3 6 11" xfId="1800" xr:uid="{00000000-0005-0000-0000-0000FF060000}"/>
    <cellStyle name="Normal 3 6 12" xfId="1801" xr:uid="{00000000-0005-0000-0000-000000070000}"/>
    <cellStyle name="Normal 3 6 13" xfId="1802" xr:uid="{00000000-0005-0000-0000-000001070000}"/>
    <cellStyle name="Normal 3 6 14" xfId="1803" xr:uid="{00000000-0005-0000-0000-000002070000}"/>
    <cellStyle name="Normal 3 6 15" xfId="1804" xr:uid="{00000000-0005-0000-0000-000003070000}"/>
    <cellStyle name="Normal 3 6 16" xfId="1805" xr:uid="{00000000-0005-0000-0000-000004070000}"/>
    <cellStyle name="Normal 3 6 17" xfId="1806" xr:uid="{00000000-0005-0000-0000-000005070000}"/>
    <cellStyle name="Normal 3 6 18" xfId="1807" xr:uid="{00000000-0005-0000-0000-000006070000}"/>
    <cellStyle name="Normal 3 6 19" xfId="1808" xr:uid="{00000000-0005-0000-0000-000007070000}"/>
    <cellStyle name="Normal 3 6 2" xfId="1809" xr:uid="{00000000-0005-0000-0000-000008070000}"/>
    <cellStyle name="Normal 3 6 20" xfId="1810" xr:uid="{00000000-0005-0000-0000-000009070000}"/>
    <cellStyle name="Normal 3 6 21" xfId="1811" xr:uid="{00000000-0005-0000-0000-00000A070000}"/>
    <cellStyle name="Normal 3 6 22" xfId="1812" xr:uid="{00000000-0005-0000-0000-00000B070000}"/>
    <cellStyle name="Normal 3 6 23" xfId="1813" xr:uid="{00000000-0005-0000-0000-00000C070000}"/>
    <cellStyle name="Normal 3 6 3" xfId="1814" xr:uid="{00000000-0005-0000-0000-00000D070000}"/>
    <cellStyle name="Normal 3 6 4" xfId="1815" xr:uid="{00000000-0005-0000-0000-00000E070000}"/>
    <cellStyle name="Normal 3 6 5" xfId="1816" xr:uid="{00000000-0005-0000-0000-00000F070000}"/>
    <cellStyle name="Normal 3 6 6" xfId="1817" xr:uid="{00000000-0005-0000-0000-000010070000}"/>
    <cellStyle name="Normal 3 6 7" xfId="1818" xr:uid="{00000000-0005-0000-0000-000011070000}"/>
    <cellStyle name="Normal 3 6 8" xfId="1819" xr:uid="{00000000-0005-0000-0000-000012070000}"/>
    <cellStyle name="Normal 3 6 9" xfId="1820" xr:uid="{00000000-0005-0000-0000-000013070000}"/>
    <cellStyle name="Normal 3 60" xfId="1821" xr:uid="{00000000-0005-0000-0000-000014070000}"/>
    <cellStyle name="Normal 3 61" xfId="1822" xr:uid="{00000000-0005-0000-0000-000015070000}"/>
    <cellStyle name="Normal 3 62" xfId="1823" xr:uid="{00000000-0005-0000-0000-000016070000}"/>
    <cellStyle name="Normal 3 63" xfId="1824" xr:uid="{00000000-0005-0000-0000-000017070000}"/>
    <cellStyle name="Normal 3 64" xfId="1825" xr:uid="{00000000-0005-0000-0000-000018070000}"/>
    <cellStyle name="Normal 3 65" xfId="1826" xr:uid="{00000000-0005-0000-0000-000019070000}"/>
    <cellStyle name="Normal 3 66" xfId="1063" xr:uid="{00000000-0005-0000-0000-00001A070000}"/>
    <cellStyle name="Normal 3 7" xfId="1827" xr:uid="{00000000-0005-0000-0000-00001B070000}"/>
    <cellStyle name="Normal 3 7 10" xfId="1828" xr:uid="{00000000-0005-0000-0000-00001C070000}"/>
    <cellStyle name="Normal 3 7 11" xfId="1829" xr:uid="{00000000-0005-0000-0000-00001D070000}"/>
    <cellStyle name="Normal 3 7 12" xfId="1830" xr:uid="{00000000-0005-0000-0000-00001E070000}"/>
    <cellStyle name="Normal 3 7 13" xfId="1831" xr:uid="{00000000-0005-0000-0000-00001F070000}"/>
    <cellStyle name="Normal 3 7 14" xfId="1832" xr:uid="{00000000-0005-0000-0000-000020070000}"/>
    <cellStyle name="Normal 3 7 15" xfId="1833" xr:uid="{00000000-0005-0000-0000-000021070000}"/>
    <cellStyle name="Normal 3 7 16" xfId="1834" xr:uid="{00000000-0005-0000-0000-000022070000}"/>
    <cellStyle name="Normal 3 7 17" xfId="1835" xr:uid="{00000000-0005-0000-0000-000023070000}"/>
    <cellStyle name="Normal 3 7 18" xfId="1836" xr:uid="{00000000-0005-0000-0000-000024070000}"/>
    <cellStyle name="Normal 3 7 19" xfId="1837" xr:uid="{00000000-0005-0000-0000-000025070000}"/>
    <cellStyle name="Normal 3 7 2" xfId="1838" xr:uid="{00000000-0005-0000-0000-000026070000}"/>
    <cellStyle name="Normal 3 7 20" xfId="1839" xr:uid="{00000000-0005-0000-0000-000027070000}"/>
    <cellStyle name="Normal 3 7 21" xfId="1840" xr:uid="{00000000-0005-0000-0000-000028070000}"/>
    <cellStyle name="Normal 3 7 22" xfId="1841" xr:uid="{00000000-0005-0000-0000-000029070000}"/>
    <cellStyle name="Normal 3 7 23" xfId="1842" xr:uid="{00000000-0005-0000-0000-00002A070000}"/>
    <cellStyle name="Normal 3 7 3" xfId="1843" xr:uid="{00000000-0005-0000-0000-00002B070000}"/>
    <cellStyle name="Normal 3 7 4" xfId="1844" xr:uid="{00000000-0005-0000-0000-00002C070000}"/>
    <cellStyle name="Normal 3 7 5" xfId="1845" xr:uid="{00000000-0005-0000-0000-00002D070000}"/>
    <cellStyle name="Normal 3 7 6" xfId="1846" xr:uid="{00000000-0005-0000-0000-00002E070000}"/>
    <cellStyle name="Normal 3 7 7" xfId="1847" xr:uid="{00000000-0005-0000-0000-00002F070000}"/>
    <cellStyle name="Normal 3 7 8" xfId="1848" xr:uid="{00000000-0005-0000-0000-000030070000}"/>
    <cellStyle name="Normal 3 7 9" xfId="1849" xr:uid="{00000000-0005-0000-0000-000031070000}"/>
    <cellStyle name="Normal 3 8" xfId="1850" xr:uid="{00000000-0005-0000-0000-000032070000}"/>
    <cellStyle name="Normal 3 8 10" xfId="1851" xr:uid="{00000000-0005-0000-0000-000033070000}"/>
    <cellStyle name="Normal 3 8 11" xfId="1852" xr:uid="{00000000-0005-0000-0000-000034070000}"/>
    <cellStyle name="Normal 3 8 12" xfId="1853" xr:uid="{00000000-0005-0000-0000-000035070000}"/>
    <cellStyle name="Normal 3 8 13" xfId="1854" xr:uid="{00000000-0005-0000-0000-000036070000}"/>
    <cellStyle name="Normal 3 8 14" xfId="1855" xr:uid="{00000000-0005-0000-0000-000037070000}"/>
    <cellStyle name="Normal 3 8 15" xfId="1856" xr:uid="{00000000-0005-0000-0000-000038070000}"/>
    <cellStyle name="Normal 3 8 16" xfId="1857" xr:uid="{00000000-0005-0000-0000-000039070000}"/>
    <cellStyle name="Normal 3 8 17" xfId="1858" xr:uid="{00000000-0005-0000-0000-00003A070000}"/>
    <cellStyle name="Normal 3 8 18" xfId="1859" xr:uid="{00000000-0005-0000-0000-00003B070000}"/>
    <cellStyle name="Normal 3 8 19" xfId="1860" xr:uid="{00000000-0005-0000-0000-00003C070000}"/>
    <cellStyle name="Normal 3 8 2" xfId="1861" xr:uid="{00000000-0005-0000-0000-00003D070000}"/>
    <cellStyle name="Normal 3 8 20" xfId="1862" xr:uid="{00000000-0005-0000-0000-00003E070000}"/>
    <cellStyle name="Normal 3 8 21" xfId="1863" xr:uid="{00000000-0005-0000-0000-00003F070000}"/>
    <cellStyle name="Normal 3 8 22" xfId="1864" xr:uid="{00000000-0005-0000-0000-000040070000}"/>
    <cellStyle name="Normal 3 8 23" xfId="1865" xr:uid="{00000000-0005-0000-0000-000041070000}"/>
    <cellStyle name="Normal 3 8 3" xfId="1866" xr:uid="{00000000-0005-0000-0000-000042070000}"/>
    <cellStyle name="Normal 3 8 4" xfId="1867" xr:uid="{00000000-0005-0000-0000-000043070000}"/>
    <cellStyle name="Normal 3 8 5" xfId="1868" xr:uid="{00000000-0005-0000-0000-000044070000}"/>
    <cellStyle name="Normal 3 8 6" xfId="1869" xr:uid="{00000000-0005-0000-0000-000045070000}"/>
    <cellStyle name="Normal 3 8 7" xfId="1870" xr:uid="{00000000-0005-0000-0000-000046070000}"/>
    <cellStyle name="Normal 3 8 8" xfId="1871" xr:uid="{00000000-0005-0000-0000-000047070000}"/>
    <cellStyle name="Normal 3 8 9" xfId="1872" xr:uid="{00000000-0005-0000-0000-000048070000}"/>
    <cellStyle name="Normal 3 9" xfId="1873" xr:uid="{00000000-0005-0000-0000-000049070000}"/>
    <cellStyle name="Normal 3 9 10" xfId="1874" xr:uid="{00000000-0005-0000-0000-00004A070000}"/>
    <cellStyle name="Normal 3 9 11" xfId="1875" xr:uid="{00000000-0005-0000-0000-00004B070000}"/>
    <cellStyle name="Normal 3 9 12" xfId="1876" xr:uid="{00000000-0005-0000-0000-00004C070000}"/>
    <cellStyle name="Normal 3 9 13" xfId="1877" xr:uid="{00000000-0005-0000-0000-00004D070000}"/>
    <cellStyle name="Normal 3 9 14" xfId="1878" xr:uid="{00000000-0005-0000-0000-00004E070000}"/>
    <cellStyle name="Normal 3 9 15" xfId="1879" xr:uid="{00000000-0005-0000-0000-00004F070000}"/>
    <cellStyle name="Normal 3 9 16" xfId="1880" xr:uid="{00000000-0005-0000-0000-000050070000}"/>
    <cellStyle name="Normal 3 9 17" xfId="1881" xr:uid="{00000000-0005-0000-0000-000051070000}"/>
    <cellStyle name="Normal 3 9 18" xfId="1882" xr:uid="{00000000-0005-0000-0000-000052070000}"/>
    <cellStyle name="Normal 3 9 19" xfId="1883" xr:uid="{00000000-0005-0000-0000-000053070000}"/>
    <cellStyle name="Normal 3 9 2" xfId="1884" xr:uid="{00000000-0005-0000-0000-000054070000}"/>
    <cellStyle name="Normal 3 9 20" xfId="1885" xr:uid="{00000000-0005-0000-0000-000055070000}"/>
    <cellStyle name="Normal 3 9 21" xfId="1886" xr:uid="{00000000-0005-0000-0000-000056070000}"/>
    <cellStyle name="Normal 3 9 22" xfId="1887" xr:uid="{00000000-0005-0000-0000-000057070000}"/>
    <cellStyle name="Normal 3 9 23" xfId="1888" xr:uid="{00000000-0005-0000-0000-000058070000}"/>
    <cellStyle name="Normal 3 9 3" xfId="1889" xr:uid="{00000000-0005-0000-0000-000059070000}"/>
    <cellStyle name="Normal 3 9 4" xfId="1890" xr:uid="{00000000-0005-0000-0000-00005A070000}"/>
    <cellStyle name="Normal 3 9 5" xfId="1891" xr:uid="{00000000-0005-0000-0000-00005B070000}"/>
    <cellStyle name="Normal 3 9 6" xfId="1892" xr:uid="{00000000-0005-0000-0000-00005C070000}"/>
    <cellStyle name="Normal 3 9 7" xfId="1893" xr:uid="{00000000-0005-0000-0000-00005D070000}"/>
    <cellStyle name="Normal 3 9 8" xfId="1894" xr:uid="{00000000-0005-0000-0000-00005E070000}"/>
    <cellStyle name="Normal 3 9 9" xfId="1895" xr:uid="{00000000-0005-0000-0000-00005F070000}"/>
    <cellStyle name="Normal 4" xfId="51" xr:uid="{00000000-0005-0000-0000-000060070000}"/>
    <cellStyle name="Normal 4 2" xfId="1897" xr:uid="{00000000-0005-0000-0000-000061070000}"/>
    <cellStyle name="Normal 4 3" xfId="1896" xr:uid="{00000000-0005-0000-0000-000062070000}"/>
    <cellStyle name="Normal 5" xfId="42" xr:uid="{00000000-0005-0000-0000-000063070000}"/>
    <cellStyle name="Normal 5 10" xfId="1898" xr:uid="{00000000-0005-0000-0000-000064070000}"/>
    <cellStyle name="Normal 5 11" xfId="1899" xr:uid="{00000000-0005-0000-0000-000065070000}"/>
    <cellStyle name="Normal 5 12" xfId="1900" xr:uid="{00000000-0005-0000-0000-000066070000}"/>
    <cellStyle name="Normal 5 13" xfId="1901" xr:uid="{00000000-0005-0000-0000-000067070000}"/>
    <cellStyle name="Normal 5 14" xfId="1902" xr:uid="{00000000-0005-0000-0000-000068070000}"/>
    <cellStyle name="Normal 5 15" xfId="1903" xr:uid="{00000000-0005-0000-0000-000069070000}"/>
    <cellStyle name="Normal 5 16" xfId="1904" xr:uid="{00000000-0005-0000-0000-00006A070000}"/>
    <cellStyle name="Normal 5 17" xfId="1905" xr:uid="{00000000-0005-0000-0000-00006B070000}"/>
    <cellStyle name="Normal 5 18" xfId="1906" xr:uid="{00000000-0005-0000-0000-00006C070000}"/>
    <cellStyle name="Normal 5 19" xfId="1907" xr:uid="{00000000-0005-0000-0000-00006D070000}"/>
    <cellStyle name="Normal 5 2" xfId="1908" xr:uid="{00000000-0005-0000-0000-00006E070000}"/>
    <cellStyle name="Normal 5 2 10" xfId="1909" xr:uid="{00000000-0005-0000-0000-00006F070000}"/>
    <cellStyle name="Normal 5 2 11" xfId="1910" xr:uid="{00000000-0005-0000-0000-000070070000}"/>
    <cellStyle name="Normal 5 2 12" xfId="1911" xr:uid="{00000000-0005-0000-0000-000071070000}"/>
    <cellStyle name="Normal 5 2 13" xfId="1912" xr:uid="{00000000-0005-0000-0000-000072070000}"/>
    <cellStyle name="Normal 5 2 14" xfId="1913" xr:uid="{00000000-0005-0000-0000-000073070000}"/>
    <cellStyle name="Normal 5 2 15" xfId="1914" xr:uid="{00000000-0005-0000-0000-000074070000}"/>
    <cellStyle name="Normal 5 2 16" xfId="1915" xr:uid="{00000000-0005-0000-0000-000075070000}"/>
    <cellStyle name="Normal 5 2 17" xfId="1916" xr:uid="{00000000-0005-0000-0000-000076070000}"/>
    <cellStyle name="Normal 5 2 18" xfId="1917" xr:uid="{00000000-0005-0000-0000-000077070000}"/>
    <cellStyle name="Normal 5 2 19" xfId="1918" xr:uid="{00000000-0005-0000-0000-000078070000}"/>
    <cellStyle name="Normal 5 2 2" xfId="1919" xr:uid="{00000000-0005-0000-0000-000079070000}"/>
    <cellStyle name="Normal 5 2 20" xfId="1920" xr:uid="{00000000-0005-0000-0000-00007A070000}"/>
    <cellStyle name="Normal 5 2 21" xfId="1921" xr:uid="{00000000-0005-0000-0000-00007B070000}"/>
    <cellStyle name="Normal 5 2 22" xfId="1922" xr:uid="{00000000-0005-0000-0000-00007C070000}"/>
    <cellStyle name="Normal 5 2 23" xfId="1923" xr:uid="{00000000-0005-0000-0000-00007D070000}"/>
    <cellStyle name="Normal 5 2 3" xfId="1924" xr:uid="{00000000-0005-0000-0000-00007E070000}"/>
    <cellStyle name="Normal 5 2 4" xfId="1925" xr:uid="{00000000-0005-0000-0000-00007F070000}"/>
    <cellStyle name="Normal 5 2 5" xfId="1926" xr:uid="{00000000-0005-0000-0000-000080070000}"/>
    <cellStyle name="Normal 5 2 6" xfId="1927" xr:uid="{00000000-0005-0000-0000-000081070000}"/>
    <cellStyle name="Normal 5 2 7" xfId="1928" xr:uid="{00000000-0005-0000-0000-000082070000}"/>
    <cellStyle name="Normal 5 2 8" xfId="1929" xr:uid="{00000000-0005-0000-0000-000083070000}"/>
    <cellStyle name="Normal 5 2 9" xfId="1930" xr:uid="{00000000-0005-0000-0000-000084070000}"/>
    <cellStyle name="Normal 5 20" xfId="1931" xr:uid="{00000000-0005-0000-0000-000085070000}"/>
    <cellStyle name="Normal 5 21" xfId="1932" xr:uid="{00000000-0005-0000-0000-000086070000}"/>
    <cellStyle name="Normal 5 22" xfId="1933" xr:uid="{00000000-0005-0000-0000-000087070000}"/>
    <cellStyle name="Normal 5 23" xfId="1934" xr:uid="{00000000-0005-0000-0000-000088070000}"/>
    <cellStyle name="Normal 5 24" xfId="1935" xr:uid="{00000000-0005-0000-0000-000089070000}"/>
    <cellStyle name="Normal 5 3" xfId="1936" xr:uid="{00000000-0005-0000-0000-00008A070000}"/>
    <cellStyle name="Normal 5 4" xfId="1937" xr:uid="{00000000-0005-0000-0000-00008B070000}"/>
    <cellStyle name="Normal 5 5" xfId="1938" xr:uid="{00000000-0005-0000-0000-00008C070000}"/>
    <cellStyle name="Normal 5 6" xfId="1939" xr:uid="{00000000-0005-0000-0000-00008D070000}"/>
    <cellStyle name="Normal 5 7" xfId="1940" xr:uid="{00000000-0005-0000-0000-00008E070000}"/>
    <cellStyle name="Normal 5 8" xfId="1941" xr:uid="{00000000-0005-0000-0000-00008F070000}"/>
    <cellStyle name="Normal 5 9" xfId="1942" xr:uid="{00000000-0005-0000-0000-000090070000}"/>
    <cellStyle name="Normal 6" xfId="1943" xr:uid="{00000000-0005-0000-0000-000091070000}"/>
    <cellStyle name="Normal 7" xfId="1944" xr:uid="{00000000-0005-0000-0000-000092070000}"/>
    <cellStyle name="Normal 7 10" xfId="1945" xr:uid="{00000000-0005-0000-0000-000093070000}"/>
    <cellStyle name="Normal 7 11" xfId="1946" xr:uid="{00000000-0005-0000-0000-000094070000}"/>
    <cellStyle name="Normal 7 12" xfId="1947" xr:uid="{00000000-0005-0000-0000-000095070000}"/>
    <cellStyle name="Normal 7 13" xfId="1948" xr:uid="{00000000-0005-0000-0000-000096070000}"/>
    <cellStyle name="Normal 7 14" xfId="1949" xr:uid="{00000000-0005-0000-0000-000097070000}"/>
    <cellStyle name="Normal 7 15" xfId="1950" xr:uid="{00000000-0005-0000-0000-000098070000}"/>
    <cellStyle name="Normal 7 16" xfId="1951" xr:uid="{00000000-0005-0000-0000-000099070000}"/>
    <cellStyle name="Normal 7 17" xfId="1952" xr:uid="{00000000-0005-0000-0000-00009A070000}"/>
    <cellStyle name="Normal 7 18" xfId="1953" xr:uid="{00000000-0005-0000-0000-00009B070000}"/>
    <cellStyle name="Normal 7 19" xfId="1954" xr:uid="{00000000-0005-0000-0000-00009C070000}"/>
    <cellStyle name="Normal 7 2" xfId="1955" xr:uid="{00000000-0005-0000-0000-00009D070000}"/>
    <cellStyle name="Normal 7 2 10" xfId="1956" xr:uid="{00000000-0005-0000-0000-00009E070000}"/>
    <cellStyle name="Normal 7 2 11" xfId="1957" xr:uid="{00000000-0005-0000-0000-00009F070000}"/>
    <cellStyle name="Normal 7 2 12" xfId="1958" xr:uid="{00000000-0005-0000-0000-0000A0070000}"/>
    <cellStyle name="Normal 7 2 13" xfId="1959" xr:uid="{00000000-0005-0000-0000-0000A1070000}"/>
    <cellStyle name="Normal 7 2 14" xfId="1960" xr:uid="{00000000-0005-0000-0000-0000A2070000}"/>
    <cellStyle name="Normal 7 2 15" xfId="1961" xr:uid="{00000000-0005-0000-0000-0000A3070000}"/>
    <cellStyle name="Normal 7 2 16" xfId="1962" xr:uid="{00000000-0005-0000-0000-0000A4070000}"/>
    <cellStyle name="Normal 7 2 17" xfId="1963" xr:uid="{00000000-0005-0000-0000-0000A5070000}"/>
    <cellStyle name="Normal 7 2 18" xfId="1964" xr:uid="{00000000-0005-0000-0000-0000A6070000}"/>
    <cellStyle name="Normal 7 2 19" xfId="1965" xr:uid="{00000000-0005-0000-0000-0000A7070000}"/>
    <cellStyle name="Normal 7 2 2" xfId="1966" xr:uid="{00000000-0005-0000-0000-0000A8070000}"/>
    <cellStyle name="Normal 7 2 20" xfId="1967" xr:uid="{00000000-0005-0000-0000-0000A9070000}"/>
    <cellStyle name="Normal 7 2 21" xfId="1968" xr:uid="{00000000-0005-0000-0000-0000AA070000}"/>
    <cellStyle name="Normal 7 2 22" xfId="1969" xr:uid="{00000000-0005-0000-0000-0000AB070000}"/>
    <cellStyle name="Normal 7 2 23" xfId="1970" xr:uid="{00000000-0005-0000-0000-0000AC070000}"/>
    <cellStyle name="Normal 7 2 3" xfId="1971" xr:uid="{00000000-0005-0000-0000-0000AD070000}"/>
    <cellStyle name="Normal 7 2 4" xfId="1972" xr:uid="{00000000-0005-0000-0000-0000AE070000}"/>
    <cellStyle name="Normal 7 2 5" xfId="1973" xr:uid="{00000000-0005-0000-0000-0000AF070000}"/>
    <cellStyle name="Normal 7 2 6" xfId="1974" xr:uid="{00000000-0005-0000-0000-0000B0070000}"/>
    <cellStyle name="Normal 7 2 7" xfId="1975" xr:uid="{00000000-0005-0000-0000-0000B1070000}"/>
    <cellStyle name="Normal 7 2 8" xfId="1976" xr:uid="{00000000-0005-0000-0000-0000B2070000}"/>
    <cellStyle name="Normal 7 2 9" xfId="1977" xr:uid="{00000000-0005-0000-0000-0000B3070000}"/>
    <cellStyle name="Normal 7 20" xfId="1978" xr:uid="{00000000-0005-0000-0000-0000B4070000}"/>
    <cellStyle name="Normal 7 21" xfId="1979" xr:uid="{00000000-0005-0000-0000-0000B5070000}"/>
    <cellStyle name="Normal 7 22" xfId="1980" xr:uid="{00000000-0005-0000-0000-0000B6070000}"/>
    <cellStyle name="Normal 7 23" xfId="1981" xr:uid="{00000000-0005-0000-0000-0000B7070000}"/>
    <cellStyle name="Normal 7 24" xfId="1982" xr:uid="{00000000-0005-0000-0000-0000B8070000}"/>
    <cellStyle name="Normal 7 3" xfId="1983" xr:uid="{00000000-0005-0000-0000-0000B9070000}"/>
    <cellStyle name="Normal 7 4" xfId="1984" xr:uid="{00000000-0005-0000-0000-0000BA070000}"/>
    <cellStyle name="Normal 7 5" xfId="1985" xr:uid="{00000000-0005-0000-0000-0000BB070000}"/>
    <cellStyle name="Normal 7 6" xfId="1986" xr:uid="{00000000-0005-0000-0000-0000BC070000}"/>
    <cellStyle name="Normal 7 7" xfId="1987" xr:uid="{00000000-0005-0000-0000-0000BD070000}"/>
    <cellStyle name="Normal 7 8" xfId="1988" xr:uid="{00000000-0005-0000-0000-0000BE070000}"/>
    <cellStyle name="Normal 7 9" xfId="1989" xr:uid="{00000000-0005-0000-0000-0000BF070000}"/>
    <cellStyle name="Normal 8" xfId="1990" xr:uid="{00000000-0005-0000-0000-0000C0070000}"/>
    <cellStyle name="Note" xfId="15" builtinId="10" customBuiltin="1"/>
    <cellStyle name="Note 2" xfId="1991" xr:uid="{00000000-0005-0000-0000-0000C2070000}"/>
    <cellStyle name="Output" xfId="10" builtinId="21" customBuiltin="1"/>
    <cellStyle name="Output 2" xfId="1992" xr:uid="{00000000-0005-0000-0000-0000C4070000}"/>
    <cellStyle name="Percent" xfId="1998" builtinId="5"/>
    <cellStyle name="Percent 2" xfId="53" xr:uid="{00000000-0005-0000-0000-0000C5070000}"/>
    <cellStyle name="Percent 3" xfId="52" xr:uid="{00000000-0005-0000-0000-0000C6070000}"/>
    <cellStyle name="Percent 4" xfId="1993" xr:uid="{00000000-0005-0000-0000-0000C7070000}"/>
    <cellStyle name="Title" xfId="1" builtinId="15" customBuiltin="1"/>
    <cellStyle name="Title 2" xfId="1994" xr:uid="{00000000-0005-0000-0000-0000C9070000}"/>
    <cellStyle name="Total" xfId="17" builtinId="25" customBuiltin="1"/>
    <cellStyle name="Total 2" xfId="1995" xr:uid="{00000000-0005-0000-0000-0000CB070000}"/>
    <cellStyle name="Warning Text" xfId="14" builtinId="11" customBuiltin="1"/>
    <cellStyle name="Warning Text 2" xfId="1996" xr:uid="{00000000-0005-0000-0000-0000CD070000}"/>
  </cellStyles>
  <dxfs count="26">
    <dxf>
      <font>
        <b/>
        <i val="0"/>
      </font>
      <fill>
        <patternFill>
          <bgColor rgb="FFFFFF00"/>
        </patternFill>
      </fill>
    </dxf>
    <dxf>
      <fill>
        <patternFill>
          <bgColor rgb="FFFF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font>
      <fill>
        <patternFill>
          <bgColor rgb="FFC00000"/>
        </patternFill>
      </fill>
    </dxf>
    <dxf>
      <font>
        <b/>
        <i val="0"/>
        <strike val="0"/>
        <color auto="1"/>
      </font>
      <fill>
        <patternFill>
          <bgColor rgb="FFC00000"/>
        </patternFill>
      </fill>
    </dxf>
    <dxf>
      <font>
        <b/>
        <i val="0"/>
        <strike val="0"/>
      </font>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tyles" Target="styles.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png"/><Relationship Id="rId21" Type="http://schemas.openxmlformats.org/officeDocument/2006/relationships/image" Target="../media/image23.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4.png"/><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24" Type="http://schemas.openxmlformats.org/officeDocument/2006/relationships/image" Target="../media/image26.png"/><Relationship Id="rId5" Type="http://schemas.openxmlformats.org/officeDocument/2006/relationships/image" Target="../media/image7.png"/><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s>
</file>

<file path=xl/drawings/_rels/drawing3.xml.rels><?xml version="1.0" encoding="UTF-8" standalone="yes"?>
<Relationships xmlns="http://schemas.openxmlformats.org/package/2006/relationships"><Relationship Id="rId8" Type="http://schemas.openxmlformats.org/officeDocument/2006/relationships/image" Target="../media/image39.png"/><Relationship Id="rId13" Type="http://schemas.openxmlformats.org/officeDocument/2006/relationships/image" Target="../media/image44.png"/><Relationship Id="rId3" Type="http://schemas.openxmlformats.org/officeDocument/2006/relationships/image" Target="../media/image34.png"/><Relationship Id="rId7" Type="http://schemas.openxmlformats.org/officeDocument/2006/relationships/image" Target="../media/image38.png"/><Relationship Id="rId12" Type="http://schemas.openxmlformats.org/officeDocument/2006/relationships/image" Target="../media/image43.png"/><Relationship Id="rId17" Type="http://schemas.openxmlformats.org/officeDocument/2006/relationships/image" Target="../media/image48.png"/><Relationship Id="rId2" Type="http://schemas.openxmlformats.org/officeDocument/2006/relationships/image" Target="../media/image33.png"/><Relationship Id="rId16" Type="http://schemas.openxmlformats.org/officeDocument/2006/relationships/image" Target="../media/image47.png"/><Relationship Id="rId1" Type="http://schemas.openxmlformats.org/officeDocument/2006/relationships/image" Target="../media/image32.png"/><Relationship Id="rId6" Type="http://schemas.openxmlformats.org/officeDocument/2006/relationships/image" Target="../media/image37.png"/><Relationship Id="rId11" Type="http://schemas.openxmlformats.org/officeDocument/2006/relationships/image" Target="../media/image42.png"/><Relationship Id="rId5" Type="http://schemas.openxmlformats.org/officeDocument/2006/relationships/image" Target="../media/image36.png"/><Relationship Id="rId15" Type="http://schemas.openxmlformats.org/officeDocument/2006/relationships/image" Target="../media/image46.png"/><Relationship Id="rId10" Type="http://schemas.openxmlformats.org/officeDocument/2006/relationships/image" Target="../media/image41.png"/><Relationship Id="rId4" Type="http://schemas.openxmlformats.org/officeDocument/2006/relationships/image" Target="../media/image35.png"/><Relationship Id="rId9" Type="http://schemas.openxmlformats.org/officeDocument/2006/relationships/image" Target="../media/image40.png"/><Relationship Id="rId1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editAs="oneCell">
    <xdr:from>
      <xdr:col>1</xdr:col>
      <xdr:colOff>99392</xdr:colOff>
      <xdr:row>0</xdr:row>
      <xdr:rowOff>57978</xdr:rowOff>
    </xdr:from>
    <xdr:to>
      <xdr:col>1</xdr:col>
      <xdr:colOff>1280492</xdr:colOff>
      <xdr:row>0</xdr:row>
      <xdr:rowOff>711879</xdr:rowOff>
    </xdr:to>
    <xdr:pic>
      <xdr:nvPicPr>
        <xdr:cNvPr id="3" name="Picture 2">
          <a:extLst>
            <a:ext uri="{FF2B5EF4-FFF2-40B4-BE49-F238E27FC236}">
              <a16:creationId xmlns:a16="http://schemas.microsoft.com/office/drawing/2014/main" id="{BBF071B9-C591-4267-BA40-6B293A00EE6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870" y="57978"/>
          <a:ext cx="1181100" cy="6539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98611</xdr:colOff>
      <xdr:row>8</xdr:row>
      <xdr:rowOff>125506</xdr:rowOff>
    </xdr:from>
    <xdr:to>
      <xdr:col>6</xdr:col>
      <xdr:colOff>426618</xdr:colOff>
      <xdr:row>56</xdr:row>
      <xdr:rowOff>77789</xdr:rowOff>
    </xdr:to>
    <xdr:grpSp>
      <xdr:nvGrpSpPr>
        <xdr:cNvPr id="2" name="Group 1">
          <a:extLst>
            <a:ext uri="{FF2B5EF4-FFF2-40B4-BE49-F238E27FC236}">
              <a16:creationId xmlns:a16="http://schemas.microsoft.com/office/drawing/2014/main" id="{3AE89B5B-A005-46C1-8531-03482149CD2B}"/>
            </a:ext>
          </a:extLst>
        </xdr:cNvPr>
        <xdr:cNvGrpSpPr/>
      </xdr:nvGrpSpPr>
      <xdr:grpSpPr>
        <a:xfrm>
          <a:off x="98611" y="1620931"/>
          <a:ext cx="3985607" cy="8639083"/>
          <a:chOff x="98611" y="1559859"/>
          <a:chExt cx="3985607" cy="8558401"/>
        </a:xfrm>
      </xdr:grpSpPr>
      <xdr:pic>
        <xdr:nvPicPr>
          <xdr:cNvPr id="3" name="Picture 2">
            <a:extLst>
              <a:ext uri="{FF2B5EF4-FFF2-40B4-BE49-F238E27FC236}">
                <a16:creationId xmlns:a16="http://schemas.microsoft.com/office/drawing/2014/main" id="{1A751AB9-5873-48C5-B32C-EF69B89144FA}"/>
              </a:ext>
            </a:extLst>
          </xdr:cNvPr>
          <xdr:cNvPicPr>
            <a:picLocks noChangeAspect="1"/>
          </xdr:cNvPicPr>
        </xdr:nvPicPr>
        <xdr:blipFill>
          <a:blip xmlns:r="http://schemas.openxmlformats.org/officeDocument/2006/relationships" r:embed="rId1"/>
          <a:stretch>
            <a:fillRect/>
          </a:stretch>
        </xdr:blipFill>
        <xdr:spPr>
          <a:xfrm>
            <a:off x="98611" y="1559859"/>
            <a:ext cx="2209992" cy="647756"/>
          </a:xfrm>
          <a:prstGeom prst="rect">
            <a:avLst/>
          </a:prstGeom>
        </xdr:spPr>
      </xdr:pic>
      <xdr:pic>
        <xdr:nvPicPr>
          <xdr:cNvPr id="4" name="Picture 3">
            <a:extLst>
              <a:ext uri="{FF2B5EF4-FFF2-40B4-BE49-F238E27FC236}">
                <a16:creationId xmlns:a16="http://schemas.microsoft.com/office/drawing/2014/main" id="{41CCE4E6-0A44-4859-8480-0514850D507E}"/>
              </a:ext>
            </a:extLst>
          </xdr:cNvPr>
          <xdr:cNvPicPr>
            <a:picLocks noChangeAspect="1"/>
          </xdr:cNvPicPr>
        </xdr:nvPicPr>
        <xdr:blipFill>
          <a:blip xmlns:r="http://schemas.openxmlformats.org/officeDocument/2006/relationships" r:embed="rId2"/>
          <a:stretch>
            <a:fillRect/>
          </a:stretch>
        </xdr:blipFill>
        <xdr:spPr>
          <a:xfrm>
            <a:off x="107576" y="2232212"/>
            <a:ext cx="3935974" cy="4948517"/>
          </a:xfrm>
          <a:prstGeom prst="rect">
            <a:avLst/>
          </a:prstGeom>
        </xdr:spPr>
      </xdr:pic>
      <xdr:pic>
        <xdr:nvPicPr>
          <xdr:cNvPr id="5" name="Picture 4">
            <a:extLst>
              <a:ext uri="{FF2B5EF4-FFF2-40B4-BE49-F238E27FC236}">
                <a16:creationId xmlns:a16="http://schemas.microsoft.com/office/drawing/2014/main" id="{26BA9B7E-D74F-457A-A188-0A519969A1D1}"/>
              </a:ext>
            </a:extLst>
          </xdr:cNvPr>
          <xdr:cNvPicPr>
            <a:picLocks noChangeAspect="1"/>
          </xdr:cNvPicPr>
        </xdr:nvPicPr>
        <xdr:blipFill>
          <a:blip xmlns:r="http://schemas.openxmlformats.org/officeDocument/2006/relationships" r:embed="rId3"/>
          <a:stretch>
            <a:fillRect/>
          </a:stretch>
        </xdr:blipFill>
        <xdr:spPr>
          <a:xfrm>
            <a:off x="98612" y="7306236"/>
            <a:ext cx="3985606" cy="2812024"/>
          </a:xfrm>
          <a:prstGeom prst="rect">
            <a:avLst/>
          </a:prstGeom>
        </xdr:spPr>
      </xdr:pic>
    </xdr:grpSp>
    <xdr:clientData/>
  </xdr:twoCellAnchor>
  <xdr:twoCellAnchor>
    <xdr:from>
      <xdr:col>10</xdr:col>
      <xdr:colOff>62752</xdr:colOff>
      <xdr:row>7</xdr:row>
      <xdr:rowOff>116540</xdr:rowOff>
    </xdr:from>
    <xdr:to>
      <xdr:col>16</xdr:col>
      <xdr:colOff>446791</xdr:colOff>
      <xdr:row>50</xdr:row>
      <xdr:rowOff>143163</xdr:rowOff>
    </xdr:to>
    <xdr:grpSp>
      <xdr:nvGrpSpPr>
        <xdr:cNvPr id="6" name="Group 5">
          <a:extLst>
            <a:ext uri="{FF2B5EF4-FFF2-40B4-BE49-F238E27FC236}">
              <a16:creationId xmlns:a16="http://schemas.microsoft.com/office/drawing/2014/main" id="{0D2C9259-37EE-4B6D-80C4-4E494D4CB04F}"/>
            </a:ext>
          </a:extLst>
        </xdr:cNvPr>
        <xdr:cNvGrpSpPr/>
      </xdr:nvGrpSpPr>
      <xdr:grpSpPr>
        <a:xfrm>
          <a:off x="5625352" y="1430990"/>
          <a:ext cx="4041639" cy="7808548"/>
          <a:chOff x="5629834" y="1371599"/>
          <a:chExt cx="4041639" cy="7736270"/>
        </a:xfrm>
      </xdr:grpSpPr>
      <xdr:pic>
        <xdr:nvPicPr>
          <xdr:cNvPr id="7" name="Picture 6">
            <a:extLst>
              <a:ext uri="{FF2B5EF4-FFF2-40B4-BE49-F238E27FC236}">
                <a16:creationId xmlns:a16="http://schemas.microsoft.com/office/drawing/2014/main" id="{9A9DC7DC-90BD-486E-93D4-321E7CE2B360}"/>
              </a:ext>
            </a:extLst>
          </xdr:cNvPr>
          <xdr:cNvPicPr>
            <a:picLocks noChangeAspect="1"/>
          </xdr:cNvPicPr>
        </xdr:nvPicPr>
        <xdr:blipFill>
          <a:blip xmlns:r="http://schemas.openxmlformats.org/officeDocument/2006/relationships" r:embed="rId4"/>
          <a:stretch>
            <a:fillRect/>
          </a:stretch>
        </xdr:blipFill>
        <xdr:spPr>
          <a:xfrm>
            <a:off x="5638799" y="1371599"/>
            <a:ext cx="3170195" cy="1150720"/>
          </a:xfrm>
          <a:prstGeom prst="rect">
            <a:avLst/>
          </a:prstGeom>
        </xdr:spPr>
      </xdr:pic>
      <xdr:pic>
        <xdr:nvPicPr>
          <xdr:cNvPr id="8" name="Picture 7">
            <a:extLst>
              <a:ext uri="{FF2B5EF4-FFF2-40B4-BE49-F238E27FC236}">
                <a16:creationId xmlns:a16="http://schemas.microsoft.com/office/drawing/2014/main" id="{CCC1DBBA-F8CD-4E47-B896-0D06A12D7882}"/>
              </a:ext>
            </a:extLst>
          </xdr:cNvPr>
          <xdr:cNvPicPr>
            <a:picLocks noChangeAspect="1"/>
          </xdr:cNvPicPr>
        </xdr:nvPicPr>
        <xdr:blipFill>
          <a:blip xmlns:r="http://schemas.openxmlformats.org/officeDocument/2006/relationships" r:embed="rId5"/>
          <a:stretch>
            <a:fillRect/>
          </a:stretch>
        </xdr:blipFill>
        <xdr:spPr>
          <a:xfrm>
            <a:off x="5629834" y="2474258"/>
            <a:ext cx="3292125" cy="1219306"/>
          </a:xfrm>
          <a:prstGeom prst="rect">
            <a:avLst/>
          </a:prstGeom>
        </xdr:spPr>
      </xdr:pic>
      <xdr:pic>
        <xdr:nvPicPr>
          <xdr:cNvPr id="9" name="Picture 8">
            <a:extLst>
              <a:ext uri="{FF2B5EF4-FFF2-40B4-BE49-F238E27FC236}">
                <a16:creationId xmlns:a16="http://schemas.microsoft.com/office/drawing/2014/main" id="{6F7F6F1E-B319-4AC0-9E7D-7F086E9F99CA}"/>
              </a:ext>
            </a:extLst>
          </xdr:cNvPr>
          <xdr:cNvPicPr>
            <a:picLocks noChangeAspect="1"/>
          </xdr:cNvPicPr>
        </xdr:nvPicPr>
        <xdr:blipFill>
          <a:blip xmlns:r="http://schemas.openxmlformats.org/officeDocument/2006/relationships" r:embed="rId6"/>
          <a:stretch>
            <a:fillRect/>
          </a:stretch>
        </xdr:blipFill>
        <xdr:spPr>
          <a:xfrm>
            <a:off x="5647764" y="3630705"/>
            <a:ext cx="4023709" cy="3436918"/>
          </a:xfrm>
          <a:prstGeom prst="rect">
            <a:avLst/>
          </a:prstGeom>
        </xdr:spPr>
      </xdr:pic>
      <xdr:pic>
        <xdr:nvPicPr>
          <xdr:cNvPr id="10" name="Picture 9">
            <a:extLst>
              <a:ext uri="{FF2B5EF4-FFF2-40B4-BE49-F238E27FC236}">
                <a16:creationId xmlns:a16="http://schemas.microsoft.com/office/drawing/2014/main" id="{86583F4E-A701-4FC7-8464-1154F02BB408}"/>
              </a:ext>
            </a:extLst>
          </xdr:cNvPr>
          <xdr:cNvPicPr>
            <a:picLocks noChangeAspect="1"/>
          </xdr:cNvPicPr>
        </xdr:nvPicPr>
        <xdr:blipFill>
          <a:blip xmlns:r="http://schemas.openxmlformats.org/officeDocument/2006/relationships" r:embed="rId7"/>
          <a:stretch>
            <a:fillRect/>
          </a:stretch>
        </xdr:blipFill>
        <xdr:spPr>
          <a:xfrm>
            <a:off x="5665694" y="7073153"/>
            <a:ext cx="3962744" cy="2034716"/>
          </a:xfrm>
          <a:prstGeom prst="rect">
            <a:avLst/>
          </a:prstGeom>
        </xdr:spPr>
      </xdr:pic>
    </xdr:grpSp>
    <xdr:clientData/>
  </xdr:twoCellAnchor>
  <xdr:twoCellAnchor>
    <xdr:from>
      <xdr:col>20</xdr:col>
      <xdr:colOff>26894</xdr:colOff>
      <xdr:row>7</xdr:row>
      <xdr:rowOff>80681</xdr:rowOff>
    </xdr:from>
    <xdr:to>
      <xdr:col>26</xdr:col>
      <xdr:colOff>482650</xdr:colOff>
      <xdr:row>56</xdr:row>
      <xdr:rowOff>161576</xdr:rowOff>
    </xdr:to>
    <xdr:grpSp>
      <xdr:nvGrpSpPr>
        <xdr:cNvPr id="11" name="Group 10">
          <a:extLst>
            <a:ext uri="{FF2B5EF4-FFF2-40B4-BE49-F238E27FC236}">
              <a16:creationId xmlns:a16="http://schemas.microsoft.com/office/drawing/2014/main" id="{C3DDB9DE-468D-4B3A-90B4-338F4E5B7C84}"/>
            </a:ext>
          </a:extLst>
        </xdr:cNvPr>
        <xdr:cNvGrpSpPr/>
      </xdr:nvGrpSpPr>
      <xdr:grpSpPr>
        <a:xfrm>
          <a:off x="11152094" y="1395131"/>
          <a:ext cx="4113356" cy="8948670"/>
          <a:chOff x="11161059" y="1335740"/>
          <a:chExt cx="4113356" cy="8866307"/>
        </a:xfrm>
      </xdr:grpSpPr>
      <xdr:pic>
        <xdr:nvPicPr>
          <xdr:cNvPr id="12" name="Picture 11">
            <a:extLst>
              <a:ext uri="{FF2B5EF4-FFF2-40B4-BE49-F238E27FC236}">
                <a16:creationId xmlns:a16="http://schemas.microsoft.com/office/drawing/2014/main" id="{A7EF8117-F53E-42FE-A2CA-A3C84AB8236C}"/>
              </a:ext>
            </a:extLst>
          </xdr:cNvPr>
          <xdr:cNvPicPr>
            <a:picLocks noChangeAspect="1"/>
          </xdr:cNvPicPr>
        </xdr:nvPicPr>
        <xdr:blipFill>
          <a:blip xmlns:r="http://schemas.openxmlformats.org/officeDocument/2006/relationships" r:embed="rId8"/>
          <a:stretch>
            <a:fillRect/>
          </a:stretch>
        </xdr:blipFill>
        <xdr:spPr>
          <a:xfrm>
            <a:off x="11161059" y="1335740"/>
            <a:ext cx="3360711" cy="1249788"/>
          </a:xfrm>
          <a:prstGeom prst="rect">
            <a:avLst/>
          </a:prstGeom>
        </xdr:spPr>
      </xdr:pic>
      <xdr:pic>
        <xdr:nvPicPr>
          <xdr:cNvPr id="13" name="Picture 12">
            <a:extLst>
              <a:ext uri="{FF2B5EF4-FFF2-40B4-BE49-F238E27FC236}">
                <a16:creationId xmlns:a16="http://schemas.microsoft.com/office/drawing/2014/main" id="{A6791E79-B96A-42B2-9EE7-C9B9F46D03FB}"/>
              </a:ext>
            </a:extLst>
          </xdr:cNvPr>
          <xdr:cNvPicPr>
            <a:picLocks noChangeAspect="1"/>
          </xdr:cNvPicPr>
        </xdr:nvPicPr>
        <xdr:blipFill>
          <a:blip xmlns:r="http://schemas.openxmlformats.org/officeDocument/2006/relationships" r:embed="rId9"/>
          <a:stretch>
            <a:fillRect/>
          </a:stretch>
        </xdr:blipFill>
        <xdr:spPr>
          <a:xfrm>
            <a:off x="11161059" y="2483223"/>
            <a:ext cx="3497883" cy="1158340"/>
          </a:xfrm>
          <a:prstGeom prst="rect">
            <a:avLst/>
          </a:prstGeom>
        </xdr:spPr>
      </xdr:pic>
      <xdr:pic>
        <xdr:nvPicPr>
          <xdr:cNvPr id="14" name="Picture 13">
            <a:extLst>
              <a:ext uri="{FF2B5EF4-FFF2-40B4-BE49-F238E27FC236}">
                <a16:creationId xmlns:a16="http://schemas.microsoft.com/office/drawing/2014/main" id="{F88F384B-B105-4F4E-AE49-DE41CAEC6484}"/>
              </a:ext>
            </a:extLst>
          </xdr:cNvPr>
          <xdr:cNvPicPr>
            <a:picLocks noChangeAspect="1"/>
          </xdr:cNvPicPr>
        </xdr:nvPicPr>
        <xdr:blipFill>
          <a:blip xmlns:r="http://schemas.openxmlformats.org/officeDocument/2006/relationships" r:embed="rId10"/>
          <a:stretch>
            <a:fillRect/>
          </a:stretch>
        </xdr:blipFill>
        <xdr:spPr>
          <a:xfrm>
            <a:off x="11241741" y="3738283"/>
            <a:ext cx="4031330" cy="4061812"/>
          </a:xfrm>
          <a:prstGeom prst="rect">
            <a:avLst/>
          </a:prstGeom>
        </xdr:spPr>
      </xdr:pic>
      <xdr:pic>
        <xdr:nvPicPr>
          <xdr:cNvPr id="15" name="Picture 14">
            <a:extLst>
              <a:ext uri="{FF2B5EF4-FFF2-40B4-BE49-F238E27FC236}">
                <a16:creationId xmlns:a16="http://schemas.microsoft.com/office/drawing/2014/main" id="{897D1EA2-894A-451D-9960-86D326E0FF12}"/>
              </a:ext>
            </a:extLst>
          </xdr:cNvPr>
          <xdr:cNvPicPr>
            <a:picLocks noChangeAspect="1"/>
          </xdr:cNvPicPr>
        </xdr:nvPicPr>
        <xdr:blipFill>
          <a:blip xmlns:r="http://schemas.openxmlformats.org/officeDocument/2006/relationships" r:embed="rId11"/>
          <a:stretch>
            <a:fillRect/>
          </a:stretch>
        </xdr:blipFill>
        <xdr:spPr>
          <a:xfrm>
            <a:off x="11250706" y="7763436"/>
            <a:ext cx="4023709" cy="2438611"/>
          </a:xfrm>
          <a:prstGeom prst="rect">
            <a:avLst/>
          </a:prstGeom>
        </xdr:spPr>
      </xdr:pic>
    </xdr:grpSp>
    <xdr:clientData/>
  </xdr:twoCellAnchor>
  <xdr:twoCellAnchor>
    <xdr:from>
      <xdr:col>30</xdr:col>
      <xdr:colOff>89647</xdr:colOff>
      <xdr:row>5</xdr:row>
      <xdr:rowOff>55131</xdr:rowOff>
    </xdr:from>
    <xdr:to>
      <xdr:col>36</xdr:col>
      <xdr:colOff>580362</xdr:colOff>
      <xdr:row>45</xdr:row>
      <xdr:rowOff>119361</xdr:rowOff>
    </xdr:to>
    <xdr:grpSp>
      <xdr:nvGrpSpPr>
        <xdr:cNvPr id="16" name="Group 15">
          <a:extLst>
            <a:ext uri="{FF2B5EF4-FFF2-40B4-BE49-F238E27FC236}">
              <a16:creationId xmlns:a16="http://schemas.microsoft.com/office/drawing/2014/main" id="{2D5269C1-5DD3-4C22-B53E-44934AE78B1D}"/>
            </a:ext>
          </a:extLst>
        </xdr:cNvPr>
        <xdr:cNvGrpSpPr/>
      </xdr:nvGrpSpPr>
      <xdr:grpSpPr>
        <a:xfrm>
          <a:off x="16777447" y="1007631"/>
          <a:ext cx="4148315" cy="7303230"/>
          <a:chOff x="16790894" y="951602"/>
          <a:chExt cx="4148315" cy="7235994"/>
        </a:xfrm>
      </xdr:grpSpPr>
      <xdr:pic>
        <xdr:nvPicPr>
          <xdr:cNvPr id="17" name="Picture 16">
            <a:extLst>
              <a:ext uri="{FF2B5EF4-FFF2-40B4-BE49-F238E27FC236}">
                <a16:creationId xmlns:a16="http://schemas.microsoft.com/office/drawing/2014/main" id="{DC0B6C37-9D12-485A-8821-6467CF85E89E}"/>
              </a:ext>
            </a:extLst>
          </xdr:cNvPr>
          <xdr:cNvPicPr>
            <a:picLocks noChangeAspect="1"/>
          </xdr:cNvPicPr>
        </xdr:nvPicPr>
        <xdr:blipFill>
          <a:blip xmlns:r="http://schemas.openxmlformats.org/officeDocument/2006/relationships" r:embed="rId12"/>
          <a:stretch>
            <a:fillRect/>
          </a:stretch>
        </xdr:blipFill>
        <xdr:spPr>
          <a:xfrm>
            <a:off x="16790894" y="951602"/>
            <a:ext cx="3200678" cy="1204064"/>
          </a:xfrm>
          <a:prstGeom prst="rect">
            <a:avLst/>
          </a:prstGeom>
        </xdr:spPr>
      </xdr:pic>
      <xdr:pic>
        <xdr:nvPicPr>
          <xdr:cNvPr id="18" name="Picture 17">
            <a:extLst>
              <a:ext uri="{FF2B5EF4-FFF2-40B4-BE49-F238E27FC236}">
                <a16:creationId xmlns:a16="http://schemas.microsoft.com/office/drawing/2014/main" id="{D87CFA20-F1FF-4D0E-958F-F297C49589D0}"/>
              </a:ext>
            </a:extLst>
          </xdr:cNvPr>
          <xdr:cNvPicPr>
            <a:picLocks noChangeAspect="1"/>
          </xdr:cNvPicPr>
        </xdr:nvPicPr>
        <xdr:blipFill>
          <a:blip xmlns:r="http://schemas.openxmlformats.org/officeDocument/2006/relationships" r:embed="rId13"/>
          <a:stretch>
            <a:fillRect/>
          </a:stretch>
        </xdr:blipFill>
        <xdr:spPr>
          <a:xfrm>
            <a:off x="16808823" y="2151529"/>
            <a:ext cx="2095682" cy="365792"/>
          </a:xfrm>
          <a:prstGeom prst="rect">
            <a:avLst/>
          </a:prstGeom>
        </xdr:spPr>
      </xdr:pic>
      <xdr:pic>
        <xdr:nvPicPr>
          <xdr:cNvPr id="19" name="Picture 18">
            <a:extLst>
              <a:ext uri="{FF2B5EF4-FFF2-40B4-BE49-F238E27FC236}">
                <a16:creationId xmlns:a16="http://schemas.microsoft.com/office/drawing/2014/main" id="{D9391FF4-A05A-484D-B08A-CCBA02EA33AE}"/>
              </a:ext>
            </a:extLst>
          </xdr:cNvPr>
          <xdr:cNvPicPr>
            <a:picLocks noChangeAspect="1"/>
          </xdr:cNvPicPr>
        </xdr:nvPicPr>
        <xdr:blipFill>
          <a:blip xmlns:r="http://schemas.openxmlformats.org/officeDocument/2006/relationships" r:embed="rId14"/>
          <a:stretch>
            <a:fillRect/>
          </a:stretch>
        </xdr:blipFill>
        <xdr:spPr>
          <a:xfrm>
            <a:off x="16952259" y="2671482"/>
            <a:ext cx="3977985" cy="4038950"/>
          </a:xfrm>
          <a:prstGeom prst="rect">
            <a:avLst/>
          </a:prstGeom>
        </xdr:spPr>
      </xdr:pic>
      <xdr:pic>
        <xdr:nvPicPr>
          <xdr:cNvPr id="20" name="Picture 19">
            <a:extLst>
              <a:ext uri="{FF2B5EF4-FFF2-40B4-BE49-F238E27FC236}">
                <a16:creationId xmlns:a16="http://schemas.microsoft.com/office/drawing/2014/main" id="{5C1DBC5D-DE45-48C3-89DC-6618468F9786}"/>
              </a:ext>
            </a:extLst>
          </xdr:cNvPr>
          <xdr:cNvPicPr>
            <a:picLocks noChangeAspect="1"/>
          </xdr:cNvPicPr>
        </xdr:nvPicPr>
        <xdr:blipFill>
          <a:blip xmlns:r="http://schemas.openxmlformats.org/officeDocument/2006/relationships" r:embed="rId15"/>
          <a:stretch>
            <a:fillRect/>
          </a:stretch>
        </xdr:blipFill>
        <xdr:spPr>
          <a:xfrm>
            <a:off x="16961224" y="6678705"/>
            <a:ext cx="3977985" cy="1508891"/>
          </a:xfrm>
          <a:prstGeom prst="rect">
            <a:avLst/>
          </a:prstGeom>
        </xdr:spPr>
      </xdr:pic>
    </xdr:grpSp>
    <xdr:clientData/>
  </xdr:twoCellAnchor>
  <xdr:twoCellAnchor>
    <xdr:from>
      <xdr:col>0</xdr:col>
      <xdr:colOff>215153</xdr:colOff>
      <xdr:row>73</xdr:row>
      <xdr:rowOff>98613</xdr:rowOff>
    </xdr:from>
    <xdr:to>
      <xdr:col>7</xdr:col>
      <xdr:colOff>343</xdr:colOff>
      <xdr:row>112</xdr:row>
      <xdr:rowOff>26895</xdr:rowOff>
    </xdr:to>
    <xdr:grpSp>
      <xdr:nvGrpSpPr>
        <xdr:cNvPr id="21" name="Group 20">
          <a:extLst>
            <a:ext uri="{FF2B5EF4-FFF2-40B4-BE49-F238E27FC236}">
              <a16:creationId xmlns:a16="http://schemas.microsoft.com/office/drawing/2014/main" id="{69B36C86-85E5-4D71-A094-481CAB6E3CD9}"/>
            </a:ext>
          </a:extLst>
        </xdr:cNvPr>
        <xdr:cNvGrpSpPr/>
      </xdr:nvGrpSpPr>
      <xdr:grpSpPr>
        <a:xfrm>
          <a:off x="215153" y="13205013"/>
          <a:ext cx="4052390" cy="6767232"/>
          <a:chOff x="215153" y="12989860"/>
          <a:chExt cx="4052390" cy="6714564"/>
        </a:xfrm>
      </xdr:grpSpPr>
      <xdr:pic>
        <xdr:nvPicPr>
          <xdr:cNvPr id="22" name="Picture 21">
            <a:extLst>
              <a:ext uri="{FF2B5EF4-FFF2-40B4-BE49-F238E27FC236}">
                <a16:creationId xmlns:a16="http://schemas.microsoft.com/office/drawing/2014/main" id="{729F0187-8CC8-400A-88FE-83D770C8AB88}"/>
              </a:ext>
            </a:extLst>
          </xdr:cNvPr>
          <xdr:cNvPicPr>
            <a:picLocks noChangeAspect="1"/>
          </xdr:cNvPicPr>
        </xdr:nvPicPr>
        <xdr:blipFill>
          <a:blip xmlns:r="http://schemas.openxmlformats.org/officeDocument/2006/relationships" r:embed="rId16"/>
          <a:stretch>
            <a:fillRect/>
          </a:stretch>
        </xdr:blipFill>
        <xdr:spPr>
          <a:xfrm>
            <a:off x="268941" y="12989860"/>
            <a:ext cx="1950889" cy="281964"/>
          </a:xfrm>
          <a:prstGeom prst="rect">
            <a:avLst/>
          </a:prstGeom>
        </xdr:spPr>
      </xdr:pic>
      <xdr:pic>
        <xdr:nvPicPr>
          <xdr:cNvPr id="23" name="Picture 22">
            <a:extLst>
              <a:ext uri="{FF2B5EF4-FFF2-40B4-BE49-F238E27FC236}">
                <a16:creationId xmlns:a16="http://schemas.microsoft.com/office/drawing/2014/main" id="{02BA4852-4F87-457E-9826-9AD4D07420F7}"/>
              </a:ext>
            </a:extLst>
          </xdr:cNvPr>
          <xdr:cNvPicPr>
            <a:picLocks noChangeAspect="1"/>
          </xdr:cNvPicPr>
        </xdr:nvPicPr>
        <xdr:blipFill>
          <a:blip xmlns:r="http://schemas.openxmlformats.org/officeDocument/2006/relationships" r:embed="rId17"/>
          <a:stretch>
            <a:fillRect/>
          </a:stretch>
        </xdr:blipFill>
        <xdr:spPr>
          <a:xfrm>
            <a:off x="233082" y="13456024"/>
            <a:ext cx="2126164" cy="716342"/>
          </a:xfrm>
          <a:prstGeom prst="rect">
            <a:avLst/>
          </a:prstGeom>
        </xdr:spPr>
      </xdr:pic>
      <xdr:pic>
        <xdr:nvPicPr>
          <xdr:cNvPr id="24" name="Picture 23">
            <a:extLst>
              <a:ext uri="{FF2B5EF4-FFF2-40B4-BE49-F238E27FC236}">
                <a16:creationId xmlns:a16="http://schemas.microsoft.com/office/drawing/2014/main" id="{02B8A9B7-D3B9-4125-ABF0-12D1CDFE30AC}"/>
              </a:ext>
            </a:extLst>
          </xdr:cNvPr>
          <xdr:cNvPicPr>
            <a:picLocks noChangeAspect="1"/>
          </xdr:cNvPicPr>
        </xdr:nvPicPr>
        <xdr:blipFill>
          <a:blip xmlns:r="http://schemas.openxmlformats.org/officeDocument/2006/relationships" r:embed="rId18"/>
          <a:stretch>
            <a:fillRect/>
          </a:stretch>
        </xdr:blipFill>
        <xdr:spPr>
          <a:xfrm>
            <a:off x="215153" y="14191130"/>
            <a:ext cx="4008468" cy="3177816"/>
          </a:xfrm>
          <a:prstGeom prst="rect">
            <a:avLst/>
          </a:prstGeom>
        </xdr:spPr>
      </xdr:pic>
      <xdr:pic>
        <xdr:nvPicPr>
          <xdr:cNvPr id="25" name="Picture 24">
            <a:extLst>
              <a:ext uri="{FF2B5EF4-FFF2-40B4-BE49-F238E27FC236}">
                <a16:creationId xmlns:a16="http://schemas.microsoft.com/office/drawing/2014/main" id="{65A7A6F1-E0CD-468C-AD28-613E91B5FB88}"/>
              </a:ext>
            </a:extLst>
          </xdr:cNvPr>
          <xdr:cNvPicPr>
            <a:picLocks noChangeAspect="1"/>
          </xdr:cNvPicPr>
        </xdr:nvPicPr>
        <xdr:blipFill rotWithShape="1">
          <a:blip xmlns:r="http://schemas.openxmlformats.org/officeDocument/2006/relationships" r:embed="rId19"/>
          <a:srcRect b="49216"/>
          <a:stretch/>
        </xdr:blipFill>
        <xdr:spPr>
          <a:xfrm>
            <a:off x="304799" y="17409460"/>
            <a:ext cx="3962744" cy="2294964"/>
          </a:xfrm>
          <a:prstGeom prst="rect">
            <a:avLst/>
          </a:prstGeom>
        </xdr:spPr>
      </xdr:pic>
    </xdr:grpSp>
    <xdr:clientData/>
  </xdr:twoCellAnchor>
  <xdr:twoCellAnchor>
    <xdr:from>
      <xdr:col>10</xdr:col>
      <xdr:colOff>134470</xdr:colOff>
      <xdr:row>65</xdr:row>
      <xdr:rowOff>98612</xdr:rowOff>
    </xdr:from>
    <xdr:to>
      <xdr:col>17</xdr:col>
      <xdr:colOff>73875</xdr:colOff>
      <xdr:row>110</xdr:row>
      <xdr:rowOff>41419</xdr:rowOff>
    </xdr:to>
    <xdr:grpSp>
      <xdr:nvGrpSpPr>
        <xdr:cNvPr id="26" name="Group 25">
          <a:extLst>
            <a:ext uri="{FF2B5EF4-FFF2-40B4-BE49-F238E27FC236}">
              <a16:creationId xmlns:a16="http://schemas.microsoft.com/office/drawing/2014/main" id="{0A66E0EE-22A8-4202-9794-FA731C529BCA}"/>
            </a:ext>
          </a:extLst>
        </xdr:cNvPr>
        <xdr:cNvGrpSpPr/>
      </xdr:nvGrpSpPr>
      <xdr:grpSpPr>
        <a:xfrm>
          <a:off x="5697070" y="11757212"/>
          <a:ext cx="4206605" cy="7867607"/>
          <a:chOff x="5701552" y="11555506"/>
          <a:chExt cx="4206605" cy="7804854"/>
        </a:xfrm>
      </xdr:grpSpPr>
      <xdr:pic>
        <xdr:nvPicPr>
          <xdr:cNvPr id="27" name="Picture 26">
            <a:extLst>
              <a:ext uri="{FF2B5EF4-FFF2-40B4-BE49-F238E27FC236}">
                <a16:creationId xmlns:a16="http://schemas.microsoft.com/office/drawing/2014/main" id="{7BD8F9FD-1D00-44DA-8975-22B8404CACCF}"/>
              </a:ext>
            </a:extLst>
          </xdr:cNvPr>
          <xdr:cNvPicPr>
            <a:picLocks noChangeAspect="1"/>
          </xdr:cNvPicPr>
        </xdr:nvPicPr>
        <xdr:blipFill>
          <a:blip xmlns:r="http://schemas.openxmlformats.org/officeDocument/2006/relationships" r:embed="rId20"/>
          <a:stretch>
            <a:fillRect/>
          </a:stretch>
        </xdr:blipFill>
        <xdr:spPr>
          <a:xfrm>
            <a:off x="5773271" y="11555506"/>
            <a:ext cx="2979678" cy="1333616"/>
          </a:xfrm>
          <a:prstGeom prst="rect">
            <a:avLst/>
          </a:prstGeom>
        </xdr:spPr>
      </xdr:pic>
      <xdr:pic>
        <xdr:nvPicPr>
          <xdr:cNvPr id="28" name="Picture 27">
            <a:extLst>
              <a:ext uri="{FF2B5EF4-FFF2-40B4-BE49-F238E27FC236}">
                <a16:creationId xmlns:a16="http://schemas.microsoft.com/office/drawing/2014/main" id="{32EDCADB-26B7-4574-995B-8F9015841ED7}"/>
              </a:ext>
            </a:extLst>
          </xdr:cNvPr>
          <xdr:cNvPicPr>
            <a:picLocks noChangeAspect="1"/>
          </xdr:cNvPicPr>
        </xdr:nvPicPr>
        <xdr:blipFill>
          <a:blip xmlns:r="http://schemas.openxmlformats.org/officeDocument/2006/relationships" r:embed="rId21"/>
          <a:stretch>
            <a:fillRect/>
          </a:stretch>
        </xdr:blipFill>
        <xdr:spPr>
          <a:xfrm>
            <a:off x="5701552" y="12962966"/>
            <a:ext cx="4206605" cy="1303133"/>
          </a:xfrm>
          <a:prstGeom prst="rect">
            <a:avLst/>
          </a:prstGeom>
        </xdr:spPr>
      </xdr:pic>
      <xdr:pic>
        <xdr:nvPicPr>
          <xdr:cNvPr id="29" name="Picture 28">
            <a:extLst>
              <a:ext uri="{FF2B5EF4-FFF2-40B4-BE49-F238E27FC236}">
                <a16:creationId xmlns:a16="http://schemas.microsoft.com/office/drawing/2014/main" id="{ED4ED925-B6A8-4F3F-9650-5E91079EC330}"/>
              </a:ext>
            </a:extLst>
          </xdr:cNvPr>
          <xdr:cNvPicPr>
            <a:picLocks noChangeAspect="1"/>
          </xdr:cNvPicPr>
        </xdr:nvPicPr>
        <xdr:blipFill>
          <a:blip xmlns:r="http://schemas.openxmlformats.org/officeDocument/2006/relationships" r:embed="rId22"/>
          <a:stretch>
            <a:fillRect/>
          </a:stretch>
        </xdr:blipFill>
        <xdr:spPr>
          <a:xfrm>
            <a:off x="5764306" y="14576613"/>
            <a:ext cx="3962744" cy="2705335"/>
          </a:xfrm>
          <a:prstGeom prst="rect">
            <a:avLst/>
          </a:prstGeom>
        </xdr:spPr>
      </xdr:pic>
      <xdr:pic>
        <xdr:nvPicPr>
          <xdr:cNvPr id="30" name="Picture 29">
            <a:extLst>
              <a:ext uri="{FF2B5EF4-FFF2-40B4-BE49-F238E27FC236}">
                <a16:creationId xmlns:a16="http://schemas.microsoft.com/office/drawing/2014/main" id="{7A8825DA-A74A-43E1-96F0-6C38D6392DE6}"/>
              </a:ext>
            </a:extLst>
          </xdr:cNvPr>
          <xdr:cNvPicPr>
            <a:picLocks noChangeAspect="1"/>
          </xdr:cNvPicPr>
        </xdr:nvPicPr>
        <xdr:blipFill>
          <a:blip xmlns:r="http://schemas.openxmlformats.org/officeDocument/2006/relationships" r:embed="rId23"/>
          <a:stretch>
            <a:fillRect/>
          </a:stretch>
        </xdr:blipFill>
        <xdr:spPr>
          <a:xfrm>
            <a:off x="5791199" y="17257058"/>
            <a:ext cx="3917020" cy="2103302"/>
          </a:xfrm>
          <a:prstGeom prst="rect">
            <a:avLst/>
          </a:prstGeom>
        </xdr:spPr>
      </xdr:pic>
    </xdr:grpSp>
    <xdr:clientData/>
  </xdr:twoCellAnchor>
  <xdr:twoCellAnchor>
    <xdr:from>
      <xdr:col>20</xdr:col>
      <xdr:colOff>215153</xdr:colOff>
      <xdr:row>65</xdr:row>
      <xdr:rowOff>89648</xdr:rowOff>
    </xdr:from>
    <xdr:to>
      <xdr:col>26</xdr:col>
      <xdr:colOff>550779</xdr:colOff>
      <xdr:row>85</xdr:row>
      <xdr:rowOff>28033</xdr:rowOff>
    </xdr:to>
    <xdr:grpSp>
      <xdr:nvGrpSpPr>
        <xdr:cNvPr id="31" name="Group 30">
          <a:extLst>
            <a:ext uri="{FF2B5EF4-FFF2-40B4-BE49-F238E27FC236}">
              <a16:creationId xmlns:a16="http://schemas.microsoft.com/office/drawing/2014/main" id="{85DA6A6B-426A-49C7-856A-8FBE41D1DD9C}"/>
            </a:ext>
          </a:extLst>
        </xdr:cNvPr>
        <xdr:cNvGrpSpPr/>
      </xdr:nvGrpSpPr>
      <xdr:grpSpPr>
        <a:xfrm>
          <a:off x="11340353" y="11748248"/>
          <a:ext cx="3993226" cy="3443585"/>
          <a:chOff x="11349318" y="11546542"/>
          <a:chExt cx="3993226" cy="3416691"/>
        </a:xfrm>
      </xdr:grpSpPr>
      <xdr:pic>
        <xdr:nvPicPr>
          <xdr:cNvPr id="32" name="Picture 31">
            <a:extLst>
              <a:ext uri="{FF2B5EF4-FFF2-40B4-BE49-F238E27FC236}">
                <a16:creationId xmlns:a16="http://schemas.microsoft.com/office/drawing/2014/main" id="{FAFEE0A5-DB16-47AD-B356-17630BB5903C}"/>
              </a:ext>
            </a:extLst>
          </xdr:cNvPr>
          <xdr:cNvPicPr>
            <a:picLocks noChangeAspect="1"/>
          </xdr:cNvPicPr>
        </xdr:nvPicPr>
        <xdr:blipFill>
          <a:blip xmlns:r="http://schemas.openxmlformats.org/officeDocument/2006/relationships" r:embed="rId24"/>
          <a:stretch>
            <a:fillRect/>
          </a:stretch>
        </xdr:blipFill>
        <xdr:spPr>
          <a:xfrm>
            <a:off x="11349318" y="11546542"/>
            <a:ext cx="2278578" cy="602032"/>
          </a:xfrm>
          <a:prstGeom prst="rect">
            <a:avLst/>
          </a:prstGeom>
        </xdr:spPr>
      </xdr:pic>
      <xdr:pic>
        <xdr:nvPicPr>
          <xdr:cNvPr id="33" name="Picture 32">
            <a:extLst>
              <a:ext uri="{FF2B5EF4-FFF2-40B4-BE49-F238E27FC236}">
                <a16:creationId xmlns:a16="http://schemas.microsoft.com/office/drawing/2014/main" id="{687BAE93-D720-495E-80BA-C28B4B84D723}"/>
              </a:ext>
            </a:extLst>
          </xdr:cNvPr>
          <xdr:cNvPicPr>
            <a:picLocks noChangeAspect="1"/>
          </xdr:cNvPicPr>
        </xdr:nvPicPr>
        <xdr:blipFill>
          <a:blip xmlns:r="http://schemas.openxmlformats.org/officeDocument/2006/relationships" r:embed="rId25"/>
          <a:stretch>
            <a:fillRect/>
          </a:stretch>
        </xdr:blipFill>
        <xdr:spPr>
          <a:xfrm>
            <a:off x="11349318" y="12174071"/>
            <a:ext cx="3993226" cy="2789162"/>
          </a:xfrm>
          <a:prstGeom prst="rect">
            <a:avLst/>
          </a:prstGeom>
        </xdr:spPr>
      </xdr:pic>
    </xdr:grpSp>
    <xdr:clientData/>
  </xdr:twoCellAnchor>
  <xdr:twoCellAnchor>
    <xdr:from>
      <xdr:col>30</xdr:col>
      <xdr:colOff>358588</xdr:colOff>
      <xdr:row>65</xdr:row>
      <xdr:rowOff>1</xdr:rowOff>
    </xdr:from>
    <xdr:to>
      <xdr:col>36</xdr:col>
      <xdr:colOff>527904</xdr:colOff>
      <xdr:row>84</xdr:row>
      <xdr:rowOff>32429</xdr:rowOff>
    </xdr:to>
    <xdr:grpSp>
      <xdr:nvGrpSpPr>
        <xdr:cNvPr id="34" name="Group 33">
          <a:extLst>
            <a:ext uri="{FF2B5EF4-FFF2-40B4-BE49-F238E27FC236}">
              <a16:creationId xmlns:a16="http://schemas.microsoft.com/office/drawing/2014/main" id="{F1FB6FD8-DCCA-41C4-97C5-89EACE199438}"/>
            </a:ext>
          </a:extLst>
        </xdr:cNvPr>
        <xdr:cNvGrpSpPr/>
      </xdr:nvGrpSpPr>
      <xdr:grpSpPr>
        <a:xfrm>
          <a:off x="17046388" y="11658601"/>
          <a:ext cx="3826916" cy="3356653"/>
          <a:chOff x="17059835" y="11456895"/>
          <a:chExt cx="3826916" cy="3331440"/>
        </a:xfrm>
      </xdr:grpSpPr>
      <xdr:pic>
        <xdr:nvPicPr>
          <xdr:cNvPr id="35" name="Picture 34">
            <a:extLst>
              <a:ext uri="{FF2B5EF4-FFF2-40B4-BE49-F238E27FC236}">
                <a16:creationId xmlns:a16="http://schemas.microsoft.com/office/drawing/2014/main" id="{80775416-7ADE-464B-B315-03FD44A8EA99}"/>
              </a:ext>
            </a:extLst>
          </xdr:cNvPr>
          <xdr:cNvPicPr>
            <a:picLocks noChangeAspect="1"/>
          </xdr:cNvPicPr>
        </xdr:nvPicPr>
        <xdr:blipFill>
          <a:blip xmlns:r="http://schemas.openxmlformats.org/officeDocument/2006/relationships" r:embed="rId26"/>
          <a:stretch>
            <a:fillRect/>
          </a:stretch>
        </xdr:blipFill>
        <xdr:spPr>
          <a:xfrm>
            <a:off x="17059835" y="11456895"/>
            <a:ext cx="2507197" cy="1440305"/>
          </a:xfrm>
          <a:prstGeom prst="rect">
            <a:avLst/>
          </a:prstGeom>
        </xdr:spPr>
      </xdr:pic>
      <xdr:pic>
        <xdr:nvPicPr>
          <xdr:cNvPr id="36" name="Picture 35">
            <a:extLst>
              <a:ext uri="{FF2B5EF4-FFF2-40B4-BE49-F238E27FC236}">
                <a16:creationId xmlns:a16="http://schemas.microsoft.com/office/drawing/2014/main" id="{65A730C6-210E-4317-A696-2006054E71D9}"/>
              </a:ext>
            </a:extLst>
          </xdr:cNvPr>
          <xdr:cNvPicPr>
            <a:picLocks noChangeAspect="1"/>
          </xdr:cNvPicPr>
        </xdr:nvPicPr>
        <xdr:blipFill>
          <a:blip xmlns:r="http://schemas.openxmlformats.org/officeDocument/2006/relationships" r:embed="rId27"/>
          <a:stretch>
            <a:fillRect/>
          </a:stretch>
        </xdr:blipFill>
        <xdr:spPr>
          <a:xfrm>
            <a:off x="17068800" y="12989859"/>
            <a:ext cx="3817951" cy="1798476"/>
          </a:xfrm>
          <a:prstGeom prst="rect">
            <a:avLst/>
          </a:prstGeom>
        </xdr:spPr>
      </xdr:pic>
    </xdr:grpSp>
    <xdr:clientData/>
  </xdr:twoCellAnchor>
  <xdr:twoCellAnchor editAs="oneCell">
    <xdr:from>
      <xdr:col>0</xdr:col>
      <xdr:colOff>125507</xdr:colOff>
      <xdr:row>8</xdr:row>
      <xdr:rowOff>71717</xdr:rowOff>
    </xdr:from>
    <xdr:to>
      <xdr:col>4</xdr:col>
      <xdr:colOff>358589</xdr:colOff>
      <xdr:row>12</xdr:row>
      <xdr:rowOff>54598</xdr:rowOff>
    </xdr:to>
    <xdr:pic>
      <xdr:nvPicPr>
        <xdr:cNvPr id="37" name="Picture 36">
          <a:extLst>
            <a:ext uri="{FF2B5EF4-FFF2-40B4-BE49-F238E27FC236}">
              <a16:creationId xmlns:a16="http://schemas.microsoft.com/office/drawing/2014/main" id="{13364881-035A-4862-9769-F49EE44D62A0}"/>
            </a:ext>
          </a:extLst>
        </xdr:cNvPr>
        <xdr:cNvPicPr>
          <a:picLocks noChangeAspect="1"/>
        </xdr:cNvPicPr>
      </xdr:nvPicPr>
      <xdr:blipFill>
        <a:blip xmlns:r="http://schemas.openxmlformats.org/officeDocument/2006/relationships" r:embed="rId28"/>
        <a:stretch>
          <a:fillRect/>
        </a:stretch>
      </xdr:blipFill>
      <xdr:spPr>
        <a:xfrm>
          <a:off x="125507" y="1567142"/>
          <a:ext cx="2671482" cy="706781"/>
        </a:xfrm>
        <a:prstGeom prst="rect">
          <a:avLst/>
        </a:prstGeom>
      </xdr:spPr>
    </xdr:pic>
    <xdr:clientData/>
  </xdr:twoCellAnchor>
  <xdr:twoCellAnchor editAs="oneCell">
    <xdr:from>
      <xdr:col>0</xdr:col>
      <xdr:colOff>0</xdr:colOff>
      <xdr:row>12</xdr:row>
      <xdr:rowOff>44823</xdr:rowOff>
    </xdr:from>
    <xdr:to>
      <xdr:col>7</xdr:col>
      <xdr:colOff>322729</xdr:colOff>
      <xdr:row>22</xdr:row>
      <xdr:rowOff>5693</xdr:rowOff>
    </xdr:to>
    <xdr:pic>
      <xdr:nvPicPr>
        <xdr:cNvPr id="38" name="Picture 37">
          <a:extLst>
            <a:ext uri="{FF2B5EF4-FFF2-40B4-BE49-F238E27FC236}">
              <a16:creationId xmlns:a16="http://schemas.microsoft.com/office/drawing/2014/main" id="{9403BCDE-44FB-4999-ACD9-80042B2453CD}"/>
            </a:ext>
          </a:extLst>
        </xdr:cNvPr>
        <xdr:cNvPicPr>
          <a:picLocks noChangeAspect="1"/>
        </xdr:cNvPicPr>
      </xdr:nvPicPr>
      <xdr:blipFill>
        <a:blip xmlns:r="http://schemas.openxmlformats.org/officeDocument/2006/relationships" r:embed="rId29"/>
        <a:stretch>
          <a:fillRect/>
        </a:stretch>
      </xdr:blipFill>
      <xdr:spPr>
        <a:xfrm>
          <a:off x="0" y="2264148"/>
          <a:ext cx="4589929" cy="1770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26894</xdr:colOff>
      <xdr:row>11</xdr:row>
      <xdr:rowOff>71718</xdr:rowOff>
    </xdr:from>
    <xdr:to>
      <xdr:col>6</xdr:col>
      <xdr:colOff>354900</xdr:colOff>
      <xdr:row>39</xdr:row>
      <xdr:rowOff>4913</xdr:rowOff>
    </xdr:to>
    <xdr:pic>
      <xdr:nvPicPr>
        <xdr:cNvPr id="2" name="Picture 1">
          <a:extLst>
            <a:ext uri="{FF2B5EF4-FFF2-40B4-BE49-F238E27FC236}">
              <a16:creationId xmlns:a16="http://schemas.microsoft.com/office/drawing/2014/main" id="{E3ED9744-D8F1-4B0B-8E36-CF151B79F0C4}"/>
            </a:ext>
          </a:extLst>
        </xdr:cNvPr>
        <xdr:cNvPicPr>
          <a:picLocks noChangeAspect="1"/>
        </xdr:cNvPicPr>
      </xdr:nvPicPr>
      <xdr:blipFill>
        <a:blip xmlns:r="http://schemas.openxmlformats.org/officeDocument/2006/relationships" r:embed="rId1"/>
        <a:stretch>
          <a:fillRect/>
        </a:stretch>
      </xdr:blipFill>
      <xdr:spPr>
        <a:xfrm>
          <a:off x="26894" y="2110068"/>
          <a:ext cx="3985606" cy="5000495"/>
        </a:xfrm>
        <a:prstGeom prst="rect">
          <a:avLst/>
        </a:prstGeom>
      </xdr:spPr>
    </xdr:pic>
    <xdr:clientData/>
  </xdr:twoCellAnchor>
  <xdr:twoCellAnchor editAs="oneCell">
    <xdr:from>
      <xdr:col>10</xdr:col>
      <xdr:colOff>143435</xdr:colOff>
      <xdr:row>6</xdr:row>
      <xdr:rowOff>134470</xdr:rowOff>
    </xdr:from>
    <xdr:to>
      <xdr:col>16</xdr:col>
      <xdr:colOff>463820</xdr:colOff>
      <xdr:row>10</xdr:row>
      <xdr:rowOff>118394</xdr:rowOff>
    </xdr:to>
    <xdr:pic>
      <xdr:nvPicPr>
        <xdr:cNvPr id="3" name="Picture 2">
          <a:extLst>
            <a:ext uri="{FF2B5EF4-FFF2-40B4-BE49-F238E27FC236}">
              <a16:creationId xmlns:a16="http://schemas.microsoft.com/office/drawing/2014/main" id="{5841B205-4398-45EC-B719-37422A94DDBD}"/>
            </a:ext>
          </a:extLst>
        </xdr:cNvPr>
        <xdr:cNvPicPr>
          <a:picLocks noChangeAspect="1"/>
        </xdr:cNvPicPr>
      </xdr:nvPicPr>
      <xdr:blipFill>
        <a:blip xmlns:r="http://schemas.openxmlformats.org/officeDocument/2006/relationships" r:embed="rId2"/>
        <a:stretch>
          <a:fillRect/>
        </a:stretch>
      </xdr:blipFill>
      <xdr:spPr>
        <a:xfrm>
          <a:off x="5706035" y="1267945"/>
          <a:ext cx="3977985" cy="707824"/>
        </a:xfrm>
        <a:prstGeom prst="rect">
          <a:avLst/>
        </a:prstGeom>
      </xdr:spPr>
    </xdr:pic>
    <xdr:clientData/>
  </xdr:twoCellAnchor>
  <xdr:twoCellAnchor editAs="oneCell">
    <xdr:from>
      <xdr:col>10</xdr:col>
      <xdr:colOff>80683</xdr:colOff>
      <xdr:row>10</xdr:row>
      <xdr:rowOff>161364</xdr:rowOff>
    </xdr:from>
    <xdr:to>
      <xdr:col>16</xdr:col>
      <xdr:colOff>462033</xdr:colOff>
      <xdr:row>24</xdr:row>
      <xdr:rowOff>66996</xdr:rowOff>
    </xdr:to>
    <xdr:pic>
      <xdr:nvPicPr>
        <xdr:cNvPr id="4" name="Picture 3">
          <a:extLst>
            <a:ext uri="{FF2B5EF4-FFF2-40B4-BE49-F238E27FC236}">
              <a16:creationId xmlns:a16="http://schemas.microsoft.com/office/drawing/2014/main" id="{FF8ABE10-2167-4E9C-AB05-190AA846B40F}"/>
            </a:ext>
          </a:extLst>
        </xdr:cNvPr>
        <xdr:cNvPicPr>
          <a:picLocks noChangeAspect="1"/>
        </xdr:cNvPicPr>
      </xdr:nvPicPr>
      <xdr:blipFill>
        <a:blip xmlns:r="http://schemas.openxmlformats.org/officeDocument/2006/relationships" r:embed="rId3"/>
        <a:stretch>
          <a:fillRect/>
        </a:stretch>
      </xdr:blipFill>
      <xdr:spPr>
        <a:xfrm>
          <a:off x="5643283" y="2018739"/>
          <a:ext cx="4038950" cy="2439282"/>
        </a:xfrm>
        <a:prstGeom prst="rect">
          <a:avLst/>
        </a:prstGeom>
      </xdr:spPr>
    </xdr:pic>
    <xdr:clientData/>
  </xdr:twoCellAnchor>
  <xdr:twoCellAnchor editAs="oneCell">
    <xdr:from>
      <xdr:col>20</xdr:col>
      <xdr:colOff>224118</xdr:colOff>
      <xdr:row>13</xdr:row>
      <xdr:rowOff>152399</xdr:rowOff>
    </xdr:from>
    <xdr:to>
      <xdr:col>27</xdr:col>
      <xdr:colOff>11110</xdr:colOff>
      <xdr:row>19</xdr:row>
      <xdr:rowOff>90182</xdr:rowOff>
    </xdr:to>
    <xdr:pic>
      <xdr:nvPicPr>
        <xdr:cNvPr id="5" name="Picture 4">
          <a:extLst>
            <a:ext uri="{FF2B5EF4-FFF2-40B4-BE49-F238E27FC236}">
              <a16:creationId xmlns:a16="http://schemas.microsoft.com/office/drawing/2014/main" id="{55C4F3B5-BEF7-40A5-8C66-E18BAA177B59}"/>
            </a:ext>
          </a:extLst>
        </xdr:cNvPr>
        <xdr:cNvPicPr>
          <a:picLocks noChangeAspect="1"/>
        </xdr:cNvPicPr>
      </xdr:nvPicPr>
      <xdr:blipFill>
        <a:blip xmlns:r="http://schemas.openxmlformats.org/officeDocument/2006/relationships" r:embed="rId4"/>
        <a:stretch>
          <a:fillRect/>
        </a:stretch>
      </xdr:blipFill>
      <xdr:spPr>
        <a:xfrm>
          <a:off x="11349318" y="2552699"/>
          <a:ext cx="4054192" cy="1023633"/>
        </a:xfrm>
        <a:prstGeom prst="rect">
          <a:avLst/>
        </a:prstGeom>
      </xdr:spPr>
    </xdr:pic>
    <xdr:clientData/>
  </xdr:twoCellAnchor>
  <xdr:twoCellAnchor>
    <xdr:from>
      <xdr:col>30</xdr:col>
      <xdr:colOff>286871</xdr:colOff>
      <xdr:row>6</xdr:row>
      <xdr:rowOff>98610</xdr:rowOff>
    </xdr:from>
    <xdr:to>
      <xdr:col>37</xdr:col>
      <xdr:colOff>96725</xdr:colOff>
      <xdr:row>26</xdr:row>
      <xdr:rowOff>10427</xdr:rowOff>
    </xdr:to>
    <xdr:grpSp>
      <xdr:nvGrpSpPr>
        <xdr:cNvPr id="6" name="Group 5">
          <a:extLst>
            <a:ext uri="{FF2B5EF4-FFF2-40B4-BE49-F238E27FC236}">
              <a16:creationId xmlns:a16="http://schemas.microsoft.com/office/drawing/2014/main" id="{A7103C0F-8B5C-4617-BE59-2F2778D3BCA0}"/>
            </a:ext>
          </a:extLst>
        </xdr:cNvPr>
        <xdr:cNvGrpSpPr/>
      </xdr:nvGrpSpPr>
      <xdr:grpSpPr>
        <a:xfrm>
          <a:off x="16984196" y="1232085"/>
          <a:ext cx="4077054" cy="3531317"/>
          <a:chOff x="16988118" y="1174375"/>
          <a:chExt cx="4077054" cy="3497699"/>
        </a:xfrm>
      </xdr:grpSpPr>
      <xdr:pic>
        <xdr:nvPicPr>
          <xdr:cNvPr id="7" name="Picture 6">
            <a:extLst>
              <a:ext uri="{FF2B5EF4-FFF2-40B4-BE49-F238E27FC236}">
                <a16:creationId xmlns:a16="http://schemas.microsoft.com/office/drawing/2014/main" id="{3A0FB00B-6748-4F38-A699-349353CBE17D}"/>
              </a:ext>
            </a:extLst>
          </xdr:cNvPr>
          <xdr:cNvPicPr>
            <a:picLocks noChangeAspect="1"/>
          </xdr:cNvPicPr>
        </xdr:nvPicPr>
        <xdr:blipFill>
          <a:blip xmlns:r="http://schemas.openxmlformats.org/officeDocument/2006/relationships" r:embed="rId5"/>
          <a:stretch>
            <a:fillRect/>
          </a:stretch>
        </xdr:blipFill>
        <xdr:spPr>
          <a:xfrm>
            <a:off x="17006047" y="1174375"/>
            <a:ext cx="1646063" cy="762066"/>
          </a:xfrm>
          <a:prstGeom prst="rect">
            <a:avLst/>
          </a:prstGeom>
        </xdr:spPr>
      </xdr:pic>
      <xdr:pic>
        <xdr:nvPicPr>
          <xdr:cNvPr id="8" name="Picture 7">
            <a:extLst>
              <a:ext uri="{FF2B5EF4-FFF2-40B4-BE49-F238E27FC236}">
                <a16:creationId xmlns:a16="http://schemas.microsoft.com/office/drawing/2014/main" id="{02AF29C6-D2C1-463C-9FCC-50684E1941D3}"/>
              </a:ext>
            </a:extLst>
          </xdr:cNvPr>
          <xdr:cNvPicPr>
            <a:picLocks noChangeAspect="1"/>
          </xdr:cNvPicPr>
        </xdr:nvPicPr>
        <xdr:blipFill>
          <a:blip xmlns:r="http://schemas.openxmlformats.org/officeDocument/2006/relationships" r:embed="rId6"/>
          <a:stretch>
            <a:fillRect/>
          </a:stretch>
        </xdr:blipFill>
        <xdr:spPr>
          <a:xfrm>
            <a:off x="16988118" y="3307976"/>
            <a:ext cx="4077054" cy="1364098"/>
          </a:xfrm>
          <a:prstGeom prst="rect">
            <a:avLst/>
          </a:prstGeom>
        </xdr:spPr>
      </xdr:pic>
      <xdr:pic>
        <xdr:nvPicPr>
          <xdr:cNvPr id="9" name="Picture 8">
            <a:extLst>
              <a:ext uri="{FF2B5EF4-FFF2-40B4-BE49-F238E27FC236}">
                <a16:creationId xmlns:a16="http://schemas.microsoft.com/office/drawing/2014/main" id="{8D98CA57-8763-4CC1-B8E9-AC6F2ACF42E3}"/>
              </a:ext>
            </a:extLst>
          </xdr:cNvPr>
          <xdr:cNvPicPr>
            <a:picLocks noChangeAspect="1"/>
          </xdr:cNvPicPr>
        </xdr:nvPicPr>
        <xdr:blipFill>
          <a:blip xmlns:r="http://schemas.openxmlformats.org/officeDocument/2006/relationships" r:embed="rId7"/>
          <a:stretch>
            <a:fillRect/>
          </a:stretch>
        </xdr:blipFill>
        <xdr:spPr>
          <a:xfrm>
            <a:off x="17050871" y="2079812"/>
            <a:ext cx="3977985" cy="1211685"/>
          </a:xfrm>
          <a:prstGeom prst="rect">
            <a:avLst/>
          </a:prstGeom>
        </xdr:spPr>
      </xdr:pic>
    </xdr:grpSp>
    <xdr:clientData/>
  </xdr:twoCellAnchor>
  <xdr:twoCellAnchor>
    <xdr:from>
      <xdr:col>0</xdr:col>
      <xdr:colOff>44824</xdr:colOff>
      <xdr:row>50</xdr:row>
      <xdr:rowOff>116542</xdr:rowOff>
    </xdr:from>
    <xdr:to>
      <xdr:col>6</xdr:col>
      <xdr:colOff>474586</xdr:colOff>
      <xdr:row>83</xdr:row>
      <xdr:rowOff>21102</xdr:rowOff>
    </xdr:to>
    <xdr:grpSp>
      <xdr:nvGrpSpPr>
        <xdr:cNvPr id="10" name="Group 9">
          <a:extLst>
            <a:ext uri="{FF2B5EF4-FFF2-40B4-BE49-F238E27FC236}">
              <a16:creationId xmlns:a16="http://schemas.microsoft.com/office/drawing/2014/main" id="{6FBD9A2A-A20B-466A-8423-25A7CFB948F3}"/>
            </a:ext>
          </a:extLst>
        </xdr:cNvPr>
        <xdr:cNvGrpSpPr/>
      </xdr:nvGrpSpPr>
      <xdr:grpSpPr>
        <a:xfrm>
          <a:off x="44824" y="9060517"/>
          <a:ext cx="4087362" cy="5657660"/>
          <a:chOff x="44824" y="8884024"/>
          <a:chExt cx="4087362" cy="5615078"/>
        </a:xfrm>
      </xdr:grpSpPr>
      <xdr:pic>
        <xdr:nvPicPr>
          <xdr:cNvPr id="11" name="Picture 10">
            <a:extLst>
              <a:ext uri="{FF2B5EF4-FFF2-40B4-BE49-F238E27FC236}">
                <a16:creationId xmlns:a16="http://schemas.microsoft.com/office/drawing/2014/main" id="{7FBA2562-662A-4ACE-AAC7-3C01917D1850}"/>
              </a:ext>
            </a:extLst>
          </xdr:cNvPr>
          <xdr:cNvPicPr>
            <a:picLocks noChangeAspect="1"/>
          </xdr:cNvPicPr>
        </xdr:nvPicPr>
        <xdr:blipFill>
          <a:blip xmlns:r="http://schemas.openxmlformats.org/officeDocument/2006/relationships" r:embed="rId8"/>
          <a:stretch>
            <a:fillRect/>
          </a:stretch>
        </xdr:blipFill>
        <xdr:spPr>
          <a:xfrm>
            <a:off x="44824" y="8884024"/>
            <a:ext cx="3048264" cy="1737511"/>
          </a:xfrm>
          <a:prstGeom prst="rect">
            <a:avLst/>
          </a:prstGeom>
        </xdr:spPr>
      </xdr:pic>
      <xdr:pic>
        <xdr:nvPicPr>
          <xdr:cNvPr id="12" name="Picture 11">
            <a:extLst>
              <a:ext uri="{FF2B5EF4-FFF2-40B4-BE49-F238E27FC236}">
                <a16:creationId xmlns:a16="http://schemas.microsoft.com/office/drawing/2014/main" id="{EF1D9933-CA18-4094-B49C-3973231B9565}"/>
              </a:ext>
            </a:extLst>
          </xdr:cNvPr>
          <xdr:cNvPicPr>
            <a:picLocks noChangeAspect="1"/>
          </xdr:cNvPicPr>
        </xdr:nvPicPr>
        <xdr:blipFill>
          <a:blip xmlns:r="http://schemas.openxmlformats.org/officeDocument/2006/relationships" r:embed="rId9"/>
          <a:stretch>
            <a:fillRect/>
          </a:stretch>
        </xdr:blipFill>
        <xdr:spPr>
          <a:xfrm>
            <a:off x="107578" y="10685930"/>
            <a:ext cx="3993226" cy="3414056"/>
          </a:xfrm>
          <a:prstGeom prst="rect">
            <a:avLst/>
          </a:prstGeom>
        </xdr:spPr>
      </xdr:pic>
      <xdr:pic>
        <xdr:nvPicPr>
          <xdr:cNvPr id="13" name="Picture 12">
            <a:extLst>
              <a:ext uri="{FF2B5EF4-FFF2-40B4-BE49-F238E27FC236}">
                <a16:creationId xmlns:a16="http://schemas.microsoft.com/office/drawing/2014/main" id="{EEB2203E-1DBE-41E8-8BBB-F4E82773C142}"/>
              </a:ext>
            </a:extLst>
          </xdr:cNvPr>
          <xdr:cNvPicPr>
            <a:picLocks noChangeAspect="1"/>
          </xdr:cNvPicPr>
        </xdr:nvPicPr>
        <xdr:blipFill>
          <a:blip xmlns:r="http://schemas.openxmlformats.org/officeDocument/2006/relationships" r:embed="rId10"/>
          <a:stretch>
            <a:fillRect/>
          </a:stretch>
        </xdr:blipFill>
        <xdr:spPr>
          <a:xfrm>
            <a:off x="62753" y="14110448"/>
            <a:ext cx="4069433" cy="388654"/>
          </a:xfrm>
          <a:prstGeom prst="rect">
            <a:avLst/>
          </a:prstGeom>
        </xdr:spPr>
      </xdr:pic>
    </xdr:grpSp>
    <xdr:clientData/>
  </xdr:twoCellAnchor>
  <xdr:twoCellAnchor>
    <xdr:from>
      <xdr:col>10</xdr:col>
      <xdr:colOff>71717</xdr:colOff>
      <xdr:row>55</xdr:row>
      <xdr:rowOff>170330</xdr:rowOff>
    </xdr:from>
    <xdr:to>
      <xdr:col>16</xdr:col>
      <xdr:colOff>597860</xdr:colOff>
      <xdr:row>73</xdr:row>
      <xdr:rowOff>51165</xdr:rowOff>
    </xdr:to>
    <xdr:grpSp>
      <xdr:nvGrpSpPr>
        <xdr:cNvPr id="14" name="Group 13">
          <a:extLst>
            <a:ext uri="{FF2B5EF4-FFF2-40B4-BE49-F238E27FC236}">
              <a16:creationId xmlns:a16="http://schemas.microsoft.com/office/drawing/2014/main" id="{416EC8A7-3F54-4A29-9923-109365829A29}"/>
            </a:ext>
          </a:extLst>
        </xdr:cNvPr>
        <xdr:cNvGrpSpPr/>
      </xdr:nvGrpSpPr>
      <xdr:grpSpPr>
        <a:xfrm>
          <a:off x="5634317" y="10019180"/>
          <a:ext cx="4183743" cy="2919310"/>
          <a:chOff x="5638799" y="9834283"/>
          <a:chExt cx="4183743" cy="2901941"/>
        </a:xfrm>
      </xdr:grpSpPr>
      <xdr:pic>
        <xdr:nvPicPr>
          <xdr:cNvPr id="15" name="Picture 14">
            <a:extLst>
              <a:ext uri="{FF2B5EF4-FFF2-40B4-BE49-F238E27FC236}">
                <a16:creationId xmlns:a16="http://schemas.microsoft.com/office/drawing/2014/main" id="{67A82A91-D557-4AE8-B6E4-02A9A0EBA6A3}"/>
              </a:ext>
            </a:extLst>
          </xdr:cNvPr>
          <xdr:cNvPicPr>
            <a:picLocks noChangeAspect="1"/>
          </xdr:cNvPicPr>
        </xdr:nvPicPr>
        <xdr:blipFill>
          <a:blip xmlns:r="http://schemas.openxmlformats.org/officeDocument/2006/relationships" r:embed="rId11"/>
          <a:stretch>
            <a:fillRect/>
          </a:stretch>
        </xdr:blipFill>
        <xdr:spPr>
          <a:xfrm>
            <a:off x="5836023" y="9834283"/>
            <a:ext cx="1722269" cy="647756"/>
          </a:xfrm>
          <a:prstGeom prst="rect">
            <a:avLst/>
          </a:prstGeom>
        </xdr:spPr>
      </xdr:pic>
      <xdr:pic>
        <xdr:nvPicPr>
          <xdr:cNvPr id="16" name="Picture 15">
            <a:extLst>
              <a:ext uri="{FF2B5EF4-FFF2-40B4-BE49-F238E27FC236}">
                <a16:creationId xmlns:a16="http://schemas.microsoft.com/office/drawing/2014/main" id="{2FF0237B-C7E2-484F-84A4-6BA2CEFBC438}"/>
              </a:ext>
            </a:extLst>
          </xdr:cNvPr>
          <xdr:cNvPicPr>
            <a:picLocks noChangeAspect="1"/>
          </xdr:cNvPicPr>
        </xdr:nvPicPr>
        <xdr:blipFill>
          <a:blip xmlns:r="http://schemas.openxmlformats.org/officeDocument/2006/relationships" r:embed="rId12"/>
          <a:stretch>
            <a:fillRect/>
          </a:stretch>
        </xdr:blipFill>
        <xdr:spPr>
          <a:xfrm>
            <a:off x="5755342" y="10712825"/>
            <a:ext cx="4046571" cy="1265030"/>
          </a:xfrm>
          <a:prstGeom prst="rect">
            <a:avLst/>
          </a:prstGeom>
        </xdr:spPr>
      </xdr:pic>
      <xdr:pic>
        <xdr:nvPicPr>
          <xdr:cNvPr id="17" name="Picture 16">
            <a:extLst>
              <a:ext uri="{FF2B5EF4-FFF2-40B4-BE49-F238E27FC236}">
                <a16:creationId xmlns:a16="http://schemas.microsoft.com/office/drawing/2014/main" id="{62AB488A-B5BA-4626-80F2-703819E848EA}"/>
              </a:ext>
            </a:extLst>
          </xdr:cNvPr>
          <xdr:cNvPicPr>
            <a:picLocks noChangeAspect="1"/>
          </xdr:cNvPicPr>
        </xdr:nvPicPr>
        <xdr:blipFill>
          <a:blip xmlns:r="http://schemas.openxmlformats.org/officeDocument/2006/relationships" r:embed="rId13"/>
          <a:stretch>
            <a:fillRect/>
          </a:stretch>
        </xdr:blipFill>
        <xdr:spPr>
          <a:xfrm>
            <a:off x="5638799" y="11958917"/>
            <a:ext cx="4183743" cy="777307"/>
          </a:xfrm>
          <a:prstGeom prst="rect">
            <a:avLst/>
          </a:prstGeom>
        </xdr:spPr>
      </xdr:pic>
    </xdr:grpSp>
    <xdr:clientData/>
  </xdr:twoCellAnchor>
  <xdr:twoCellAnchor>
    <xdr:from>
      <xdr:col>20</xdr:col>
      <xdr:colOff>215153</xdr:colOff>
      <xdr:row>51</xdr:row>
      <xdr:rowOff>17930</xdr:rowOff>
    </xdr:from>
    <xdr:to>
      <xdr:col>26</xdr:col>
      <xdr:colOff>550779</xdr:colOff>
      <xdr:row>61</xdr:row>
      <xdr:rowOff>111258</xdr:rowOff>
    </xdr:to>
    <xdr:grpSp>
      <xdr:nvGrpSpPr>
        <xdr:cNvPr id="18" name="Group 17">
          <a:extLst>
            <a:ext uri="{FF2B5EF4-FFF2-40B4-BE49-F238E27FC236}">
              <a16:creationId xmlns:a16="http://schemas.microsoft.com/office/drawing/2014/main" id="{9EC2DD10-E4CF-41F3-85B0-22032A2A21C6}"/>
            </a:ext>
          </a:extLst>
        </xdr:cNvPr>
        <xdr:cNvGrpSpPr/>
      </xdr:nvGrpSpPr>
      <xdr:grpSpPr>
        <a:xfrm>
          <a:off x="11340353" y="9142880"/>
          <a:ext cx="3993226" cy="1903078"/>
          <a:chOff x="11349318" y="9672918"/>
          <a:chExt cx="3993226" cy="1886270"/>
        </a:xfrm>
      </xdr:grpSpPr>
      <xdr:pic>
        <xdr:nvPicPr>
          <xdr:cNvPr id="19" name="Picture 18">
            <a:extLst>
              <a:ext uri="{FF2B5EF4-FFF2-40B4-BE49-F238E27FC236}">
                <a16:creationId xmlns:a16="http://schemas.microsoft.com/office/drawing/2014/main" id="{BEFDA3EF-AA48-456A-8F99-69303F8C6661}"/>
              </a:ext>
            </a:extLst>
          </xdr:cNvPr>
          <xdr:cNvPicPr>
            <a:picLocks noChangeAspect="1"/>
          </xdr:cNvPicPr>
        </xdr:nvPicPr>
        <xdr:blipFill>
          <a:blip xmlns:r="http://schemas.openxmlformats.org/officeDocument/2006/relationships" r:embed="rId14"/>
          <a:stretch>
            <a:fillRect/>
          </a:stretch>
        </xdr:blipFill>
        <xdr:spPr>
          <a:xfrm>
            <a:off x="11421036" y="9672918"/>
            <a:ext cx="2400508" cy="472481"/>
          </a:xfrm>
          <a:prstGeom prst="rect">
            <a:avLst/>
          </a:prstGeom>
        </xdr:spPr>
      </xdr:pic>
      <xdr:pic>
        <xdr:nvPicPr>
          <xdr:cNvPr id="20" name="Picture 19">
            <a:extLst>
              <a:ext uri="{FF2B5EF4-FFF2-40B4-BE49-F238E27FC236}">
                <a16:creationId xmlns:a16="http://schemas.microsoft.com/office/drawing/2014/main" id="{C9623C9A-6EA9-41DE-992D-63A3DE3E3AAF}"/>
              </a:ext>
            </a:extLst>
          </xdr:cNvPr>
          <xdr:cNvPicPr>
            <a:picLocks noChangeAspect="1"/>
          </xdr:cNvPicPr>
        </xdr:nvPicPr>
        <xdr:blipFill>
          <a:blip xmlns:r="http://schemas.openxmlformats.org/officeDocument/2006/relationships" r:embed="rId15"/>
          <a:stretch>
            <a:fillRect/>
          </a:stretch>
        </xdr:blipFill>
        <xdr:spPr>
          <a:xfrm>
            <a:off x="11349318" y="10461813"/>
            <a:ext cx="3993226" cy="1097375"/>
          </a:xfrm>
          <a:prstGeom prst="rect">
            <a:avLst/>
          </a:prstGeom>
        </xdr:spPr>
      </xdr:pic>
    </xdr:grpSp>
    <xdr:clientData/>
  </xdr:twoCellAnchor>
  <xdr:twoCellAnchor>
    <xdr:from>
      <xdr:col>30</xdr:col>
      <xdr:colOff>286871</xdr:colOff>
      <xdr:row>51</xdr:row>
      <xdr:rowOff>134472</xdr:rowOff>
    </xdr:from>
    <xdr:to>
      <xdr:col>37</xdr:col>
      <xdr:colOff>108378</xdr:colOff>
      <xdr:row>61</xdr:row>
      <xdr:rowOff>171335</xdr:rowOff>
    </xdr:to>
    <xdr:grpSp>
      <xdr:nvGrpSpPr>
        <xdr:cNvPr id="21" name="Group 20">
          <a:extLst>
            <a:ext uri="{FF2B5EF4-FFF2-40B4-BE49-F238E27FC236}">
              <a16:creationId xmlns:a16="http://schemas.microsoft.com/office/drawing/2014/main" id="{4F99629A-ABE0-42A1-BC0F-05AFCF11A350}"/>
            </a:ext>
          </a:extLst>
        </xdr:cNvPr>
        <xdr:cNvGrpSpPr/>
      </xdr:nvGrpSpPr>
      <xdr:grpSpPr>
        <a:xfrm>
          <a:off x="16984196" y="9259422"/>
          <a:ext cx="4088707" cy="1846613"/>
          <a:chOff x="17122588" y="9601201"/>
          <a:chExt cx="4088707" cy="1829805"/>
        </a:xfrm>
      </xdr:grpSpPr>
      <xdr:pic>
        <xdr:nvPicPr>
          <xdr:cNvPr id="22" name="Picture 21">
            <a:extLst>
              <a:ext uri="{FF2B5EF4-FFF2-40B4-BE49-F238E27FC236}">
                <a16:creationId xmlns:a16="http://schemas.microsoft.com/office/drawing/2014/main" id="{A5DCA75E-208D-4423-B446-3CC6277FD321}"/>
              </a:ext>
            </a:extLst>
          </xdr:cNvPr>
          <xdr:cNvPicPr>
            <a:picLocks noChangeAspect="1"/>
          </xdr:cNvPicPr>
        </xdr:nvPicPr>
        <xdr:blipFill>
          <a:blip xmlns:r="http://schemas.openxmlformats.org/officeDocument/2006/relationships" r:embed="rId16"/>
          <a:stretch>
            <a:fillRect/>
          </a:stretch>
        </xdr:blipFill>
        <xdr:spPr>
          <a:xfrm>
            <a:off x="17122588" y="9601201"/>
            <a:ext cx="2370026" cy="441998"/>
          </a:xfrm>
          <a:prstGeom prst="rect">
            <a:avLst/>
          </a:prstGeom>
        </xdr:spPr>
      </xdr:pic>
      <xdr:pic>
        <xdr:nvPicPr>
          <xdr:cNvPr id="23" name="Picture 22">
            <a:extLst>
              <a:ext uri="{FF2B5EF4-FFF2-40B4-BE49-F238E27FC236}">
                <a16:creationId xmlns:a16="http://schemas.microsoft.com/office/drawing/2014/main" id="{85BE13EF-C9CB-47C3-A59C-29DDE102C4DF}"/>
              </a:ext>
            </a:extLst>
          </xdr:cNvPr>
          <xdr:cNvPicPr>
            <a:picLocks noChangeAspect="1"/>
          </xdr:cNvPicPr>
        </xdr:nvPicPr>
        <xdr:blipFill>
          <a:blip xmlns:r="http://schemas.openxmlformats.org/officeDocument/2006/relationships" r:embed="rId17"/>
          <a:stretch>
            <a:fillRect/>
          </a:stretch>
        </xdr:blipFill>
        <xdr:spPr>
          <a:xfrm>
            <a:off x="17149483" y="10165976"/>
            <a:ext cx="4061812" cy="126503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p2013.clearesult.com/Users/laura.worker/AppData/Local/Microsoft/Windows/Temporary%20Internet%20Files/Content.Outlook/QCS24V4U/SpecialtyEquipment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p2013.clearesult.com/Users/priyam.parikh/Desktop/PPL%20Startup/Custom%20Lite%20-%20Prescriptive%20Calculators/DHW%20Batch%20Calculator%20V1.1%20050516.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2013.clearesult.com/Users/laura.worker/AppData/Local/Microsoft/Windows/Temporary%20Internet%20Files/Content.Outlook/QCS24V4U/Appliances%20Batch%20Calculator%20V1%2016042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p2013.clearesult.com/Users/ryan.novosedliak/AppData/Local/Microsoft/Windows/Temporary%20Internet%20Files/Content.Outlook/9XZA5X8S/PA%20TRM%20Calculator%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roject Summary"/>
      <sheetName val="Specialty Equipment Calculator"/>
      <sheetName val="Lookup Tables"/>
      <sheetName val="Changelog"/>
      <sheetName val="Compatibility Report"/>
      <sheetName val="Sheet1"/>
    </sheetNames>
    <sheetDataSet>
      <sheetData sheetId="0" refreshError="1"/>
      <sheetData sheetId="1" refreshError="1"/>
      <sheetData sheetId="2" refreshError="1"/>
      <sheetData sheetId="3"/>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hodology"/>
      <sheetName val="Site Inspection"/>
      <sheetName val="Heat Pump WH"/>
      <sheetName val="Pre-Rinse Spray Valves"/>
      <sheetName val="Fuel Switching"/>
      <sheetName val="Lookups"/>
      <sheetName val="Dropdowns"/>
      <sheetName val="Sheet2"/>
    </sheetNames>
    <sheetDataSet>
      <sheetData sheetId="0"/>
      <sheetData sheetId="1"/>
      <sheetData sheetId="2"/>
      <sheetData sheetId="3"/>
      <sheetData sheetId="4"/>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hodology"/>
      <sheetName val="Site Inspection"/>
      <sheetName val="Energy Star Clothes Washer"/>
      <sheetName val="Food Service Equipment"/>
      <sheetName val="Vending Machine Controls"/>
      <sheetName val="Energy Star Beverage Machine"/>
      <sheetName val="Office Equip"/>
      <sheetName val="Lookups"/>
      <sheetName val="Version Log"/>
      <sheetName val="Appliances Batch Calculator V1 "/>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hodology"/>
      <sheetName val="Measure Group 1"/>
      <sheetName val="Measure Group 2"/>
      <sheetName val="Dropdowns"/>
      <sheetName val="Efficiency Tables"/>
      <sheetName val="Lookups"/>
      <sheetName val="Version Log"/>
    </sheetNames>
    <sheetDataSet>
      <sheetData sheetId="0"/>
      <sheetData sheetId="1"/>
      <sheetData sheetId="2"/>
      <sheetData sheetId="3"/>
      <sheetData sheetId="4"/>
      <sheetData sheetId="5"/>
      <sheetData sheetId="6"/>
      <sheetData sheetId="7"/>
    </sheetDataSet>
  </externalBook>
</externalLink>
</file>

<file path=xl/persons/person.xml><?xml version="1.0" encoding="utf-8"?>
<personList xmlns="http://schemas.microsoft.com/office/spreadsheetml/2018/threadedcomments" xmlns:x="http://schemas.openxmlformats.org/spreadsheetml/2006/main">
  <person displayName="Michael Stevenson" id="{B6D91A5E-579E-455A-AF69-60B3866929A1}" userId="S::michael.stevenson@clearesult.com::b9d48f66-fd17-49b2-961f-352fa77b9882" providerId="AD"/>
</personList>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M128" dT="2021-05-27T13:17:56.58" personId="{B6D91A5E-579E-455A-AF69-60B3866929A1}" id="{4025A3AB-4226-40A5-AC1B-104DB4175CA0}">
    <text>Theres a problem with this calculation in the TRM. We need to address with PPL/Cadmus. I'm defaulting to 0 for now.</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0.bin"/><Relationship Id="rId4" Type="http://schemas.microsoft.com/office/2017/10/relationships/threadedComment" Target="../threadedComments/threadedComment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sheetPr>
  <dimension ref="A1:H107"/>
  <sheetViews>
    <sheetView tabSelected="1" zoomScaleNormal="100" workbookViewId="0">
      <selection activeCell="I3" sqref="I3"/>
    </sheetView>
  </sheetViews>
  <sheetFormatPr defaultColWidth="8.75" defaultRowHeight="14.25"/>
  <cols>
    <col min="1" max="1" width="3.25" style="1" customWidth="1"/>
    <col min="2" max="2" width="35.125" style="1" customWidth="1"/>
    <col min="3" max="3" width="35.75" style="1" customWidth="1"/>
    <col min="4" max="4" width="47.875" style="1" customWidth="1"/>
    <col min="5" max="5" width="8.75" style="1"/>
    <col min="6" max="6" width="8.75" style="1" customWidth="1"/>
    <col min="7" max="10" width="8.75" style="1"/>
    <col min="11" max="11" width="17.25" style="1" customWidth="1"/>
    <col min="12" max="16384" width="8.75" style="1"/>
  </cols>
  <sheetData>
    <row r="1" spans="1:8" s="99" customFormat="1" ht="62.25" customHeight="1">
      <c r="A1" s="98"/>
      <c r="B1" s="98"/>
      <c r="C1" s="98"/>
      <c r="D1" s="98"/>
      <c r="E1" s="98"/>
      <c r="F1" s="98"/>
      <c r="G1" s="98"/>
      <c r="H1" s="98"/>
    </row>
    <row r="2" spans="1:8" ht="34.5">
      <c r="B2" s="100" t="s">
        <v>0</v>
      </c>
      <c r="C2" s="3"/>
      <c r="D2" s="3"/>
    </row>
    <row r="3" spans="1:8" ht="6" customHeight="1"/>
    <row r="4" spans="1:8" ht="81.75" customHeight="1">
      <c r="B4" s="353" t="s">
        <v>1</v>
      </c>
      <c r="C4" s="353"/>
      <c r="D4" s="353"/>
      <c r="E4" s="353"/>
      <c r="F4" s="353"/>
      <c r="G4" s="353"/>
      <c r="H4" s="353"/>
    </row>
    <row r="5" spans="1:8">
      <c r="B5" s="341"/>
      <c r="C5" s="341"/>
      <c r="D5" s="341"/>
    </row>
    <row r="6" spans="1:8" ht="24.75" customHeight="1">
      <c r="B6" s="347" t="s">
        <v>2</v>
      </c>
      <c r="C6" s="348"/>
      <c r="D6" s="6"/>
    </row>
    <row r="7" spans="1:8" ht="22.15" customHeight="1">
      <c r="B7" s="349" t="s">
        <v>3</v>
      </c>
      <c r="C7" s="349"/>
      <c r="D7" s="7"/>
    </row>
    <row r="8" spans="1:8" ht="22.15" customHeight="1">
      <c r="B8" s="350" t="s">
        <v>4</v>
      </c>
      <c r="C8" s="350"/>
      <c r="D8" s="7"/>
    </row>
    <row r="9" spans="1:8" ht="15">
      <c r="B9" s="5"/>
      <c r="C9" s="5"/>
      <c r="D9" s="5"/>
    </row>
    <row r="10" spans="1:8" ht="26.45" customHeight="1">
      <c r="B10" s="351" t="s">
        <v>5</v>
      </c>
      <c r="C10" s="352"/>
      <c r="D10" s="5"/>
    </row>
    <row r="11" spans="1:8" ht="22.15" customHeight="1">
      <c r="B11" s="93" t="s">
        <v>6</v>
      </c>
      <c r="C11" s="4"/>
      <c r="D11" s="83"/>
    </row>
    <row r="12" spans="1:8" ht="22.15" customHeight="1">
      <c r="B12" s="353" t="s">
        <v>7</v>
      </c>
      <c r="C12" s="353"/>
      <c r="D12" s="353"/>
    </row>
    <row r="13" spans="1:8" ht="10.9" customHeight="1"/>
    <row r="14" spans="1:8" ht="22.15" customHeight="1">
      <c r="B14" s="93" t="s">
        <v>8</v>
      </c>
      <c r="C14" s="4"/>
      <c r="D14" s="83"/>
    </row>
    <row r="15" spans="1:8" ht="22.15" customHeight="1">
      <c r="B15" s="353" t="s">
        <v>9</v>
      </c>
      <c r="C15" s="353"/>
      <c r="D15" s="353"/>
    </row>
    <row r="16" spans="1:8" ht="10.9" customHeight="1"/>
    <row r="17" spans="2:4" ht="22.15" customHeight="1">
      <c r="B17" s="93" t="s">
        <v>10</v>
      </c>
      <c r="C17" s="94"/>
      <c r="D17" s="340"/>
    </row>
    <row r="18" spans="2:4" ht="48" customHeight="1">
      <c r="B18" s="358" t="s">
        <v>11</v>
      </c>
      <c r="C18" s="358"/>
      <c r="D18" s="358"/>
    </row>
    <row r="19" spans="2:4" ht="10.9" customHeight="1">
      <c r="B19" s="340"/>
      <c r="C19" s="340"/>
      <c r="D19" s="340"/>
    </row>
    <row r="20" spans="2:4" ht="22.15" customHeight="1">
      <c r="B20" s="93" t="s">
        <v>12</v>
      </c>
      <c r="C20" s="94"/>
      <c r="D20" s="340"/>
    </row>
    <row r="21" spans="2:4" ht="31.5" customHeight="1">
      <c r="B21" s="358" t="s">
        <v>13</v>
      </c>
      <c r="C21" s="358"/>
      <c r="D21" s="358"/>
    </row>
    <row r="22" spans="2:4" ht="10.9" customHeight="1">
      <c r="B22" s="340"/>
      <c r="C22" s="340"/>
      <c r="D22" s="340"/>
    </row>
    <row r="23" spans="2:4" ht="22.15" customHeight="1">
      <c r="B23" s="93" t="s">
        <v>14</v>
      </c>
      <c r="C23" s="94"/>
      <c r="D23" s="340"/>
    </row>
    <row r="24" spans="2:4" ht="22.15" customHeight="1">
      <c r="B24" s="358" t="s">
        <v>15</v>
      </c>
      <c r="C24" s="358"/>
      <c r="D24" s="358"/>
    </row>
    <row r="25" spans="2:4" ht="10.9" customHeight="1">
      <c r="B25" s="340"/>
      <c r="C25" s="340"/>
      <c r="D25" s="340"/>
    </row>
    <row r="26" spans="2:4" ht="22.15" customHeight="1">
      <c r="B26" s="93" t="s">
        <v>16</v>
      </c>
      <c r="C26" s="94"/>
      <c r="D26" s="340"/>
    </row>
    <row r="27" spans="2:4" ht="30" customHeight="1">
      <c r="B27" s="358" t="s">
        <v>17</v>
      </c>
      <c r="C27" s="358"/>
      <c r="D27" s="358"/>
    </row>
    <row r="28" spans="2:4" ht="10.9" customHeight="1">
      <c r="B28" s="340"/>
      <c r="C28" s="340"/>
      <c r="D28" s="340"/>
    </row>
    <row r="29" spans="2:4" ht="22.15" customHeight="1">
      <c r="B29" s="93" t="s">
        <v>18</v>
      </c>
      <c r="C29" s="94"/>
      <c r="D29" s="340"/>
    </row>
    <row r="30" spans="2:4" ht="33.75" customHeight="1">
      <c r="B30" s="358" t="s">
        <v>19</v>
      </c>
      <c r="C30" s="358"/>
      <c r="D30" s="358"/>
    </row>
    <row r="31" spans="2:4" ht="10.9" customHeight="1">
      <c r="B31" s="340"/>
      <c r="C31" s="340"/>
      <c r="D31" s="340"/>
    </row>
    <row r="32" spans="2:4" ht="22.15" customHeight="1">
      <c r="B32" s="93" t="s">
        <v>20</v>
      </c>
      <c r="C32" s="94"/>
      <c r="D32" s="340"/>
    </row>
    <row r="33" spans="2:4" ht="31.5" customHeight="1">
      <c r="B33" s="358" t="s">
        <v>21</v>
      </c>
      <c r="C33" s="358"/>
      <c r="D33" s="358"/>
    </row>
    <row r="34" spans="2:4" ht="10.9" customHeight="1">
      <c r="B34" s="340"/>
      <c r="C34" s="340"/>
      <c r="D34" s="340"/>
    </row>
    <row r="35" spans="2:4" ht="22.15" customHeight="1">
      <c r="B35" s="93" t="s">
        <v>22</v>
      </c>
      <c r="C35" s="94"/>
      <c r="D35" s="340"/>
    </row>
    <row r="36" spans="2:4" ht="51.75" customHeight="1">
      <c r="B36" s="358" t="s">
        <v>23</v>
      </c>
      <c r="C36" s="358"/>
      <c r="D36" s="358"/>
    </row>
    <row r="37" spans="2:4" ht="10.9" customHeight="1">
      <c r="B37" s="340"/>
      <c r="C37" s="340"/>
      <c r="D37" s="340"/>
    </row>
    <row r="38" spans="2:4" ht="22.15" customHeight="1">
      <c r="B38" s="93" t="s">
        <v>24</v>
      </c>
      <c r="C38" s="94"/>
      <c r="D38" s="340"/>
    </row>
    <row r="39" spans="2:4" ht="22.15" customHeight="1">
      <c r="B39" s="358" t="s">
        <v>25</v>
      </c>
      <c r="C39" s="358"/>
      <c r="D39" s="358"/>
    </row>
    <row r="40" spans="2:4" ht="10.9" customHeight="1">
      <c r="B40" s="340"/>
      <c r="C40" s="340"/>
      <c r="D40" s="340"/>
    </row>
    <row r="41" spans="2:4" ht="22.15" customHeight="1">
      <c r="B41" s="93" t="s">
        <v>26</v>
      </c>
      <c r="C41" s="94"/>
      <c r="D41" s="340"/>
    </row>
    <row r="42" spans="2:4" ht="30.75" customHeight="1">
      <c r="B42" s="358" t="s">
        <v>27</v>
      </c>
      <c r="C42" s="358"/>
      <c r="D42" s="358"/>
    </row>
    <row r="43" spans="2:4" ht="10.9" customHeight="1">
      <c r="B43" s="340"/>
      <c r="C43" s="340"/>
      <c r="D43" s="340"/>
    </row>
    <row r="44" spans="2:4" ht="22.15" customHeight="1">
      <c r="B44" s="93" t="s">
        <v>28</v>
      </c>
      <c r="C44" s="94"/>
      <c r="D44" s="340"/>
    </row>
    <row r="45" spans="2:4" ht="36" customHeight="1">
      <c r="B45" s="358" t="s">
        <v>29</v>
      </c>
      <c r="C45" s="358"/>
      <c r="D45" s="358"/>
    </row>
    <row r="46" spans="2:4" ht="10.9" customHeight="1">
      <c r="B46" s="340"/>
      <c r="C46" s="340"/>
      <c r="D46" s="340"/>
    </row>
    <row r="47" spans="2:4" ht="22.15" customHeight="1">
      <c r="B47" s="93" t="s">
        <v>30</v>
      </c>
      <c r="C47" s="94"/>
      <c r="D47" s="340"/>
    </row>
    <row r="48" spans="2:4" ht="45.75" customHeight="1">
      <c r="B48" s="358" t="s">
        <v>31</v>
      </c>
      <c r="C48" s="358"/>
      <c r="D48" s="358"/>
    </row>
    <row r="49" spans="2:4" ht="10.9" customHeight="1">
      <c r="B49" s="340"/>
      <c r="C49" s="340"/>
      <c r="D49" s="340"/>
    </row>
    <row r="50" spans="2:4" ht="22.15" customHeight="1">
      <c r="B50" s="93" t="s">
        <v>32</v>
      </c>
      <c r="C50" s="94"/>
      <c r="D50" s="340"/>
    </row>
    <row r="51" spans="2:4" ht="63.75" customHeight="1">
      <c r="B51" s="358" t="s">
        <v>33</v>
      </c>
      <c r="C51" s="358"/>
      <c r="D51" s="358"/>
    </row>
    <row r="52" spans="2:4" ht="10.9" customHeight="1">
      <c r="B52" s="340"/>
      <c r="C52" s="340"/>
      <c r="D52" s="340"/>
    </row>
    <row r="53" spans="2:4" ht="22.15" customHeight="1">
      <c r="B53" s="93" t="s">
        <v>34</v>
      </c>
      <c r="C53" s="94"/>
      <c r="D53" s="340"/>
    </row>
    <row r="54" spans="2:4" ht="44.25" customHeight="1">
      <c r="B54" s="358" t="s">
        <v>35</v>
      </c>
      <c r="C54" s="358"/>
      <c r="D54" s="358"/>
    </row>
    <row r="55" spans="2:4" ht="10.9" customHeight="1">
      <c r="B55" s="340"/>
      <c r="C55" s="340"/>
      <c r="D55" s="340"/>
    </row>
    <row r="56" spans="2:4" ht="22.15" customHeight="1">
      <c r="B56" s="93" t="s">
        <v>36</v>
      </c>
      <c r="C56" s="94"/>
      <c r="D56" s="340"/>
    </row>
    <row r="57" spans="2:4" ht="36" customHeight="1">
      <c r="B57" s="358" t="s">
        <v>37</v>
      </c>
      <c r="C57" s="358"/>
      <c r="D57" s="358"/>
    </row>
    <row r="58" spans="2:4" ht="10.9" customHeight="1">
      <c r="B58" s="340"/>
      <c r="C58" s="340"/>
      <c r="D58" s="340"/>
    </row>
    <row r="59" spans="2:4" ht="22.15" customHeight="1">
      <c r="B59" s="93" t="s">
        <v>38</v>
      </c>
      <c r="C59" s="94"/>
      <c r="D59" s="340"/>
    </row>
    <row r="60" spans="2:4" ht="47.25" customHeight="1">
      <c r="B60" s="358" t="s">
        <v>39</v>
      </c>
      <c r="C60" s="358"/>
      <c r="D60" s="358"/>
    </row>
    <row r="61" spans="2:4" ht="10.9" customHeight="1">
      <c r="B61" s="340"/>
      <c r="C61" s="340"/>
      <c r="D61" s="340"/>
    </row>
    <row r="62" spans="2:4" ht="22.15" customHeight="1">
      <c r="B62" s="93" t="s">
        <v>40</v>
      </c>
      <c r="C62" s="94"/>
      <c r="D62" s="340"/>
    </row>
    <row r="63" spans="2:4" ht="22.15" customHeight="1">
      <c r="B63" s="358" t="s">
        <v>41</v>
      </c>
      <c r="C63" s="358"/>
      <c r="D63" s="358"/>
    </row>
    <row r="64" spans="2:4" ht="15">
      <c r="B64" s="5"/>
      <c r="C64" s="5"/>
      <c r="D64" s="5"/>
    </row>
    <row r="65" spans="2:4" ht="27.6" customHeight="1">
      <c r="B65" s="351" t="s">
        <v>42</v>
      </c>
      <c r="C65" s="352"/>
      <c r="D65" s="5"/>
    </row>
    <row r="66" spans="2:4" ht="22.15" customHeight="1">
      <c r="B66" s="95" t="s">
        <v>43</v>
      </c>
      <c r="C66" s="357" t="s">
        <v>44</v>
      </c>
      <c r="D66" s="357"/>
    </row>
    <row r="67" spans="2:4" ht="22.15" customHeight="1">
      <c r="B67" s="95" t="s">
        <v>45</v>
      </c>
      <c r="C67" s="355" t="s">
        <v>46</v>
      </c>
      <c r="D67" s="356"/>
    </row>
    <row r="68" spans="2:4" ht="22.15" customHeight="1">
      <c r="B68" s="95" t="s">
        <v>47</v>
      </c>
      <c r="C68" s="359" t="s">
        <v>48</v>
      </c>
      <c r="D68" s="360"/>
    </row>
    <row r="69" spans="2:4" ht="22.15" customHeight="1">
      <c r="B69" s="95" t="s">
        <v>49</v>
      </c>
      <c r="C69" s="359" t="s">
        <v>50</v>
      </c>
      <c r="D69" s="360"/>
    </row>
    <row r="70" spans="2:4" ht="22.15" customHeight="1">
      <c r="B70" s="95" t="s">
        <v>51</v>
      </c>
      <c r="C70" s="359" t="s">
        <v>52</v>
      </c>
      <c r="D70" s="360"/>
    </row>
    <row r="71" spans="2:4" ht="22.15" customHeight="1">
      <c r="B71" s="95" t="s">
        <v>53</v>
      </c>
      <c r="C71" s="359" t="s">
        <v>54</v>
      </c>
      <c r="D71" s="360"/>
    </row>
    <row r="72" spans="2:4" ht="22.15" customHeight="1">
      <c r="B72" s="95" t="s">
        <v>55</v>
      </c>
      <c r="C72" s="359" t="s">
        <v>56</v>
      </c>
      <c r="D72" s="360"/>
    </row>
    <row r="73" spans="2:4" ht="22.15" customHeight="1">
      <c r="B73" s="95" t="s">
        <v>57</v>
      </c>
      <c r="C73" s="359" t="s">
        <v>58</v>
      </c>
      <c r="D73" s="360"/>
    </row>
    <row r="74" spans="2:4" ht="22.15" customHeight="1">
      <c r="B74" s="95" t="s">
        <v>59</v>
      </c>
      <c r="C74" s="359" t="s">
        <v>60</v>
      </c>
      <c r="D74" s="360"/>
    </row>
    <row r="75" spans="2:4" ht="22.15" customHeight="1">
      <c r="B75" s="95" t="s">
        <v>61</v>
      </c>
      <c r="C75" s="359" t="s">
        <v>62</v>
      </c>
      <c r="D75" s="360"/>
    </row>
    <row r="76" spans="2:4" ht="22.15" customHeight="1">
      <c r="B76" s="95" t="s">
        <v>63</v>
      </c>
      <c r="C76" s="359" t="s">
        <v>64</v>
      </c>
      <c r="D76" s="360"/>
    </row>
    <row r="77" spans="2:4" ht="22.15" customHeight="1">
      <c r="B77" s="95" t="s">
        <v>65</v>
      </c>
      <c r="C77" s="359" t="s">
        <v>66</v>
      </c>
      <c r="D77" s="360"/>
    </row>
    <row r="78" spans="2:4" ht="22.15" customHeight="1">
      <c r="B78" s="95" t="s">
        <v>67</v>
      </c>
      <c r="C78" s="359" t="s">
        <v>68</v>
      </c>
      <c r="D78" s="360"/>
    </row>
    <row r="79" spans="2:4" ht="22.15" customHeight="1">
      <c r="B79" s="95" t="s">
        <v>69</v>
      </c>
      <c r="C79" s="359" t="s">
        <v>70</v>
      </c>
      <c r="D79" s="360"/>
    </row>
    <row r="80" spans="2:4" ht="22.15" customHeight="1">
      <c r="B80" s="95" t="s">
        <v>71</v>
      </c>
      <c r="C80" s="359" t="s">
        <v>72</v>
      </c>
      <c r="D80" s="360"/>
    </row>
    <row r="81" spans="2:8" ht="22.15" customHeight="1">
      <c r="B81" s="95" t="s">
        <v>73</v>
      </c>
      <c r="C81" s="359" t="s">
        <v>74</v>
      </c>
      <c r="D81" s="360"/>
    </row>
    <row r="82" spans="2:8" ht="22.15" customHeight="1">
      <c r="B82" s="95" t="s">
        <v>75</v>
      </c>
      <c r="C82" s="359" t="s">
        <v>76</v>
      </c>
      <c r="D82" s="360"/>
    </row>
    <row r="83" spans="2:8" ht="22.15" customHeight="1">
      <c r="B83" s="95" t="s">
        <v>77</v>
      </c>
      <c r="C83" s="359" t="s">
        <v>78</v>
      </c>
      <c r="D83" s="360"/>
    </row>
    <row r="84" spans="2:8" ht="22.15" customHeight="1">
      <c r="B84" s="95" t="s">
        <v>79</v>
      </c>
      <c r="C84" s="359" t="s">
        <v>80</v>
      </c>
      <c r="D84" s="360"/>
    </row>
    <row r="85" spans="2:8" ht="22.15" customHeight="1">
      <c r="B85" s="95" t="s">
        <v>81</v>
      </c>
      <c r="C85" s="359" t="s">
        <v>82</v>
      </c>
      <c r="D85" s="360"/>
    </row>
    <row r="86" spans="2:8" ht="22.15" customHeight="1">
      <c r="B86" s="95" t="s">
        <v>83</v>
      </c>
      <c r="C86" s="359" t="s">
        <v>84</v>
      </c>
      <c r="D86" s="360"/>
    </row>
    <row r="87" spans="2:8" ht="22.15" customHeight="1">
      <c r="B87" s="95" t="s">
        <v>85</v>
      </c>
      <c r="C87" s="359" t="s">
        <v>86</v>
      </c>
      <c r="D87" s="360"/>
    </row>
    <row r="88" spans="2:8" ht="22.15" customHeight="1">
      <c r="B88" s="95" t="s">
        <v>87</v>
      </c>
      <c r="C88" s="359" t="s">
        <v>88</v>
      </c>
      <c r="D88" s="360"/>
      <c r="H88" s="2"/>
    </row>
    <row r="89" spans="2:8" ht="22.15" customHeight="1">
      <c r="B89" s="95" t="s">
        <v>89</v>
      </c>
      <c r="C89" s="359" t="s">
        <v>90</v>
      </c>
      <c r="D89" s="360"/>
      <c r="H89" s="97"/>
    </row>
    <row r="90" spans="2:8" ht="22.15" customHeight="1">
      <c r="B90" s="95" t="s">
        <v>91</v>
      </c>
      <c r="C90" s="359" t="s">
        <v>92</v>
      </c>
      <c r="D90" s="360"/>
      <c r="H90" s="97"/>
    </row>
    <row r="91" spans="2:8" ht="22.15" customHeight="1">
      <c r="B91" s="95" t="s">
        <v>93</v>
      </c>
      <c r="C91" s="359" t="s">
        <v>94</v>
      </c>
      <c r="D91" s="360"/>
      <c r="H91" s="97"/>
    </row>
    <row r="92" spans="2:8" ht="22.15" customHeight="1">
      <c r="B92" s="95" t="s">
        <v>95</v>
      </c>
      <c r="C92" s="359" t="s">
        <v>96</v>
      </c>
      <c r="D92" s="360"/>
      <c r="H92" s="2"/>
    </row>
    <row r="93" spans="2:8" ht="22.15" customHeight="1">
      <c r="B93" s="95" t="s">
        <v>97</v>
      </c>
      <c r="C93" s="359" t="s">
        <v>98</v>
      </c>
      <c r="D93" s="360"/>
    </row>
    <row r="94" spans="2:8" ht="22.15" customHeight="1">
      <c r="B94" s="95" t="s">
        <v>99</v>
      </c>
      <c r="C94" s="359" t="s">
        <v>100</v>
      </c>
      <c r="D94" s="360"/>
    </row>
    <row r="95" spans="2:8" ht="22.15" customHeight="1">
      <c r="B95" s="95" t="s">
        <v>101</v>
      </c>
      <c r="C95" s="359" t="s">
        <v>102</v>
      </c>
      <c r="D95" s="360"/>
    </row>
    <row r="96" spans="2:8" ht="22.15" customHeight="1">
      <c r="B96" s="95" t="s">
        <v>103</v>
      </c>
      <c r="C96" s="359" t="s">
        <v>104</v>
      </c>
      <c r="D96" s="360"/>
    </row>
    <row r="97" spans="2:4" ht="22.15" customHeight="1">
      <c r="B97" s="95" t="s">
        <v>105</v>
      </c>
      <c r="C97" s="359" t="s">
        <v>106</v>
      </c>
      <c r="D97" s="360"/>
    </row>
    <row r="98" spans="2:4" ht="22.15" customHeight="1">
      <c r="B98" s="95" t="s">
        <v>107</v>
      </c>
      <c r="C98" s="357" t="s">
        <v>108</v>
      </c>
      <c r="D98" s="357"/>
    </row>
    <row r="99" spans="2:4" ht="15">
      <c r="B99" s="5"/>
      <c r="C99" s="5"/>
      <c r="D99" s="5"/>
    </row>
    <row r="100" spans="2:4" ht="26.45" customHeight="1">
      <c r="B100" s="351" t="s">
        <v>109</v>
      </c>
      <c r="C100" s="352"/>
      <c r="D100" s="5"/>
    </row>
    <row r="101" spans="2:4" ht="22.15" customHeight="1">
      <c r="B101" s="96" t="s">
        <v>110</v>
      </c>
      <c r="C101" s="354" t="s">
        <v>111</v>
      </c>
      <c r="D101" s="354" t="s">
        <v>112</v>
      </c>
    </row>
    <row r="102" spans="2:4" ht="22.15" customHeight="1">
      <c r="B102" s="96" t="s">
        <v>113</v>
      </c>
      <c r="C102" s="359" t="s">
        <v>114</v>
      </c>
      <c r="D102" s="360"/>
    </row>
    <row r="103" spans="2:4" ht="22.15" customHeight="1">
      <c r="B103" s="96" t="s">
        <v>115</v>
      </c>
      <c r="C103" s="359" t="s">
        <v>116</v>
      </c>
      <c r="D103" s="360"/>
    </row>
    <row r="104" spans="2:4" ht="22.15" customHeight="1">
      <c r="B104" s="96" t="s">
        <v>117</v>
      </c>
      <c r="C104" s="359" t="s">
        <v>118</v>
      </c>
      <c r="D104" s="360"/>
    </row>
    <row r="105" spans="2:4" ht="22.15" customHeight="1">
      <c r="B105" s="96" t="s">
        <v>119</v>
      </c>
      <c r="C105" s="359" t="s">
        <v>120</v>
      </c>
      <c r="D105" s="360"/>
    </row>
    <row r="106" spans="2:4" ht="22.15" customHeight="1">
      <c r="B106" s="96" t="s">
        <v>121</v>
      </c>
      <c r="C106" s="359" t="s">
        <v>122</v>
      </c>
      <c r="D106" s="360"/>
    </row>
    <row r="107" spans="2:4" ht="22.15" customHeight="1">
      <c r="B107" s="96" t="s">
        <v>123</v>
      </c>
      <c r="C107" s="359" t="s">
        <v>124</v>
      </c>
      <c r="D107" s="360"/>
    </row>
  </sheetData>
  <sheetProtection algorithmName="SHA-512" hashValue="f7UrwVTnEKuUEl3vU5JCPQEmrG51Y6gRlNVb3RzIlofrKIcdLYTCXmI2oS8lb/syNztZUzW32pU2umgQY2BPtg==" saltValue="3EP51JaWn4dgoKkDGlpRkQ==" spinCount="100000" sheet="1" objects="1" scenarios="1"/>
  <mergeCells count="65">
    <mergeCell ref="C96:D96"/>
    <mergeCell ref="C97:D97"/>
    <mergeCell ref="C91:D91"/>
    <mergeCell ref="C92:D92"/>
    <mergeCell ref="C93:D93"/>
    <mergeCell ref="C94:D94"/>
    <mergeCell ref="C95:D95"/>
    <mergeCell ref="C86:D86"/>
    <mergeCell ref="C87:D87"/>
    <mergeCell ref="C88:D88"/>
    <mergeCell ref="C89:D89"/>
    <mergeCell ref="C90:D90"/>
    <mergeCell ref="C106:D106"/>
    <mergeCell ref="C107:D107"/>
    <mergeCell ref="C74:D74"/>
    <mergeCell ref="C102:D102"/>
    <mergeCell ref="C103:D103"/>
    <mergeCell ref="C104:D104"/>
    <mergeCell ref="C105:D105"/>
    <mergeCell ref="C75:D75"/>
    <mergeCell ref="C76:D76"/>
    <mergeCell ref="C77:D77"/>
    <mergeCell ref="C78:D78"/>
    <mergeCell ref="C79:D79"/>
    <mergeCell ref="C80:D80"/>
    <mergeCell ref="C81:D81"/>
    <mergeCell ref="C82:D82"/>
    <mergeCell ref="C83:D83"/>
    <mergeCell ref="B24:D24"/>
    <mergeCell ref="B21:D21"/>
    <mergeCell ref="B15:D15"/>
    <mergeCell ref="C68:D68"/>
    <mergeCell ref="B100:C100"/>
    <mergeCell ref="B36:D36"/>
    <mergeCell ref="B33:D33"/>
    <mergeCell ref="B30:D30"/>
    <mergeCell ref="B27:D27"/>
    <mergeCell ref="C84:D84"/>
    <mergeCell ref="C85:D85"/>
    <mergeCell ref="C69:D69"/>
    <mergeCell ref="C70:D70"/>
    <mergeCell ref="C71:D71"/>
    <mergeCell ref="C72:D72"/>
    <mergeCell ref="C73:D73"/>
    <mergeCell ref="C101:D101"/>
    <mergeCell ref="B12:D12"/>
    <mergeCell ref="C67:D67"/>
    <mergeCell ref="B65:C65"/>
    <mergeCell ref="C66:D66"/>
    <mergeCell ref="C98:D98"/>
    <mergeCell ref="B60:D60"/>
    <mergeCell ref="B57:D57"/>
    <mergeCell ref="B54:D54"/>
    <mergeCell ref="B51:D51"/>
    <mergeCell ref="B48:D48"/>
    <mergeCell ref="B63:D63"/>
    <mergeCell ref="B18:D18"/>
    <mergeCell ref="B45:D45"/>
    <mergeCell ref="B42:D42"/>
    <mergeCell ref="B39:D39"/>
    <mergeCell ref="B6:C6"/>
    <mergeCell ref="B7:C7"/>
    <mergeCell ref="B8:C8"/>
    <mergeCell ref="B10:C10"/>
    <mergeCell ref="B4:H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C01-6159-4623-900F-8636034EF4B5}">
  <sheetPr codeName="Sheet10">
    <tabColor theme="8" tint="0.59999389629810485"/>
  </sheetPr>
  <dimension ref="A1:AM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5.625" style="183" customWidth="1"/>
    <col min="8" max="8" width="11.25" style="183" customWidth="1"/>
    <col min="9" max="11" width="10.375" style="183" hidden="1" customWidth="1"/>
    <col min="12" max="12" width="8.75" style="183" hidden="1" customWidth="1"/>
    <col min="13" max="13" width="12.625" style="183" bestFit="1" customWidth="1"/>
    <col min="14" max="14" width="11.5" style="183" bestFit="1" customWidth="1"/>
    <col min="15" max="15" width="0" style="183" hidden="1" customWidth="1"/>
    <col min="16" max="16" width="14.25" style="183" bestFit="1" customWidth="1"/>
    <col min="17" max="16384" width="8.75" style="183"/>
  </cols>
  <sheetData>
    <row r="1" spans="1:39">
      <c r="A1" s="182" t="s">
        <v>177</v>
      </c>
      <c r="I1" s="183" t="s">
        <v>178</v>
      </c>
      <c r="J1" s="183" t="s">
        <v>178</v>
      </c>
      <c r="K1" s="183" t="s">
        <v>178</v>
      </c>
      <c r="L1" s="183" t="s">
        <v>178</v>
      </c>
      <c r="O1" s="183" t="s">
        <v>178</v>
      </c>
    </row>
    <row r="2" spans="1:39" s="184" customFormat="1" ht="9.75" customHeight="1"/>
    <row r="3" spans="1:39" ht="34.5" customHeight="1">
      <c r="A3" s="183"/>
      <c r="B3" s="241" t="s">
        <v>166</v>
      </c>
      <c r="C3" s="186"/>
      <c r="D3" s="186"/>
      <c r="E3" s="186"/>
      <c r="F3" s="186"/>
      <c r="G3" s="186"/>
    </row>
    <row r="4" spans="1:39" ht="28.9" customHeight="1">
      <c r="A4" s="183"/>
      <c r="B4" s="376" t="s">
        <v>158</v>
      </c>
      <c r="C4" s="376"/>
      <c r="D4" s="376"/>
      <c r="E4" s="376"/>
      <c r="F4" s="376"/>
      <c r="G4" s="376"/>
      <c r="H4" s="376"/>
      <c r="I4" s="376"/>
      <c r="J4" s="376"/>
      <c r="K4" s="376"/>
      <c r="L4" s="376"/>
    </row>
    <row r="5" spans="1:39" ht="9" customHeight="1" thickBot="1">
      <c r="A5" s="183"/>
      <c r="B5" s="187"/>
      <c r="C5" s="187"/>
      <c r="D5" s="187"/>
      <c r="E5" s="187"/>
      <c r="F5" s="187"/>
      <c r="G5" s="184"/>
    </row>
    <row r="6" spans="1:39" s="188" customFormat="1" ht="22.15" customHeight="1">
      <c r="B6" s="388" t="s">
        <v>179</v>
      </c>
      <c r="C6" s="381" t="s">
        <v>180</v>
      </c>
      <c r="D6" s="382"/>
      <c r="E6" s="382"/>
      <c r="F6" s="382"/>
      <c r="G6" s="382"/>
      <c r="H6" s="383"/>
      <c r="I6" s="384" t="s">
        <v>181</v>
      </c>
      <c r="J6" s="385"/>
      <c r="K6" s="385"/>
      <c r="L6" s="385"/>
      <c r="M6" s="385"/>
      <c r="N6" s="386"/>
      <c r="O6" s="392" t="s">
        <v>163</v>
      </c>
      <c r="P6" s="388" t="s">
        <v>182</v>
      </c>
    </row>
    <row r="7" spans="1:39" s="189" customFormat="1" ht="33.75" customHeight="1" thickBot="1">
      <c r="B7" s="389"/>
      <c r="C7" s="190" t="s">
        <v>183</v>
      </c>
      <c r="D7" s="191" t="s">
        <v>59</v>
      </c>
      <c r="E7" s="191" t="s">
        <v>61</v>
      </c>
      <c r="F7" s="192" t="s">
        <v>63</v>
      </c>
      <c r="G7" s="192" t="s">
        <v>65</v>
      </c>
      <c r="H7" s="193" t="s">
        <v>230</v>
      </c>
      <c r="I7" s="262" t="s">
        <v>231</v>
      </c>
      <c r="J7" s="275" t="s">
        <v>232</v>
      </c>
      <c r="K7" s="275" t="s">
        <v>233</v>
      </c>
      <c r="L7" s="263" t="s">
        <v>234</v>
      </c>
      <c r="M7" s="263" t="s">
        <v>110</v>
      </c>
      <c r="N7" s="264" t="s">
        <v>162</v>
      </c>
      <c r="O7" s="392"/>
      <c r="P7" s="389"/>
      <c r="Q7" s="194"/>
      <c r="R7" s="194"/>
      <c r="S7" s="194"/>
      <c r="T7" s="194"/>
      <c r="U7" s="194"/>
      <c r="V7" s="194"/>
      <c r="W7" s="194"/>
      <c r="X7" s="194"/>
      <c r="Y7" s="194"/>
      <c r="Z7" s="194"/>
      <c r="AA7" s="194"/>
      <c r="AB7" s="194"/>
      <c r="AC7" s="194"/>
      <c r="AD7" s="194"/>
      <c r="AE7" s="194"/>
      <c r="AF7" s="194"/>
      <c r="AG7" s="194"/>
      <c r="AH7" s="194"/>
      <c r="AI7" s="194"/>
      <c r="AJ7" s="194"/>
      <c r="AK7" s="194"/>
      <c r="AL7" s="194"/>
      <c r="AM7" s="194"/>
    </row>
    <row r="8" spans="1:39" s="188" customFormat="1" ht="21.75" customHeight="1">
      <c r="B8" s="195">
        <v>1</v>
      </c>
      <c r="C8" s="259"/>
      <c r="D8" s="260" t="s">
        <v>235</v>
      </c>
      <c r="E8" s="260">
        <v>5678</v>
      </c>
      <c r="F8" s="237" t="s">
        <v>188</v>
      </c>
      <c r="G8" s="237" t="s">
        <v>189</v>
      </c>
      <c r="H8" s="261">
        <v>1</v>
      </c>
      <c r="I8" s="251">
        <v>0.9</v>
      </c>
      <c r="J8" s="253">
        <v>0.3</v>
      </c>
      <c r="K8" s="253">
        <f>IFERROR(VLOOKUP(G8,'Look Up Tables'!$O$76:$P$77,2,FALSE),0)</f>
        <v>1.67</v>
      </c>
      <c r="L8" s="253">
        <v>487</v>
      </c>
      <c r="M8" s="254">
        <f>ROUND(N8*L8,2)</f>
        <v>219.59</v>
      </c>
      <c r="N8" s="231">
        <f>ROUND(IF(F8="Retrofit",H8*I8*J8*K8,0),4)</f>
        <v>0.45090000000000002</v>
      </c>
      <c r="O8" s="194">
        <f>IFERROR(ROUND(M8*0.02+N8*200,2),"")</f>
        <v>94.57</v>
      </c>
      <c r="P8" s="201">
        <f>ROUND(O8*'Project Summary'!$F$32/'Project Summary'!$E$32,2)</f>
        <v>94.57</v>
      </c>
      <c r="Q8" s="194"/>
      <c r="R8" s="194"/>
      <c r="S8" s="194"/>
      <c r="T8" s="194"/>
      <c r="U8" s="194"/>
      <c r="V8" s="194"/>
      <c r="W8" s="194"/>
      <c r="X8" s="194"/>
      <c r="Y8" s="194"/>
      <c r="Z8" s="194"/>
      <c r="AA8" s="194"/>
      <c r="AB8" s="194"/>
      <c r="AC8" s="194"/>
      <c r="AD8" s="194"/>
      <c r="AE8" s="194"/>
      <c r="AF8" s="194"/>
      <c r="AG8" s="194"/>
      <c r="AH8" s="194"/>
      <c r="AI8" s="194"/>
      <c r="AJ8" s="194"/>
      <c r="AK8" s="194"/>
      <c r="AL8" s="194"/>
      <c r="AM8" s="194"/>
    </row>
    <row r="9" spans="1:39" s="188" customFormat="1" ht="21.75" customHeight="1">
      <c r="B9" s="202">
        <v>2</v>
      </c>
      <c r="C9" s="217"/>
      <c r="D9" s="218"/>
      <c r="E9" s="218"/>
      <c r="F9" s="219" t="s">
        <v>188</v>
      </c>
      <c r="G9" s="219" t="s">
        <v>195</v>
      </c>
      <c r="H9" s="220">
        <v>1</v>
      </c>
      <c r="I9" s="203">
        <v>0.9</v>
      </c>
      <c r="J9" s="204">
        <v>0.3</v>
      </c>
      <c r="K9" s="204">
        <f>IFERROR(VLOOKUP(G9,'Look Up Tables'!$O$76:$P$77,2,FALSE),0)</f>
        <v>1.3</v>
      </c>
      <c r="L9" s="204">
        <v>487</v>
      </c>
      <c r="M9" s="267">
        <f t="shared" ref="M9:M17" si="0">ROUND(N9*L9,2)</f>
        <v>170.94</v>
      </c>
      <c r="N9" s="233">
        <f t="shared" ref="N9:N17" si="1">ROUND(IF(F9="Retrofit",H9*I9*J9*K9,0),4)</f>
        <v>0.35099999999999998</v>
      </c>
      <c r="O9" s="194">
        <f t="shared" ref="O9:O17" si="2">IFERROR(ROUND(M9*0.02+N9*200,2),"")</f>
        <v>73.62</v>
      </c>
      <c r="P9" s="205">
        <f>ROUND(O9*'Project Summary'!$F$32/'Project Summary'!$E$32,2)</f>
        <v>73.62</v>
      </c>
      <c r="Q9" s="194"/>
      <c r="R9" s="194"/>
      <c r="S9" s="194"/>
      <c r="T9" s="194"/>
      <c r="U9" s="194"/>
      <c r="V9" s="194"/>
      <c r="W9" s="194"/>
      <c r="X9" s="194"/>
      <c r="Y9" s="194"/>
      <c r="Z9" s="194"/>
      <c r="AA9" s="194"/>
      <c r="AB9" s="194"/>
      <c r="AC9" s="194"/>
      <c r="AD9" s="194"/>
      <c r="AE9" s="194"/>
      <c r="AF9" s="194"/>
      <c r="AG9" s="194"/>
      <c r="AH9" s="194"/>
      <c r="AI9" s="194"/>
      <c r="AJ9" s="194"/>
      <c r="AK9" s="194"/>
      <c r="AL9" s="194"/>
      <c r="AM9" s="194"/>
    </row>
    <row r="10" spans="1:39" s="188" customFormat="1" ht="21.75" customHeight="1">
      <c r="B10" s="202">
        <v>3</v>
      </c>
      <c r="C10" s="217"/>
      <c r="D10" s="218"/>
      <c r="E10" s="218"/>
      <c r="F10" s="219"/>
      <c r="G10" s="219"/>
      <c r="H10" s="220"/>
      <c r="I10" s="203">
        <v>0.9</v>
      </c>
      <c r="J10" s="204">
        <v>0.3</v>
      </c>
      <c r="K10" s="204">
        <f>IFERROR(VLOOKUP(G10,'Look Up Tables'!$O$76:$P$77,2,FALSE),0)</f>
        <v>0</v>
      </c>
      <c r="L10" s="204">
        <v>487</v>
      </c>
      <c r="M10" s="267">
        <f t="shared" si="0"/>
        <v>0</v>
      </c>
      <c r="N10" s="233">
        <f t="shared" si="1"/>
        <v>0</v>
      </c>
      <c r="O10" s="194">
        <f t="shared" si="2"/>
        <v>0</v>
      </c>
      <c r="P10" s="205">
        <f>ROUND(O10*'Project Summary'!$F$32/'Project Summary'!$E$32,2)</f>
        <v>0</v>
      </c>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row>
    <row r="11" spans="1:39" s="188" customFormat="1" ht="21.75" customHeight="1">
      <c r="B11" s="202">
        <v>4</v>
      </c>
      <c r="C11" s="217"/>
      <c r="D11" s="218"/>
      <c r="E11" s="218"/>
      <c r="F11" s="219"/>
      <c r="G11" s="219"/>
      <c r="H11" s="220"/>
      <c r="I11" s="203">
        <v>0.9</v>
      </c>
      <c r="J11" s="204">
        <v>0.3</v>
      </c>
      <c r="K11" s="204">
        <f>IFERROR(VLOOKUP(G11,'Look Up Tables'!$O$76:$P$77,2,FALSE),0)</f>
        <v>0</v>
      </c>
      <c r="L11" s="204">
        <v>487</v>
      </c>
      <c r="M11" s="267">
        <f t="shared" si="0"/>
        <v>0</v>
      </c>
      <c r="N11" s="233">
        <f t="shared" si="1"/>
        <v>0</v>
      </c>
      <c r="O11" s="194">
        <f t="shared" si="2"/>
        <v>0</v>
      </c>
      <c r="P11" s="205">
        <f>ROUND(O11*'Project Summary'!$F$32/'Project Summary'!$E$32,2)</f>
        <v>0</v>
      </c>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row>
    <row r="12" spans="1:39" s="188" customFormat="1" ht="21.75" customHeight="1">
      <c r="B12" s="202">
        <v>5</v>
      </c>
      <c r="C12" s="217"/>
      <c r="D12" s="218"/>
      <c r="E12" s="218"/>
      <c r="F12" s="219"/>
      <c r="G12" s="219"/>
      <c r="H12" s="220"/>
      <c r="I12" s="203">
        <v>0.9</v>
      </c>
      <c r="J12" s="204">
        <v>0.3</v>
      </c>
      <c r="K12" s="204">
        <f>IFERROR(VLOOKUP(G12,'Look Up Tables'!$O$76:$P$77,2,FALSE),0)</f>
        <v>0</v>
      </c>
      <c r="L12" s="204">
        <v>487</v>
      </c>
      <c r="M12" s="267">
        <f t="shared" si="0"/>
        <v>0</v>
      </c>
      <c r="N12" s="233">
        <f t="shared" si="1"/>
        <v>0</v>
      </c>
      <c r="O12" s="194">
        <f t="shared" si="2"/>
        <v>0</v>
      </c>
      <c r="P12" s="205">
        <f>ROUND(O12*'Project Summary'!$F$32/'Project Summary'!$E$32,2)</f>
        <v>0</v>
      </c>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row>
    <row r="13" spans="1:39" s="188" customFormat="1" ht="21.75" customHeight="1">
      <c r="B13" s="202">
        <v>6</v>
      </c>
      <c r="C13" s="217"/>
      <c r="D13" s="218"/>
      <c r="E13" s="218"/>
      <c r="F13" s="219"/>
      <c r="G13" s="219"/>
      <c r="H13" s="220"/>
      <c r="I13" s="203">
        <v>0.9</v>
      </c>
      <c r="J13" s="204">
        <v>0.3</v>
      </c>
      <c r="K13" s="204">
        <f>IFERROR(VLOOKUP(G13,'Look Up Tables'!$O$76:$P$77,2,FALSE),0)</f>
        <v>0</v>
      </c>
      <c r="L13" s="204">
        <v>487</v>
      </c>
      <c r="M13" s="267">
        <f t="shared" si="0"/>
        <v>0</v>
      </c>
      <c r="N13" s="233">
        <f t="shared" si="1"/>
        <v>0</v>
      </c>
      <c r="O13" s="194">
        <f t="shared" si="2"/>
        <v>0</v>
      </c>
      <c r="P13" s="205">
        <f>ROUND(O13*'Project Summary'!$F$32/'Project Summary'!$E$32,2)</f>
        <v>0</v>
      </c>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row>
    <row r="14" spans="1:39" s="188" customFormat="1" ht="21.75" customHeight="1">
      <c r="B14" s="202">
        <v>7</v>
      </c>
      <c r="C14" s="217"/>
      <c r="D14" s="218"/>
      <c r="E14" s="218"/>
      <c r="F14" s="219"/>
      <c r="G14" s="219"/>
      <c r="H14" s="220"/>
      <c r="I14" s="203">
        <v>0.9</v>
      </c>
      <c r="J14" s="204">
        <v>0.3</v>
      </c>
      <c r="K14" s="204">
        <f>IFERROR(VLOOKUP(G14,'Look Up Tables'!$O$76:$P$77,2,FALSE),0)</f>
        <v>0</v>
      </c>
      <c r="L14" s="204">
        <v>487</v>
      </c>
      <c r="M14" s="267">
        <f t="shared" si="0"/>
        <v>0</v>
      </c>
      <c r="N14" s="233">
        <f t="shared" si="1"/>
        <v>0</v>
      </c>
      <c r="O14" s="194">
        <f t="shared" si="2"/>
        <v>0</v>
      </c>
      <c r="P14" s="205">
        <f>ROUND(O14*'Project Summary'!$F$32/'Project Summary'!$E$32,2)</f>
        <v>0</v>
      </c>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row>
    <row r="15" spans="1:39" s="188" customFormat="1" ht="21.75" customHeight="1">
      <c r="B15" s="202">
        <v>8</v>
      </c>
      <c r="C15" s="217"/>
      <c r="D15" s="218"/>
      <c r="E15" s="218"/>
      <c r="F15" s="219"/>
      <c r="G15" s="219"/>
      <c r="H15" s="220"/>
      <c r="I15" s="203">
        <v>0.9</v>
      </c>
      <c r="J15" s="204">
        <v>0.3</v>
      </c>
      <c r="K15" s="204">
        <f>IFERROR(VLOOKUP(G15,'Look Up Tables'!$O$76:$P$77,2,FALSE),0)</f>
        <v>0</v>
      </c>
      <c r="L15" s="204">
        <v>487</v>
      </c>
      <c r="M15" s="267">
        <f t="shared" si="0"/>
        <v>0</v>
      </c>
      <c r="N15" s="233">
        <f t="shared" si="1"/>
        <v>0</v>
      </c>
      <c r="O15" s="194">
        <f t="shared" si="2"/>
        <v>0</v>
      </c>
      <c r="P15" s="205">
        <f>ROUND(O15*'Project Summary'!$F$32/'Project Summary'!$E$32,2)</f>
        <v>0</v>
      </c>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row>
    <row r="16" spans="1:39" s="188" customFormat="1" ht="21.75" customHeight="1">
      <c r="B16" s="202">
        <v>9</v>
      </c>
      <c r="C16" s="217"/>
      <c r="D16" s="218"/>
      <c r="E16" s="218"/>
      <c r="F16" s="219"/>
      <c r="G16" s="219"/>
      <c r="H16" s="220"/>
      <c r="I16" s="203">
        <v>0.9</v>
      </c>
      <c r="J16" s="204">
        <v>0.3</v>
      </c>
      <c r="K16" s="204">
        <f>IFERROR(VLOOKUP(G16,'Look Up Tables'!$O$76:$P$77,2,FALSE),0)</f>
        <v>0</v>
      </c>
      <c r="L16" s="204">
        <v>487</v>
      </c>
      <c r="M16" s="267">
        <f t="shared" si="0"/>
        <v>0</v>
      </c>
      <c r="N16" s="233">
        <f t="shared" si="1"/>
        <v>0</v>
      </c>
      <c r="O16" s="194">
        <f t="shared" si="2"/>
        <v>0</v>
      </c>
      <c r="P16" s="205">
        <f>ROUND(O16*'Project Summary'!$F$32/'Project Summary'!$E$32,2)</f>
        <v>0</v>
      </c>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row>
    <row r="17" spans="2:39" s="188" customFormat="1" ht="21.75" customHeight="1" thickBot="1">
      <c r="B17" s="206">
        <v>10</v>
      </c>
      <c r="C17" s="222"/>
      <c r="D17" s="223"/>
      <c r="E17" s="223"/>
      <c r="F17" s="225"/>
      <c r="G17" s="225"/>
      <c r="H17" s="226"/>
      <c r="I17" s="207">
        <v>0.9</v>
      </c>
      <c r="J17" s="208">
        <v>0.3</v>
      </c>
      <c r="K17" s="208">
        <f>IFERROR(VLOOKUP(G17,'Look Up Tables'!$O$76:$P$77,2,FALSE),0)</f>
        <v>0</v>
      </c>
      <c r="L17" s="208">
        <v>487</v>
      </c>
      <c r="M17" s="271">
        <f t="shared" si="0"/>
        <v>0</v>
      </c>
      <c r="N17" s="235">
        <f t="shared" si="1"/>
        <v>0</v>
      </c>
      <c r="O17" s="194">
        <f t="shared" si="2"/>
        <v>0</v>
      </c>
      <c r="P17" s="211">
        <f>ROUND(O17*'Project Summary'!$F$32/'Project Summary'!$E$32,2)</f>
        <v>0</v>
      </c>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row>
    <row r="18" spans="2:39"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row>
    <row r="19" spans="2:39"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row>
    <row r="20" spans="2:39"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row>
    <row r="21" spans="2:39">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row>
    <row r="22" spans="2:39">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row>
    <row r="23" spans="2:39">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row>
    <row r="24" spans="2:3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row>
    <row r="25" spans="2:39">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row>
    <row r="26" spans="2:39">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row>
    <row r="27" spans="2:39">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row>
    <row r="28" spans="2:39">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row>
    <row r="29" spans="2:39">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row>
    <row r="30" spans="2:39">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row>
    <row r="31" spans="2:39">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row>
    <row r="32" spans="2:39">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row>
    <row r="33" spans="2:39">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row>
    <row r="34" spans="2:39">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row>
    <row r="35" spans="2:39">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row>
    <row r="36" spans="2:39">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row>
    <row r="37" spans="2:39">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row>
    <row r="38" spans="2:39">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row>
    <row r="39" spans="2:39">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row>
    <row r="40" spans="2:39">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row>
    <row r="41" spans="2:39">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row>
    <row r="42" spans="2:39">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row>
    <row r="43" spans="2:39">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row>
    <row r="44" spans="2:39">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row>
    <row r="45" spans="2:39">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row>
    <row r="46" spans="2:39">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row>
    <row r="47" spans="2:39">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row>
    <row r="48" spans="2:39">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row>
    <row r="49" spans="2:39">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row>
    <row r="50" spans="2:39">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row>
    <row r="51" spans="2:39">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row>
    <row r="52" spans="2:39">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row>
    <row r="53" spans="2:39">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row>
    <row r="54" spans="2:39">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row>
    <row r="55" spans="2:39">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row>
    <row r="56" spans="2:39">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row>
    <row r="57" spans="2:39">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row>
    <row r="58" spans="2:39">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row>
    <row r="59" spans="2:3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row>
    <row r="60" spans="2:39">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row>
    <row r="61" spans="2:39">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row>
    <row r="62" spans="2:39">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row>
    <row r="63" spans="2:39">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row>
    <row r="64" spans="2:39">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row>
    <row r="65" spans="2:39">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row>
  </sheetData>
  <sheetProtection algorithmName="SHA-512" hashValue="PRqvyJcVrw8FYlNfq8J/lpXY2XmkEq1+Y8kg9iWCEyG4npQ5RqRhEYIjkBoK6fi38nz9kFg7DUqY5UyefCa2bA==" saltValue="Wpf8uorLZnjP7pTltJeQEA==" spinCount="100000" sheet="1" formatColumns="0"/>
  <mergeCells count="6">
    <mergeCell ref="B4:L4"/>
    <mergeCell ref="C6:H6"/>
    <mergeCell ref="I6:N6"/>
    <mergeCell ref="O6:O7"/>
    <mergeCell ref="P6:P7"/>
    <mergeCell ref="B6:B7"/>
  </mergeCells>
  <conditionalFormatting sqref="F8:F17">
    <cfRule type="expression" dxfId="20"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2F3152E3-5560-4851-80C0-B16174D4811D}">
          <x14:formula1>
            <xm:f>'Look Up Tables'!$D$3:$D$4</xm:f>
          </x14:formula1>
          <xm:sqref>G8:G17</xm:sqref>
        </x14:dataValidation>
        <x14:dataValidation type="list" allowBlank="1" showInputMessage="1" showErrorMessage="1" promptTitle="Retrofit Only" prompt="This measure is for retrofit projects only. If new Construction, please contact CLEAResult for further assistance._x000a_" xr:uid="{33E5FAFF-39C3-4D0A-813F-ABC483ACF839}">
          <x14:formula1>
            <xm:f>'Look Up Tables'!$F$33:$F$34</xm:f>
          </x14:formula1>
          <xm:sqref>F8:F17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A408-3A96-45E0-B27C-8A2072096DA4}">
  <sheetPr codeName="Sheet11">
    <tabColor theme="8" tint="0.59999389629810485"/>
  </sheetPr>
  <dimension ref="A1:AK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5.625" style="183" customWidth="1"/>
    <col min="8" max="8" width="11.25" style="183" customWidth="1"/>
    <col min="9" max="10" width="10.375" style="183" hidden="1" customWidth="1"/>
    <col min="11" max="11" width="12.625" style="183" bestFit="1" customWidth="1"/>
    <col min="12" max="12" width="11.5" style="183" bestFit="1" customWidth="1"/>
    <col min="13" max="13" width="7.5" style="183" hidden="1" customWidth="1"/>
    <col min="14" max="14" width="14.25" style="183" bestFit="1" customWidth="1"/>
    <col min="15" max="16384" width="8.75" style="183"/>
  </cols>
  <sheetData>
    <row r="1" spans="1:37">
      <c r="A1" s="182" t="s">
        <v>177</v>
      </c>
      <c r="I1" s="183" t="s">
        <v>178</v>
      </c>
      <c r="J1" s="183" t="s">
        <v>178</v>
      </c>
      <c r="M1" s="183" t="s">
        <v>178</v>
      </c>
    </row>
    <row r="2" spans="1:37" s="184" customFormat="1" ht="9.75" customHeight="1"/>
    <row r="3" spans="1:37" ht="34.5" customHeight="1">
      <c r="A3" s="183"/>
      <c r="B3" s="241" t="s">
        <v>137</v>
      </c>
      <c r="C3" s="186"/>
      <c r="D3" s="186"/>
      <c r="E3" s="186"/>
      <c r="F3" s="186"/>
      <c r="G3" s="186"/>
    </row>
    <row r="4" spans="1:37" ht="28.9" customHeight="1">
      <c r="A4" s="183"/>
      <c r="B4" s="376" t="s">
        <v>158</v>
      </c>
      <c r="C4" s="376"/>
      <c r="D4" s="376"/>
      <c r="E4" s="376"/>
      <c r="F4" s="376"/>
      <c r="G4" s="376"/>
      <c r="H4" s="376"/>
      <c r="I4" s="376"/>
      <c r="J4" s="376"/>
    </row>
    <row r="5" spans="1:37" ht="9" customHeight="1" thickBot="1">
      <c r="A5" s="183"/>
      <c r="B5" s="187"/>
      <c r="C5" s="187"/>
      <c r="D5" s="187"/>
      <c r="E5" s="187"/>
      <c r="F5" s="187"/>
      <c r="G5" s="184"/>
    </row>
    <row r="6" spans="1:37" s="188" customFormat="1" ht="22.15" customHeight="1">
      <c r="B6" s="388" t="s">
        <v>179</v>
      </c>
      <c r="C6" s="381" t="s">
        <v>180</v>
      </c>
      <c r="D6" s="382"/>
      <c r="E6" s="382"/>
      <c r="F6" s="382"/>
      <c r="G6" s="382"/>
      <c r="H6" s="383"/>
      <c r="I6" s="384" t="s">
        <v>181</v>
      </c>
      <c r="J6" s="385"/>
      <c r="K6" s="385"/>
      <c r="L6" s="386"/>
      <c r="M6" s="392" t="s">
        <v>163</v>
      </c>
      <c r="N6" s="388" t="s">
        <v>182</v>
      </c>
    </row>
    <row r="7" spans="1:37" s="189" customFormat="1" ht="33.75" customHeight="1" thickBot="1">
      <c r="B7" s="389"/>
      <c r="C7" s="190" t="s">
        <v>183</v>
      </c>
      <c r="D7" s="191" t="s">
        <v>59</v>
      </c>
      <c r="E7" s="191" t="s">
        <v>61</v>
      </c>
      <c r="F7" s="192" t="s">
        <v>63</v>
      </c>
      <c r="G7" s="192" t="s">
        <v>91</v>
      </c>
      <c r="H7" s="193" t="s">
        <v>73</v>
      </c>
      <c r="I7" s="262" t="s">
        <v>236</v>
      </c>
      <c r="J7" s="275" t="s">
        <v>237</v>
      </c>
      <c r="K7" s="263" t="s">
        <v>110</v>
      </c>
      <c r="L7" s="264" t="s">
        <v>162</v>
      </c>
      <c r="M7" s="392"/>
      <c r="N7" s="389"/>
      <c r="O7" s="194"/>
      <c r="P7" s="194"/>
      <c r="Q7" s="194"/>
      <c r="R7" s="194"/>
      <c r="S7" s="194"/>
      <c r="T7" s="194"/>
      <c r="U7" s="194"/>
      <c r="V7" s="194"/>
      <c r="W7" s="194"/>
      <c r="X7" s="194"/>
      <c r="Y7" s="194"/>
      <c r="Z7" s="194"/>
      <c r="AA7" s="194"/>
      <c r="AB7" s="194"/>
      <c r="AC7" s="194"/>
      <c r="AD7" s="194"/>
      <c r="AE7" s="194"/>
      <c r="AF7" s="194"/>
      <c r="AG7" s="194"/>
      <c r="AH7" s="194"/>
      <c r="AI7" s="194"/>
      <c r="AJ7" s="194"/>
      <c r="AK7" s="194"/>
    </row>
    <row r="8" spans="1:37" s="188" customFormat="1" ht="21.75" customHeight="1">
      <c r="B8" s="195">
        <v>1</v>
      </c>
      <c r="C8" s="259"/>
      <c r="D8" s="260"/>
      <c r="E8" s="260"/>
      <c r="F8" s="237" t="s">
        <v>188</v>
      </c>
      <c r="G8" s="237">
        <v>1</v>
      </c>
      <c r="H8" s="261">
        <v>1</v>
      </c>
      <c r="I8" s="251">
        <v>1696</v>
      </c>
      <c r="J8" s="253">
        <v>0.22</v>
      </c>
      <c r="K8" s="254">
        <f>ROUND(IF(F8="Retrofit",H8*(G8*I8),0),2)</f>
        <v>1696</v>
      </c>
      <c r="L8" s="231">
        <f>ROUND(IF(F8="Retrofit",H8*(G8*J8),0),4)</f>
        <v>0.22</v>
      </c>
      <c r="M8" s="194">
        <f>IFERROR(ROUND(K8*0.02+L8*200,2),"")</f>
        <v>77.92</v>
      </c>
      <c r="N8" s="201">
        <f>ROUND(M8*'Project Summary'!$F$32/'Project Summary'!$E$32,2)</f>
        <v>77.92</v>
      </c>
      <c r="O8" s="194"/>
      <c r="P8" s="194"/>
      <c r="Q8" s="194"/>
      <c r="R8" s="194"/>
      <c r="S8" s="194"/>
      <c r="T8" s="194"/>
      <c r="U8" s="194"/>
      <c r="V8" s="194"/>
      <c r="W8" s="194"/>
      <c r="X8" s="194"/>
      <c r="Y8" s="194"/>
      <c r="Z8" s="194"/>
      <c r="AA8" s="194"/>
      <c r="AB8" s="194"/>
      <c r="AC8" s="194"/>
      <c r="AD8" s="194"/>
      <c r="AE8" s="194"/>
      <c r="AF8" s="194"/>
      <c r="AG8" s="194"/>
      <c r="AH8" s="194"/>
      <c r="AI8" s="194"/>
      <c r="AJ8" s="194"/>
      <c r="AK8" s="194"/>
    </row>
    <row r="9" spans="1:37" s="188" customFormat="1" ht="21.75" customHeight="1">
      <c r="B9" s="202">
        <v>2</v>
      </c>
      <c r="C9" s="217"/>
      <c r="D9" s="218"/>
      <c r="E9" s="218"/>
      <c r="F9" s="219" t="s">
        <v>188</v>
      </c>
      <c r="G9" s="219">
        <v>10</v>
      </c>
      <c r="H9" s="220">
        <v>1</v>
      </c>
      <c r="I9" s="203">
        <v>1696</v>
      </c>
      <c r="J9" s="204">
        <v>0.22</v>
      </c>
      <c r="K9" s="267">
        <f t="shared" ref="K9:K17" si="0">ROUND(IF(F9="Retrofit",H9*(G9*I9),0),2)</f>
        <v>16960</v>
      </c>
      <c r="L9" s="233">
        <f t="shared" ref="L9:L17" si="1">ROUND(IF(F9="Retrofit",H9*(G9*J9),0),4)</f>
        <v>2.2000000000000002</v>
      </c>
      <c r="M9" s="194">
        <f t="shared" ref="M9:M17" si="2">IFERROR(ROUND(K9*0.02+L9*200,2),"")</f>
        <v>779.2</v>
      </c>
      <c r="N9" s="205">
        <f>ROUND(M9*'Project Summary'!$F$32/'Project Summary'!$E$32,2)</f>
        <v>779.2</v>
      </c>
      <c r="O9" s="194"/>
      <c r="P9" s="194"/>
      <c r="Q9" s="194"/>
      <c r="R9" s="194"/>
      <c r="S9" s="194"/>
      <c r="T9" s="194"/>
      <c r="U9" s="194"/>
      <c r="V9" s="194"/>
      <c r="W9" s="194"/>
      <c r="X9" s="194"/>
      <c r="Y9" s="194"/>
      <c r="Z9" s="194"/>
      <c r="AA9" s="194"/>
      <c r="AB9" s="194"/>
      <c r="AC9" s="194"/>
      <c r="AD9" s="194"/>
      <c r="AE9" s="194"/>
      <c r="AF9" s="194"/>
      <c r="AG9" s="194"/>
      <c r="AH9" s="194"/>
      <c r="AI9" s="194"/>
      <c r="AJ9" s="194"/>
      <c r="AK9" s="194"/>
    </row>
    <row r="10" spans="1:37" s="188" customFormat="1" ht="21.75" customHeight="1">
      <c r="B10" s="202">
        <v>3</v>
      </c>
      <c r="C10" s="217"/>
      <c r="D10" s="218"/>
      <c r="E10" s="218"/>
      <c r="F10" s="219"/>
      <c r="G10" s="219"/>
      <c r="H10" s="220"/>
      <c r="I10" s="203">
        <v>1696</v>
      </c>
      <c r="J10" s="204">
        <v>0.22</v>
      </c>
      <c r="K10" s="267">
        <f t="shared" si="0"/>
        <v>0</v>
      </c>
      <c r="L10" s="233">
        <f t="shared" si="1"/>
        <v>0</v>
      </c>
      <c r="M10" s="194">
        <f t="shared" si="2"/>
        <v>0</v>
      </c>
      <c r="N10" s="205">
        <f>ROUND(M10*'Project Summary'!$F$32/'Project Summary'!$E$32,2)</f>
        <v>0</v>
      </c>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row>
    <row r="11" spans="1:37" s="188" customFormat="1" ht="21.75" customHeight="1">
      <c r="B11" s="202">
        <v>4</v>
      </c>
      <c r="C11" s="217"/>
      <c r="D11" s="218"/>
      <c r="E11" s="218"/>
      <c r="F11" s="219"/>
      <c r="G11" s="219"/>
      <c r="H11" s="220"/>
      <c r="I11" s="203">
        <v>1696</v>
      </c>
      <c r="J11" s="204">
        <v>0.22</v>
      </c>
      <c r="K11" s="267">
        <f t="shared" si="0"/>
        <v>0</v>
      </c>
      <c r="L11" s="233">
        <f t="shared" si="1"/>
        <v>0</v>
      </c>
      <c r="M11" s="194">
        <f t="shared" si="2"/>
        <v>0</v>
      </c>
      <c r="N11" s="205">
        <f>ROUND(M11*'Project Summary'!$F$32/'Project Summary'!$E$32,2)</f>
        <v>0</v>
      </c>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row>
    <row r="12" spans="1:37" s="188" customFormat="1" ht="21.75" customHeight="1">
      <c r="B12" s="202">
        <v>5</v>
      </c>
      <c r="C12" s="217"/>
      <c r="D12" s="218"/>
      <c r="E12" s="218"/>
      <c r="F12" s="219"/>
      <c r="G12" s="219"/>
      <c r="H12" s="220"/>
      <c r="I12" s="203">
        <v>1696</v>
      </c>
      <c r="J12" s="204">
        <v>0.22</v>
      </c>
      <c r="K12" s="267">
        <f t="shared" si="0"/>
        <v>0</v>
      </c>
      <c r="L12" s="233">
        <f t="shared" si="1"/>
        <v>0</v>
      </c>
      <c r="M12" s="194">
        <f t="shared" si="2"/>
        <v>0</v>
      </c>
      <c r="N12" s="205">
        <f>ROUND(M12*'Project Summary'!$F$32/'Project Summary'!$E$32,2)</f>
        <v>0</v>
      </c>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row>
    <row r="13" spans="1:37" s="188" customFormat="1" ht="21.75" customHeight="1">
      <c r="B13" s="202">
        <v>6</v>
      </c>
      <c r="C13" s="217"/>
      <c r="D13" s="218"/>
      <c r="E13" s="218"/>
      <c r="F13" s="219"/>
      <c r="G13" s="219"/>
      <c r="H13" s="220"/>
      <c r="I13" s="203">
        <v>1696</v>
      </c>
      <c r="J13" s="204">
        <v>0.22</v>
      </c>
      <c r="K13" s="267">
        <f t="shared" si="0"/>
        <v>0</v>
      </c>
      <c r="L13" s="233">
        <f t="shared" si="1"/>
        <v>0</v>
      </c>
      <c r="M13" s="194">
        <f t="shared" si="2"/>
        <v>0</v>
      </c>
      <c r="N13" s="205">
        <f>ROUND(M13*'Project Summary'!$F$32/'Project Summary'!$E$32,2)</f>
        <v>0</v>
      </c>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row>
    <row r="14" spans="1:37" s="188" customFormat="1" ht="21.75" customHeight="1">
      <c r="B14" s="202">
        <v>7</v>
      </c>
      <c r="C14" s="217"/>
      <c r="D14" s="218"/>
      <c r="E14" s="218"/>
      <c r="F14" s="219"/>
      <c r="G14" s="219"/>
      <c r="H14" s="220"/>
      <c r="I14" s="203">
        <v>1696</v>
      </c>
      <c r="J14" s="204">
        <v>0.22</v>
      </c>
      <c r="K14" s="267">
        <f t="shared" si="0"/>
        <v>0</v>
      </c>
      <c r="L14" s="233">
        <f t="shared" si="1"/>
        <v>0</v>
      </c>
      <c r="M14" s="194">
        <f t="shared" si="2"/>
        <v>0</v>
      </c>
      <c r="N14" s="205">
        <f>ROUND(M14*'Project Summary'!$F$32/'Project Summary'!$E$32,2)</f>
        <v>0</v>
      </c>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row>
    <row r="15" spans="1:37" s="188" customFormat="1" ht="21.75" customHeight="1">
      <c r="B15" s="202">
        <v>8</v>
      </c>
      <c r="C15" s="217"/>
      <c r="D15" s="218"/>
      <c r="E15" s="218"/>
      <c r="F15" s="219"/>
      <c r="G15" s="219"/>
      <c r="H15" s="220"/>
      <c r="I15" s="203">
        <v>1696</v>
      </c>
      <c r="J15" s="204">
        <v>0.22</v>
      </c>
      <c r="K15" s="267">
        <f t="shared" si="0"/>
        <v>0</v>
      </c>
      <c r="L15" s="233">
        <f t="shared" si="1"/>
        <v>0</v>
      </c>
      <c r="M15" s="194">
        <f t="shared" si="2"/>
        <v>0</v>
      </c>
      <c r="N15" s="205">
        <f>ROUND(M15*'Project Summary'!$F$32/'Project Summary'!$E$32,2)</f>
        <v>0</v>
      </c>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s="188" customFormat="1" ht="21.75" customHeight="1">
      <c r="B16" s="202">
        <v>9</v>
      </c>
      <c r="C16" s="217"/>
      <c r="D16" s="218"/>
      <c r="E16" s="218"/>
      <c r="F16" s="219"/>
      <c r="G16" s="219"/>
      <c r="H16" s="220"/>
      <c r="I16" s="203">
        <v>1696</v>
      </c>
      <c r="J16" s="204">
        <v>0.22</v>
      </c>
      <c r="K16" s="267">
        <f t="shared" si="0"/>
        <v>0</v>
      </c>
      <c r="L16" s="233">
        <f t="shared" si="1"/>
        <v>0</v>
      </c>
      <c r="M16" s="194">
        <f t="shared" si="2"/>
        <v>0</v>
      </c>
      <c r="N16" s="205">
        <f>ROUND(M16*'Project Summary'!$F$32/'Project Summary'!$E$32,2)</f>
        <v>0</v>
      </c>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2:37" s="188" customFormat="1" ht="21.75" customHeight="1" thickBot="1">
      <c r="B17" s="206">
        <v>10</v>
      </c>
      <c r="C17" s="222"/>
      <c r="D17" s="223"/>
      <c r="E17" s="223"/>
      <c r="F17" s="225"/>
      <c r="G17" s="225"/>
      <c r="H17" s="226"/>
      <c r="I17" s="207">
        <v>1696</v>
      </c>
      <c r="J17" s="208">
        <v>0.22</v>
      </c>
      <c r="K17" s="271">
        <f t="shared" si="0"/>
        <v>0</v>
      </c>
      <c r="L17" s="235">
        <f t="shared" si="1"/>
        <v>0</v>
      </c>
      <c r="M17" s="194">
        <f t="shared" si="2"/>
        <v>0</v>
      </c>
      <c r="N17" s="211">
        <f>ROUND(M17*'Project Summary'!$F$32/'Project Summary'!$E$32,2)</f>
        <v>0</v>
      </c>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2:37"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row>
    <row r="19" spans="2:37"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row>
    <row r="20" spans="2:37"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row>
    <row r="21" spans="2:37">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row>
    <row r="22" spans="2:37">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row>
    <row r="23" spans="2:37">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row>
    <row r="24" spans="2:37">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row>
    <row r="25" spans="2:37">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row>
    <row r="26" spans="2:37">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row>
    <row r="27" spans="2:37">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row>
    <row r="28" spans="2:37">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row>
    <row r="29" spans="2:37">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row>
    <row r="30" spans="2:37">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row>
    <row r="31" spans="2:37">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row>
    <row r="32" spans="2:37">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row>
    <row r="33" spans="2:37">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row>
    <row r="34" spans="2:37">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row>
    <row r="35" spans="2:37">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row>
    <row r="36" spans="2:37">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row>
    <row r="37" spans="2:37">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row>
    <row r="38" spans="2:37">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row>
    <row r="39" spans="2:37">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row>
    <row r="40" spans="2:37">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row>
    <row r="41" spans="2:37">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row>
    <row r="42" spans="2:37">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row>
    <row r="43" spans="2:37">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row>
    <row r="44" spans="2:37">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row>
    <row r="45" spans="2:37">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row>
    <row r="46" spans="2:37">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row>
    <row r="47" spans="2:37">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row>
    <row r="48" spans="2:37">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row>
    <row r="49" spans="2:37">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row>
    <row r="50" spans="2:37">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row>
    <row r="51" spans="2:37">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row>
    <row r="52" spans="2:37">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row>
    <row r="53" spans="2:37">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row>
    <row r="54" spans="2:37">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row>
    <row r="55" spans="2:37">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row>
    <row r="56" spans="2:37">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row>
    <row r="57" spans="2:37">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row>
    <row r="58" spans="2:37">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row>
    <row r="59" spans="2:37">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row>
    <row r="60" spans="2:37">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row>
    <row r="61" spans="2:37">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row>
    <row r="62" spans="2:37">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row>
    <row r="63" spans="2:37">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row>
    <row r="64" spans="2:37">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row>
    <row r="65" spans="2:37">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row>
  </sheetData>
  <sheetProtection algorithmName="SHA-512" hashValue="KwUVE2/64HX/oVwod4GVEPIIMHJjtbYwW1Up+DF1fjzogfhlp3i7oSxV77NDTvkd80BPAPB7M4GmpsvCmxq6AA==" saltValue="v9gADkE0XPHhFcRYDe1SIg==" spinCount="100000" sheet="1" formatColumns="0"/>
  <mergeCells count="6">
    <mergeCell ref="B4:J4"/>
    <mergeCell ref="C6:H6"/>
    <mergeCell ref="I6:L6"/>
    <mergeCell ref="M6:M7"/>
    <mergeCell ref="N6:N7"/>
    <mergeCell ref="B6:B7"/>
  </mergeCells>
  <conditionalFormatting sqref="F8:F17">
    <cfRule type="expression" dxfId="19"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promptTitle="Retrofit Only" prompt="This measure is for retrofit projects only. If new Construction, please contact CLEAResult for further assistance._x000a_" xr:uid="{6C2DE820-7F38-4CDD-A0A0-F861031B2550}">
          <x14:formula1>
            <xm:f>'Look Up Tables'!$F$33:$F$34</xm:f>
          </x14:formula1>
          <xm:sqref>F8:F17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7FDFD8-063C-4295-ACC2-690DC0DE9D38}">
  <sheetPr codeName="Sheet12">
    <tabColor theme="8" tint="0.59999389629810485"/>
  </sheetPr>
  <dimension ref="A1:AI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26.625" style="183" customWidth="1"/>
    <col min="8" max="8" width="11.25" style="183" customWidth="1"/>
    <col min="9" max="9" width="12.625" style="183" bestFit="1" customWidth="1"/>
    <col min="10" max="10" width="11.5" style="183" bestFit="1" customWidth="1"/>
    <col min="11" max="11" width="0" style="183" hidden="1" customWidth="1"/>
    <col min="12" max="12" width="13.25" style="183" bestFit="1" customWidth="1"/>
    <col min="13" max="16384" width="8.75" style="183"/>
  </cols>
  <sheetData>
    <row r="1" spans="1:35">
      <c r="A1" s="182" t="s">
        <v>177</v>
      </c>
      <c r="K1" s="183" t="s">
        <v>178</v>
      </c>
    </row>
    <row r="2" spans="1:35" s="184" customFormat="1" ht="9.75" customHeight="1"/>
    <row r="3" spans="1:35" ht="34.5" customHeight="1">
      <c r="A3" s="183"/>
      <c r="B3" s="241" t="s">
        <v>167</v>
      </c>
      <c r="C3" s="186"/>
      <c r="D3" s="186"/>
      <c r="E3" s="186"/>
      <c r="F3" s="186"/>
      <c r="G3" s="186"/>
    </row>
    <row r="4" spans="1:35" ht="28.9" customHeight="1">
      <c r="A4" s="183"/>
      <c r="B4" s="376" t="s">
        <v>158</v>
      </c>
      <c r="C4" s="376"/>
      <c r="D4" s="376"/>
      <c r="E4" s="376"/>
      <c r="F4" s="376"/>
      <c r="G4" s="376"/>
      <c r="H4" s="376"/>
      <c r="I4" s="376"/>
      <c r="J4" s="376"/>
    </row>
    <row r="5" spans="1:35" ht="9" customHeight="1" thickBot="1">
      <c r="A5" s="183"/>
      <c r="B5" s="187"/>
      <c r="C5" s="187"/>
      <c r="D5" s="187"/>
      <c r="E5" s="187"/>
      <c r="F5" s="187"/>
      <c r="G5" s="184"/>
    </row>
    <row r="6" spans="1:35" s="188" customFormat="1" ht="22.15" customHeight="1">
      <c r="B6" s="388" t="s">
        <v>179</v>
      </c>
      <c r="C6" s="381" t="s">
        <v>180</v>
      </c>
      <c r="D6" s="382"/>
      <c r="E6" s="382"/>
      <c r="F6" s="382"/>
      <c r="G6" s="382"/>
      <c r="H6" s="383"/>
      <c r="I6" s="384" t="s">
        <v>181</v>
      </c>
      <c r="J6" s="385"/>
      <c r="K6" s="397" t="s">
        <v>163</v>
      </c>
      <c r="L6" s="388" t="s">
        <v>182</v>
      </c>
    </row>
    <row r="7" spans="1:35" s="189" customFormat="1" ht="33.75" customHeight="1" thickBot="1">
      <c r="B7" s="389"/>
      <c r="C7" s="190" t="s">
        <v>183</v>
      </c>
      <c r="D7" s="191" t="s">
        <v>59</v>
      </c>
      <c r="E7" s="191" t="s">
        <v>61</v>
      </c>
      <c r="F7" s="192" t="s">
        <v>63</v>
      </c>
      <c r="G7" s="192" t="s">
        <v>238</v>
      </c>
      <c r="H7" s="193" t="s">
        <v>73</v>
      </c>
      <c r="I7" s="263" t="s">
        <v>110</v>
      </c>
      <c r="J7" s="264" t="s">
        <v>162</v>
      </c>
      <c r="K7" s="397"/>
      <c r="L7" s="389"/>
      <c r="M7" s="194"/>
      <c r="N7" s="194"/>
      <c r="O7" s="194"/>
      <c r="P7" s="194"/>
      <c r="Q7" s="194"/>
      <c r="R7" s="194"/>
      <c r="S7" s="194"/>
      <c r="T7" s="194"/>
      <c r="U7" s="194"/>
      <c r="V7" s="194"/>
      <c r="W7" s="194"/>
      <c r="X7" s="194"/>
      <c r="Y7" s="194"/>
      <c r="Z7" s="194"/>
      <c r="AA7" s="194"/>
      <c r="AB7" s="194"/>
      <c r="AC7" s="194"/>
      <c r="AD7" s="194"/>
      <c r="AE7" s="194"/>
      <c r="AF7" s="194"/>
      <c r="AG7" s="194"/>
      <c r="AH7" s="194"/>
      <c r="AI7" s="194"/>
    </row>
    <row r="8" spans="1:35" s="188" customFormat="1" ht="21.75" customHeight="1">
      <c r="B8" s="195">
        <v>1</v>
      </c>
      <c r="C8" s="259"/>
      <c r="D8" s="260" t="s">
        <v>239</v>
      </c>
      <c r="E8" s="260">
        <v>109238</v>
      </c>
      <c r="F8" s="237" t="s">
        <v>188</v>
      </c>
      <c r="G8" s="237" t="s">
        <v>240</v>
      </c>
      <c r="H8" s="273">
        <v>1</v>
      </c>
      <c r="I8" s="230">
        <f>ROUND(IFERROR(VLOOKUP($G8,'Look Up Tables'!$F$86:$H$93,2,FALSE)*H8,0),2)</f>
        <v>123</v>
      </c>
      <c r="J8" s="231">
        <f>ROUND(IFERROR(VLOOKUP($G8,'Look Up Tables'!$F$86:$H$93,3,FALSE)*H8,0),4)</f>
        <v>1.6E-2</v>
      </c>
      <c r="K8" s="194">
        <f>IFERROR(ROUND(I8*0.02+J8*200,2),"")</f>
        <v>5.66</v>
      </c>
      <c r="L8" s="201">
        <f>ROUND(K8*'Project Summary'!$F$32/'Project Summary'!$E$32,2)</f>
        <v>5.66</v>
      </c>
      <c r="M8" s="194"/>
      <c r="N8" s="194"/>
      <c r="O8" s="194"/>
      <c r="P8" s="194"/>
      <c r="Q8" s="194"/>
      <c r="R8" s="194"/>
      <c r="S8" s="194"/>
      <c r="T8" s="194"/>
      <c r="U8" s="194"/>
      <c r="V8" s="194"/>
      <c r="W8" s="194"/>
      <c r="X8" s="194"/>
      <c r="Y8" s="194"/>
      <c r="Z8" s="194"/>
      <c r="AA8" s="194"/>
      <c r="AB8" s="194"/>
      <c r="AC8" s="194"/>
      <c r="AD8" s="194"/>
      <c r="AE8" s="194"/>
      <c r="AF8" s="194"/>
      <c r="AG8" s="194"/>
      <c r="AH8" s="194"/>
      <c r="AI8" s="194"/>
    </row>
    <row r="9" spans="1:35" s="188" customFormat="1" ht="21.75" customHeight="1">
      <c r="B9" s="202">
        <v>2</v>
      </c>
      <c r="C9" s="217"/>
      <c r="D9" s="218"/>
      <c r="E9" s="218"/>
      <c r="F9" s="221" t="s">
        <v>188</v>
      </c>
      <c r="G9" s="219" t="s">
        <v>241</v>
      </c>
      <c r="H9" s="238">
        <v>1</v>
      </c>
      <c r="I9" s="232">
        <f>ROUND(IFERROR(VLOOKUP($G9,'Look Up Tables'!$F$86:$H$93,2,FALSE)*H9,0),2)</f>
        <v>535</v>
      </c>
      <c r="J9" s="233">
        <f>ROUND(IFERROR(VLOOKUP($G9,'Look Up Tables'!$F$86:$H$93,3,FALSE)*H9,0),4)</f>
        <v>6.59E-2</v>
      </c>
      <c r="K9" s="194">
        <f t="shared" ref="K9:K17" si="0">IFERROR(ROUND(I9*0.02+J9*200,2),"")</f>
        <v>23.88</v>
      </c>
      <c r="L9" s="205">
        <f>ROUND(K9*'Project Summary'!$F$32/'Project Summary'!$E$32,2)</f>
        <v>23.88</v>
      </c>
      <c r="M9" s="194"/>
      <c r="N9" s="194"/>
      <c r="O9" s="194"/>
      <c r="P9" s="194"/>
      <c r="Q9" s="194"/>
      <c r="R9" s="194"/>
      <c r="S9" s="194"/>
      <c r="T9" s="194"/>
      <c r="U9" s="194"/>
      <c r="V9" s="194"/>
      <c r="W9" s="194"/>
      <c r="X9" s="194"/>
      <c r="Y9" s="194"/>
      <c r="Z9" s="194"/>
      <c r="AA9" s="194"/>
      <c r="AB9" s="194"/>
      <c r="AC9" s="194"/>
      <c r="AD9" s="194"/>
      <c r="AE9" s="194"/>
      <c r="AF9" s="194"/>
      <c r="AG9" s="194"/>
      <c r="AH9" s="194"/>
      <c r="AI9" s="194"/>
    </row>
    <row r="10" spans="1:35" s="188" customFormat="1" ht="21.75" customHeight="1">
      <c r="B10" s="202">
        <v>3</v>
      </c>
      <c r="C10" s="217"/>
      <c r="D10" s="218"/>
      <c r="E10" s="218"/>
      <c r="F10" s="221" t="s">
        <v>188</v>
      </c>
      <c r="G10" s="219" t="s">
        <v>242</v>
      </c>
      <c r="H10" s="276">
        <v>1</v>
      </c>
      <c r="I10" s="232">
        <f>ROUND(IFERROR(VLOOKUP($G10,'Look Up Tables'!$F$86:$H$93,2,FALSE)*H10,0),2)</f>
        <v>19</v>
      </c>
      <c r="J10" s="233">
        <f>ROUND(IFERROR(VLOOKUP($G10,'Look Up Tables'!$F$86:$H$93,3,FALSE)*H10,0),4)</f>
        <v>2.5000000000000001E-3</v>
      </c>
      <c r="K10" s="194">
        <f t="shared" si="0"/>
        <v>0.88</v>
      </c>
      <c r="L10" s="205">
        <f>ROUND(K10*'Project Summary'!$F$32/'Project Summary'!$E$32,2)</f>
        <v>0.88</v>
      </c>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row>
    <row r="11" spans="1:35" s="188" customFormat="1" ht="21.75" customHeight="1">
      <c r="B11" s="202">
        <v>4</v>
      </c>
      <c r="C11" s="217"/>
      <c r="D11" s="218"/>
      <c r="E11" s="218"/>
      <c r="F11" s="221" t="s">
        <v>188</v>
      </c>
      <c r="G11" s="219" t="s">
        <v>243</v>
      </c>
      <c r="H11" s="238">
        <v>1</v>
      </c>
      <c r="I11" s="232">
        <f>ROUND(IFERROR(VLOOKUP($G11,'Look Up Tables'!$F$86:$H$93,2,FALSE)*H11,0),2)</f>
        <v>31</v>
      </c>
      <c r="J11" s="233">
        <f>ROUND(IFERROR(VLOOKUP($G11,'Look Up Tables'!$F$86:$H$93,3,FALSE)*H11,0),4)</f>
        <v>3.8E-3</v>
      </c>
      <c r="K11" s="194">
        <f t="shared" si="0"/>
        <v>1.38</v>
      </c>
      <c r="L11" s="205">
        <f>ROUND(K11*'Project Summary'!$F$32/'Project Summary'!$E$32,2)</f>
        <v>1.38</v>
      </c>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row>
    <row r="12" spans="1:35" s="188" customFormat="1" ht="21.75" customHeight="1">
      <c r="B12" s="202">
        <v>5</v>
      </c>
      <c r="C12" s="217"/>
      <c r="D12" s="218"/>
      <c r="E12" s="218"/>
      <c r="F12" s="221" t="s">
        <v>188</v>
      </c>
      <c r="G12" s="219" t="s">
        <v>244</v>
      </c>
      <c r="H12" s="276">
        <v>1</v>
      </c>
      <c r="I12" s="232">
        <f>ROUND(IFERROR(VLOOKUP($G12,'Look Up Tables'!$F$86:$H$93,2,FALSE)*H12,0),2)</f>
        <v>24</v>
      </c>
      <c r="J12" s="233">
        <f>ROUND(IFERROR(VLOOKUP($G12,'Look Up Tables'!$F$86:$H$93,3,FALSE)*H12,0),4)</f>
        <v>3.0999999999999999E-3</v>
      </c>
      <c r="K12" s="194">
        <f t="shared" si="0"/>
        <v>1.1000000000000001</v>
      </c>
      <c r="L12" s="205">
        <f>ROUND(K12*'Project Summary'!$F$32/'Project Summary'!$E$32,2)</f>
        <v>1.1000000000000001</v>
      </c>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row>
    <row r="13" spans="1:35" s="188" customFormat="1" ht="21.75" customHeight="1">
      <c r="B13" s="202">
        <v>6</v>
      </c>
      <c r="C13" s="217"/>
      <c r="D13" s="218"/>
      <c r="E13" s="218"/>
      <c r="F13" s="221" t="s">
        <v>188</v>
      </c>
      <c r="G13" s="219" t="s">
        <v>245</v>
      </c>
      <c r="H13" s="238">
        <v>1</v>
      </c>
      <c r="I13" s="232">
        <f>ROUND(IFERROR(VLOOKUP($G13,'Look Up Tables'!$F$86:$H$93,2,FALSE)*H13,0),2)</f>
        <v>129</v>
      </c>
      <c r="J13" s="233">
        <f>ROUND(IFERROR(VLOOKUP($G13,'Look Up Tables'!$F$86:$H$93,3,FALSE)*H13,0),4)</f>
        <v>1.5800000000000002E-2</v>
      </c>
      <c r="K13" s="194">
        <f t="shared" si="0"/>
        <v>5.74</v>
      </c>
      <c r="L13" s="205">
        <f>ROUND(K13*'Project Summary'!$F$32/'Project Summary'!$E$32,2)</f>
        <v>5.74</v>
      </c>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row>
    <row r="14" spans="1:35" s="188" customFormat="1" ht="21.75" customHeight="1">
      <c r="B14" s="202">
        <v>7</v>
      </c>
      <c r="C14" s="217"/>
      <c r="D14" s="218"/>
      <c r="E14" s="218"/>
      <c r="F14" s="221" t="s">
        <v>188</v>
      </c>
      <c r="G14" s="219" t="s">
        <v>246</v>
      </c>
      <c r="H14" s="276">
        <v>1</v>
      </c>
      <c r="I14" s="232">
        <f>ROUND(IFERROR(VLOOKUP($G14,'Look Up Tables'!$F$86:$H$93,2,FALSE)*H14,0),2)</f>
        <v>410</v>
      </c>
      <c r="J14" s="233">
        <f>ROUND(IFERROR(VLOOKUP($G14,'Look Up Tables'!$F$86:$H$93,3,FALSE)*H14,0),4)</f>
        <v>5.3199999999999997E-2</v>
      </c>
      <c r="K14" s="194">
        <f t="shared" si="0"/>
        <v>18.84</v>
      </c>
      <c r="L14" s="205">
        <f>ROUND(K14*'Project Summary'!$F$32/'Project Summary'!$E$32,2)</f>
        <v>18.84</v>
      </c>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row>
    <row r="15" spans="1:35" s="188" customFormat="1" ht="21.75" customHeight="1">
      <c r="B15" s="202">
        <v>8</v>
      </c>
      <c r="C15" s="217"/>
      <c r="D15" s="218"/>
      <c r="E15" s="218"/>
      <c r="F15" s="219"/>
      <c r="G15" s="219"/>
      <c r="H15" s="238"/>
      <c r="I15" s="232">
        <f>ROUND(IFERROR(VLOOKUP($G15,'Look Up Tables'!$F$86:$H$93,2,FALSE)*H15,0),2)</f>
        <v>0</v>
      </c>
      <c r="J15" s="233">
        <f>ROUND(IFERROR(VLOOKUP($G15,'Look Up Tables'!$F$86:$H$93,3,FALSE)*H15,0),4)</f>
        <v>0</v>
      </c>
      <c r="K15" s="194">
        <f t="shared" si="0"/>
        <v>0</v>
      </c>
      <c r="L15" s="205">
        <f>ROUND(K15*'Project Summary'!$F$32/'Project Summary'!$E$32,2)</f>
        <v>0</v>
      </c>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row>
    <row r="16" spans="1:35" s="188" customFormat="1" ht="21.75" customHeight="1">
      <c r="B16" s="202">
        <v>9</v>
      </c>
      <c r="C16" s="217"/>
      <c r="D16" s="218"/>
      <c r="E16" s="218"/>
      <c r="F16" s="219"/>
      <c r="G16" s="219"/>
      <c r="H16" s="238"/>
      <c r="I16" s="232">
        <f>ROUND(IFERROR(VLOOKUP($G16,'Look Up Tables'!$F$86:$H$93,2,FALSE)*H16,0),2)</f>
        <v>0</v>
      </c>
      <c r="J16" s="233">
        <f>ROUND(IFERROR(VLOOKUP($G16,'Look Up Tables'!$F$86:$H$93,3,FALSE)*H16,0),4)</f>
        <v>0</v>
      </c>
      <c r="K16" s="194">
        <f t="shared" si="0"/>
        <v>0</v>
      </c>
      <c r="L16" s="205">
        <f>ROUND(K16*'Project Summary'!$F$32/'Project Summary'!$E$32,2)</f>
        <v>0</v>
      </c>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row>
    <row r="17" spans="2:35" s="188" customFormat="1" ht="21.75" customHeight="1" thickBot="1">
      <c r="B17" s="206">
        <v>10</v>
      </c>
      <c r="C17" s="222"/>
      <c r="D17" s="223"/>
      <c r="E17" s="223"/>
      <c r="F17" s="225"/>
      <c r="G17" s="225"/>
      <c r="H17" s="274"/>
      <c r="I17" s="234">
        <f>ROUND(IFERROR(VLOOKUP($G17,'Look Up Tables'!$F$86:$H$93,2,FALSE)*H17,0),2)</f>
        <v>0</v>
      </c>
      <c r="J17" s="235">
        <f>ROUND(IFERROR(VLOOKUP($G17,'Look Up Tables'!$F$86:$H$93,3,FALSE)*H17,0),4)</f>
        <v>0</v>
      </c>
      <c r="K17" s="194">
        <f t="shared" si="0"/>
        <v>0</v>
      </c>
      <c r="L17" s="211">
        <f>ROUND(K17*'Project Summary'!$F$32/'Project Summary'!$E$32,2)</f>
        <v>0</v>
      </c>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row>
    <row r="18" spans="2:35"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row>
    <row r="19" spans="2:35"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row>
    <row r="20" spans="2:35"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row>
    <row r="21" spans="2:35">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row>
    <row r="22" spans="2:35">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row>
    <row r="23" spans="2:35">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row>
    <row r="24" spans="2:35">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row>
    <row r="25" spans="2:35">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row>
    <row r="26" spans="2:35">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row>
    <row r="27" spans="2:35">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row>
    <row r="28" spans="2:35">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row>
    <row r="29" spans="2:35">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row>
    <row r="30" spans="2:35">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row>
    <row r="31" spans="2:35">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row>
    <row r="32" spans="2:35">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row>
    <row r="33" spans="2:35">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row>
    <row r="34" spans="2:35">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row>
    <row r="35" spans="2:35">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row>
    <row r="36" spans="2:35">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row>
    <row r="37" spans="2:35">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row>
    <row r="38" spans="2:35">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row>
    <row r="39" spans="2:35">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row>
    <row r="40" spans="2:35">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row>
    <row r="41" spans="2:35">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row>
    <row r="42" spans="2:35">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row>
    <row r="43" spans="2:35">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row>
    <row r="44" spans="2:35">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row>
    <row r="45" spans="2:35">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row>
    <row r="46" spans="2:35">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row>
    <row r="47" spans="2:35">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row>
    <row r="48" spans="2:35">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row>
    <row r="49" spans="2:35">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row>
    <row r="50" spans="2:35">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row>
    <row r="51" spans="2:35">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row>
    <row r="52" spans="2:35">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row>
    <row r="53" spans="2:35">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row>
    <row r="54" spans="2:35">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row>
    <row r="55" spans="2:35">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row>
    <row r="56" spans="2:35">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row>
    <row r="57" spans="2:35">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row>
    <row r="58" spans="2:35">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row>
    <row r="59" spans="2:35">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row>
    <row r="60" spans="2:35">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row>
    <row r="61" spans="2:35">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row>
    <row r="62" spans="2:35">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row>
    <row r="63" spans="2:35">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row>
    <row r="64" spans="2:35">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row>
    <row r="65" spans="2:35">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row>
  </sheetData>
  <sheetProtection algorithmName="SHA-512" hashValue="8NiT1FpYg/bP0amKGkvl9MbazCQPGm6ZsmQqH8GlKD/UB+cmukibZuhSi3V1HoBGcl70xuzXXEoJYmr0h7awyw==" saltValue="sm+KJaF7QxhsxpeGB6BFgw==" spinCount="100000" sheet="1" formatColumns="0"/>
  <mergeCells count="6">
    <mergeCell ref="B4:J4"/>
    <mergeCell ref="C6:H6"/>
    <mergeCell ref="I6:J6"/>
    <mergeCell ref="K6:K7"/>
    <mergeCell ref="L6:L7"/>
    <mergeCell ref="B6:B7"/>
  </mergeCells>
  <conditionalFormatting sqref="F8 F15:F17">
    <cfRule type="expression" dxfId="18" priority="8">
      <formula>$F8="New Construction"</formula>
    </cfRule>
  </conditionalFormatting>
  <conditionalFormatting sqref="F9">
    <cfRule type="expression" dxfId="17" priority="7">
      <formula>$F9="New Construction"</formula>
    </cfRule>
  </conditionalFormatting>
  <conditionalFormatting sqref="F10">
    <cfRule type="expression" dxfId="16" priority="6">
      <formula>$F10="New Construction"</formula>
    </cfRule>
  </conditionalFormatting>
  <conditionalFormatting sqref="F11">
    <cfRule type="expression" dxfId="15" priority="5">
      <formula>$F11="New Construction"</formula>
    </cfRule>
  </conditionalFormatting>
  <conditionalFormatting sqref="F12">
    <cfRule type="expression" dxfId="14" priority="4">
      <formula>$F12="New Construction"</formula>
    </cfRule>
  </conditionalFormatting>
  <conditionalFormatting sqref="F13">
    <cfRule type="expression" dxfId="13" priority="2">
      <formula>$F13="New Construction"</formula>
    </cfRule>
  </conditionalFormatting>
  <conditionalFormatting sqref="F14">
    <cfRule type="expression" dxfId="12" priority="1">
      <formula>$F14="New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DEECBFFB-DE7E-4E2D-9076-34EEA77A790C}">
          <x14:formula1>
            <xm:f>'Look Up Tables'!$F$33:$F$34</xm:f>
          </x14:formula1>
          <xm:sqref>F8:F17</xm:sqref>
        </x14:dataValidation>
        <x14:dataValidation type="list" allowBlank="1" showInputMessage="1" showErrorMessage="1" xr:uid="{92FED585-CE9E-4709-A55E-648CBEB25F1B}">
          <x14:formula1>
            <xm:f>'Look Up Tables'!$B$87:$B$93</xm:f>
          </x14:formula1>
          <xm:sqref>G8:G17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6E9D65-630E-48A8-971A-0B52E85457F4}">
  <sheetPr codeName="Sheet13">
    <tabColor theme="8" tint="0.59999389629810485"/>
  </sheetPr>
  <dimension ref="A1:AL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29" style="183" customWidth="1"/>
    <col min="8" max="8" width="15.625" style="183" customWidth="1"/>
    <col min="9" max="9" width="11.25" style="183" customWidth="1"/>
    <col min="10" max="11" width="10.375" style="183" hidden="1" customWidth="1"/>
    <col min="12" max="12" width="12.625" style="183" bestFit="1" customWidth="1"/>
    <col min="13" max="13" width="11.5" style="183" bestFit="1" customWidth="1"/>
    <col min="14" max="14" width="0" style="183" hidden="1" customWidth="1"/>
    <col min="15" max="15" width="14.25" style="183" bestFit="1" customWidth="1"/>
    <col min="16" max="16384" width="8.75" style="183"/>
  </cols>
  <sheetData>
    <row r="1" spans="1:38">
      <c r="A1" s="182" t="s">
        <v>177</v>
      </c>
      <c r="J1" s="183" t="s">
        <v>178</v>
      </c>
      <c r="K1" s="183" t="s">
        <v>178</v>
      </c>
      <c r="N1" s="183" t="s">
        <v>178</v>
      </c>
    </row>
    <row r="2" spans="1:38" s="184" customFormat="1" ht="9.75" customHeight="1"/>
    <row r="3" spans="1:38" ht="34.5" customHeight="1">
      <c r="A3" s="183"/>
      <c r="B3" s="241" t="s">
        <v>168</v>
      </c>
      <c r="C3" s="186"/>
      <c r="D3" s="186"/>
      <c r="E3" s="186"/>
      <c r="F3" s="186"/>
      <c r="G3" s="186"/>
      <c r="H3" s="186"/>
    </row>
    <row r="4" spans="1:38" ht="28.9" customHeight="1">
      <c r="A4" s="183"/>
      <c r="B4" s="376" t="s">
        <v>158</v>
      </c>
      <c r="C4" s="376"/>
      <c r="D4" s="376"/>
      <c r="E4" s="376"/>
      <c r="F4" s="376"/>
      <c r="G4" s="376"/>
      <c r="H4" s="376"/>
      <c r="I4" s="376"/>
      <c r="J4" s="376"/>
      <c r="K4" s="376"/>
    </row>
    <row r="5" spans="1:38" ht="9" customHeight="1" thickBot="1">
      <c r="A5" s="183"/>
      <c r="B5" s="187"/>
      <c r="C5" s="187"/>
      <c r="D5" s="187"/>
      <c r="E5" s="187"/>
      <c r="F5" s="187"/>
      <c r="G5" s="184"/>
      <c r="H5" s="184"/>
    </row>
    <row r="6" spans="1:38" s="188" customFormat="1" ht="22.15" customHeight="1">
      <c r="B6" s="388" t="s">
        <v>179</v>
      </c>
      <c r="C6" s="381" t="s">
        <v>180</v>
      </c>
      <c r="D6" s="382"/>
      <c r="E6" s="382"/>
      <c r="F6" s="382"/>
      <c r="G6" s="382"/>
      <c r="H6" s="382"/>
      <c r="I6" s="383"/>
      <c r="J6" s="384" t="s">
        <v>181</v>
      </c>
      <c r="K6" s="385"/>
      <c r="L6" s="385"/>
      <c r="M6" s="386"/>
      <c r="N6" s="392" t="s">
        <v>163</v>
      </c>
      <c r="O6" s="388" t="s">
        <v>182</v>
      </c>
    </row>
    <row r="7" spans="1:38" s="189" customFormat="1" ht="33.75" customHeight="1" thickBot="1">
      <c r="B7" s="389"/>
      <c r="C7" s="190" t="s">
        <v>183</v>
      </c>
      <c r="D7" s="191" t="s">
        <v>59</v>
      </c>
      <c r="E7" s="191" t="s">
        <v>61</v>
      </c>
      <c r="F7" s="192" t="s">
        <v>63</v>
      </c>
      <c r="G7" s="192" t="s">
        <v>99</v>
      </c>
      <c r="H7" s="227" t="s">
        <v>101</v>
      </c>
      <c r="I7" s="193" t="s">
        <v>247</v>
      </c>
      <c r="J7" s="262" t="s">
        <v>248</v>
      </c>
      <c r="K7" s="275" t="s">
        <v>234</v>
      </c>
      <c r="L7" s="263" t="s">
        <v>110</v>
      </c>
      <c r="M7" s="264" t="s">
        <v>162</v>
      </c>
      <c r="N7" s="392"/>
      <c r="O7" s="389"/>
      <c r="P7" s="194"/>
      <c r="Q7" s="194"/>
      <c r="R7" s="194"/>
      <c r="S7" s="194"/>
      <c r="T7" s="194"/>
      <c r="U7" s="194"/>
      <c r="V7" s="194"/>
      <c r="W7" s="194"/>
      <c r="X7" s="194"/>
      <c r="Y7" s="194"/>
      <c r="Z7" s="194"/>
      <c r="AA7" s="194"/>
      <c r="AB7" s="194"/>
      <c r="AC7" s="194"/>
      <c r="AD7" s="194"/>
      <c r="AE7" s="194"/>
      <c r="AF7" s="194"/>
      <c r="AG7" s="194"/>
      <c r="AH7" s="194"/>
      <c r="AI7" s="194"/>
      <c r="AJ7" s="194"/>
      <c r="AK7" s="194"/>
      <c r="AL7" s="194"/>
    </row>
    <row r="8" spans="1:38" s="188" customFormat="1" ht="21.75" customHeight="1">
      <c r="B8" s="195">
        <v>1</v>
      </c>
      <c r="C8" s="259"/>
      <c r="D8" s="260" t="s">
        <v>249</v>
      </c>
      <c r="E8" s="260" t="s">
        <v>249</v>
      </c>
      <c r="F8" s="237" t="s">
        <v>188</v>
      </c>
      <c r="G8" s="237" t="s">
        <v>250</v>
      </c>
      <c r="H8" s="273">
        <v>1</v>
      </c>
      <c r="I8" s="261">
        <v>1</v>
      </c>
      <c r="J8" s="251">
        <f>IFERROR(VLOOKUP(G8,'Look Up Tables'!$J$86:$K$88,2,FALSE),0)</f>
        <v>0.03</v>
      </c>
      <c r="K8" s="253">
        <v>2190</v>
      </c>
      <c r="L8" s="254">
        <f>ROUND(IF(F8="Retrofit",I8*(H8*J8*K8),0),2)</f>
        <v>65.7</v>
      </c>
      <c r="M8" s="231">
        <v>0</v>
      </c>
      <c r="N8" s="194">
        <f>IFERROR(ROUND(L8*0.02+M8*200,2),"")</f>
        <v>1.31</v>
      </c>
      <c r="O8" s="201">
        <f>ROUND(N8*'Project Summary'!$F$32/'Project Summary'!$E$32,2)</f>
        <v>1.31</v>
      </c>
      <c r="P8" s="194"/>
      <c r="Q8" s="194"/>
      <c r="R8" s="194"/>
      <c r="S8" s="194"/>
      <c r="T8" s="194"/>
      <c r="U8" s="194"/>
      <c r="V8" s="194"/>
      <c r="W8" s="194"/>
      <c r="X8" s="194"/>
      <c r="Y8" s="194"/>
      <c r="Z8" s="194"/>
      <c r="AA8" s="194"/>
      <c r="AB8" s="194"/>
      <c r="AC8" s="194"/>
      <c r="AD8" s="194"/>
      <c r="AE8" s="194"/>
      <c r="AF8" s="194"/>
      <c r="AG8" s="194"/>
      <c r="AH8" s="194"/>
      <c r="AI8" s="194"/>
      <c r="AJ8" s="194"/>
      <c r="AK8" s="194"/>
      <c r="AL8" s="194"/>
    </row>
    <row r="9" spans="1:38" s="188" customFormat="1" ht="21.75" customHeight="1">
      <c r="B9" s="202">
        <v>2</v>
      </c>
      <c r="C9" s="217"/>
      <c r="D9" s="218"/>
      <c r="E9" s="218"/>
      <c r="F9" s="219" t="s">
        <v>188</v>
      </c>
      <c r="G9" s="219" t="s">
        <v>251</v>
      </c>
      <c r="H9" s="238">
        <v>1</v>
      </c>
      <c r="I9" s="220">
        <v>1</v>
      </c>
      <c r="J9" s="203">
        <f>IFERROR(VLOOKUP(G9,'Look Up Tables'!$J$86:$K$88,2,FALSE),0)</f>
        <v>0.02</v>
      </c>
      <c r="K9" s="204">
        <v>2190</v>
      </c>
      <c r="L9" s="267">
        <f t="shared" ref="L9:L17" si="0">ROUND(IF(F9="Retrofit",I9*(H9*J9*K9),0),2)</f>
        <v>43.8</v>
      </c>
      <c r="M9" s="233">
        <v>0</v>
      </c>
      <c r="N9" s="194">
        <f t="shared" ref="N9:N17" si="1">IFERROR(ROUND(L9*0.02+M9*200,2),"")</f>
        <v>0.88</v>
      </c>
      <c r="O9" s="205">
        <f>ROUND(N9*'Project Summary'!$F$32/'Project Summary'!$E$32,2)</f>
        <v>0.88</v>
      </c>
      <c r="P9" s="194"/>
      <c r="Q9" s="194"/>
      <c r="R9" s="194"/>
      <c r="S9" s="194"/>
      <c r="T9" s="194"/>
      <c r="U9" s="194"/>
      <c r="V9" s="194"/>
      <c r="W9" s="194"/>
      <c r="X9" s="194"/>
      <c r="Y9" s="194"/>
      <c r="Z9" s="194"/>
      <c r="AA9" s="194"/>
      <c r="AB9" s="194"/>
      <c r="AC9" s="194"/>
      <c r="AD9" s="194"/>
      <c r="AE9" s="194"/>
      <c r="AF9" s="194"/>
      <c r="AG9" s="194"/>
      <c r="AH9" s="194"/>
      <c r="AI9" s="194"/>
      <c r="AJ9" s="194"/>
      <c r="AK9" s="194"/>
      <c r="AL9" s="194"/>
    </row>
    <row r="10" spans="1:38" s="188" customFormat="1" ht="21.75" customHeight="1">
      <c r="B10" s="202">
        <v>3</v>
      </c>
      <c r="C10" s="217"/>
      <c r="D10" s="218"/>
      <c r="E10" s="218"/>
      <c r="F10" s="219" t="s">
        <v>188</v>
      </c>
      <c r="G10" s="219" t="s">
        <v>252</v>
      </c>
      <c r="H10" s="238">
        <v>1</v>
      </c>
      <c r="I10" s="220">
        <v>1</v>
      </c>
      <c r="J10" s="203">
        <f>IFERROR(VLOOKUP(G10,'Look Up Tables'!$J$86:$K$88,2,FALSE),0)</f>
        <v>0.01</v>
      </c>
      <c r="K10" s="204">
        <v>2190</v>
      </c>
      <c r="L10" s="267">
        <f t="shared" si="0"/>
        <v>21.9</v>
      </c>
      <c r="M10" s="233">
        <v>0</v>
      </c>
      <c r="N10" s="194">
        <f t="shared" si="1"/>
        <v>0.44</v>
      </c>
      <c r="O10" s="205">
        <f>ROUND(N10*'Project Summary'!$F$32/'Project Summary'!$E$32,2)</f>
        <v>0.44</v>
      </c>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row>
    <row r="11" spans="1:38" s="188" customFormat="1" ht="21.75" customHeight="1">
      <c r="B11" s="202">
        <v>4</v>
      </c>
      <c r="C11" s="217"/>
      <c r="D11" s="218"/>
      <c r="E11" s="218"/>
      <c r="F11" s="219"/>
      <c r="G11" s="219"/>
      <c r="H11" s="238"/>
      <c r="I11" s="220"/>
      <c r="J11" s="203">
        <f>IFERROR(VLOOKUP(G11,'Look Up Tables'!$J$86:$K$88,2,FALSE),0)</f>
        <v>0</v>
      </c>
      <c r="K11" s="204">
        <v>2190</v>
      </c>
      <c r="L11" s="267">
        <f t="shared" si="0"/>
        <v>0</v>
      </c>
      <c r="M11" s="233">
        <v>0</v>
      </c>
      <c r="N11" s="194">
        <f t="shared" si="1"/>
        <v>0</v>
      </c>
      <c r="O11" s="205">
        <f>ROUND(N11*'Project Summary'!$F$32/'Project Summary'!$E$32,2)</f>
        <v>0</v>
      </c>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row>
    <row r="12" spans="1:38" s="188" customFormat="1" ht="21.75" customHeight="1">
      <c r="B12" s="202">
        <v>5</v>
      </c>
      <c r="C12" s="217"/>
      <c r="D12" s="218"/>
      <c r="E12" s="218"/>
      <c r="F12" s="219"/>
      <c r="G12" s="219"/>
      <c r="H12" s="238"/>
      <c r="I12" s="220"/>
      <c r="J12" s="203">
        <f>IFERROR(VLOOKUP(G12,'Look Up Tables'!$J$86:$K$88,2,FALSE),0)</f>
        <v>0</v>
      </c>
      <c r="K12" s="204">
        <v>2190</v>
      </c>
      <c r="L12" s="267">
        <f t="shared" si="0"/>
        <v>0</v>
      </c>
      <c r="M12" s="233">
        <v>0</v>
      </c>
      <c r="N12" s="194">
        <f t="shared" si="1"/>
        <v>0</v>
      </c>
      <c r="O12" s="205">
        <f>ROUND(N12*'Project Summary'!$F$32/'Project Summary'!$E$32,2)</f>
        <v>0</v>
      </c>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row>
    <row r="13" spans="1:38" s="188" customFormat="1" ht="21.75" customHeight="1">
      <c r="B13" s="202">
        <v>6</v>
      </c>
      <c r="C13" s="217"/>
      <c r="D13" s="218"/>
      <c r="E13" s="218"/>
      <c r="F13" s="219"/>
      <c r="G13" s="219"/>
      <c r="H13" s="238"/>
      <c r="I13" s="220"/>
      <c r="J13" s="203">
        <f>IFERROR(VLOOKUP(G13,'Look Up Tables'!$J$86:$K$88,2,FALSE),0)</f>
        <v>0</v>
      </c>
      <c r="K13" s="204">
        <v>2190</v>
      </c>
      <c r="L13" s="267">
        <f t="shared" si="0"/>
        <v>0</v>
      </c>
      <c r="M13" s="233">
        <v>0</v>
      </c>
      <c r="N13" s="194">
        <f t="shared" si="1"/>
        <v>0</v>
      </c>
      <c r="O13" s="205">
        <f>ROUND(N13*'Project Summary'!$F$32/'Project Summary'!$E$32,2)</f>
        <v>0</v>
      </c>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row>
    <row r="14" spans="1:38" s="188" customFormat="1" ht="21.75" customHeight="1">
      <c r="B14" s="202">
        <v>7</v>
      </c>
      <c r="C14" s="217"/>
      <c r="D14" s="218"/>
      <c r="E14" s="218"/>
      <c r="F14" s="219"/>
      <c r="G14" s="219"/>
      <c r="H14" s="238"/>
      <c r="I14" s="220"/>
      <c r="J14" s="203">
        <f>IFERROR(VLOOKUP(G14,'Look Up Tables'!$J$86:$K$88,2,FALSE),0)</f>
        <v>0</v>
      </c>
      <c r="K14" s="204">
        <v>2190</v>
      </c>
      <c r="L14" s="267">
        <f t="shared" si="0"/>
        <v>0</v>
      </c>
      <c r="M14" s="233">
        <v>0</v>
      </c>
      <c r="N14" s="194">
        <f t="shared" si="1"/>
        <v>0</v>
      </c>
      <c r="O14" s="205">
        <f>ROUND(N14*'Project Summary'!$F$32/'Project Summary'!$E$32,2)</f>
        <v>0</v>
      </c>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row>
    <row r="15" spans="1:38" s="188" customFormat="1" ht="21.75" customHeight="1">
      <c r="B15" s="202">
        <v>8</v>
      </c>
      <c r="C15" s="217"/>
      <c r="D15" s="218"/>
      <c r="E15" s="218"/>
      <c r="F15" s="219"/>
      <c r="G15" s="219"/>
      <c r="H15" s="238"/>
      <c r="I15" s="220"/>
      <c r="J15" s="203">
        <f>IFERROR(VLOOKUP(G15,'Look Up Tables'!$J$86:$K$88,2,FALSE),0)</f>
        <v>0</v>
      </c>
      <c r="K15" s="204">
        <v>2190</v>
      </c>
      <c r="L15" s="267">
        <f t="shared" si="0"/>
        <v>0</v>
      </c>
      <c r="M15" s="233">
        <v>0</v>
      </c>
      <c r="N15" s="194">
        <f t="shared" si="1"/>
        <v>0</v>
      </c>
      <c r="O15" s="205">
        <f>ROUND(N15*'Project Summary'!$F$32/'Project Summary'!$E$32,2)</f>
        <v>0</v>
      </c>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row>
    <row r="16" spans="1:38" s="188" customFormat="1" ht="21.75" customHeight="1">
      <c r="B16" s="202">
        <v>9</v>
      </c>
      <c r="C16" s="217"/>
      <c r="D16" s="218"/>
      <c r="E16" s="218"/>
      <c r="F16" s="219"/>
      <c r="G16" s="219"/>
      <c r="H16" s="238"/>
      <c r="I16" s="220"/>
      <c r="J16" s="203">
        <f>IFERROR(VLOOKUP(G16,'Look Up Tables'!$J$86:$K$88,2,FALSE),0)</f>
        <v>0</v>
      </c>
      <c r="K16" s="204">
        <v>2190</v>
      </c>
      <c r="L16" s="267">
        <f t="shared" si="0"/>
        <v>0</v>
      </c>
      <c r="M16" s="233">
        <v>0</v>
      </c>
      <c r="N16" s="194">
        <f t="shared" si="1"/>
        <v>0</v>
      </c>
      <c r="O16" s="205">
        <f>ROUND(N16*'Project Summary'!$F$32/'Project Summary'!$E$32,2)</f>
        <v>0</v>
      </c>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row>
    <row r="17" spans="2:38" s="188" customFormat="1" ht="21.75" customHeight="1" thickBot="1">
      <c r="B17" s="206">
        <v>10</v>
      </c>
      <c r="C17" s="222"/>
      <c r="D17" s="223"/>
      <c r="E17" s="223"/>
      <c r="F17" s="225"/>
      <c r="G17" s="225"/>
      <c r="H17" s="274"/>
      <c r="I17" s="226"/>
      <c r="J17" s="207">
        <f>IFERROR(VLOOKUP(G17,'Look Up Tables'!$J$86:$K$88,2,FALSE),0)</f>
        <v>0</v>
      </c>
      <c r="K17" s="208">
        <v>2190</v>
      </c>
      <c r="L17" s="271">
        <f t="shared" si="0"/>
        <v>0</v>
      </c>
      <c r="M17" s="235">
        <v>0</v>
      </c>
      <c r="N17" s="194">
        <f t="shared" si="1"/>
        <v>0</v>
      </c>
      <c r="O17" s="211">
        <f>ROUND(N17*'Project Summary'!$F$32/'Project Summary'!$E$32,2)</f>
        <v>0</v>
      </c>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row>
    <row r="18" spans="2:38"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row>
    <row r="19" spans="2:38"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row>
    <row r="20" spans="2:38"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row>
    <row r="21" spans="2:38">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row>
    <row r="22" spans="2:38">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row>
    <row r="23" spans="2:38">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row>
    <row r="24" spans="2:38">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row>
    <row r="25" spans="2:38">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row>
    <row r="26" spans="2:38">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row>
    <row r="27" spans="2:38">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row>
    <row r="28" spans="2:38">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row>
    <row r="29" spans="2:38">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row>
    <row r="30" spans="2:38">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row>
    <row r="31" spans="2:38">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row>
    <row r="32" spans="2:38">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row>
    <row r="33" spans="2:38">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row>
    <row r="34" spans="2:38">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row>
    <row r="35" spans="2:38">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row>
    <row r="36" spans="2:38">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row>
    <row r="37" spans="2:38">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row>
    <row r="38" spans="2:38">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row>
    <row r="39" spans="2:38">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row>
    <row r="40" spans="2:38">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row>
    <row r="41" spans="2:38">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row>
    <row r="42" spans="2:38">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row>
    <row r="43" spans="2:38">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row>
    <row r="44" spans="2:38">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row>
    <row r="45" spans="2:38">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row>
    <row r="46" spans="2:38">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row>
    <row r="47" spans="2:38">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38">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row>
    <row r="49" spans="2:38">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row>
    <row r="50" spans="2:38">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row>
    <row r="51" spans="2:38">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row>
    <row r="52" spans="2:38">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row>
    <row r="53" spans="2:38">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row>
    <row r="54" spans="2:38">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row>
    <row r="55" spans="2:38">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row>
    <row r="56" spans="2:38">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row>
    <row r="57" spans="2:38">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row>
    <row r="58" spans="2:38">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row>
    <row r="59" spans="2:38">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row>
    <row r="60" spans="2:38">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row>
    <row r="61" spans="2:38">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row>
    <row r="62" spans="2:38">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row>
    <row r="63" spans="2:38">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row>
    <row r="64" spans="2:38">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row>
    <row r="65" spans="2:38">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row>
  </sheetData>
  <sheetProtection algorithmName="SHA-512" hashValue="mrWXjVzcUoJnWn9wQJeBAh2ScEsWqm+EXyK8ICV2uXPrWj83sLJAH5GO41pzjLi2nphfZv+2lI1xqwVWyDao9w==" saltValue="PE8pRrstIEr8aGTsV/5ycw==" spinCount="100000" sheet="1" formatColumns="0"/>
  <mergeCells count="6">
    <mergeCell ref="B4:K4"/>
    <mergeCell ref="C6:I6"/>
    <mergeCell ref="J6:M6"/>
    <mergeCell ref="N6:N7"/>
    <mergeCell ref="O6:O7"/>
    <mergeCell ref="B6:B7"/>
  </mergeCells>
  <conditionalFormatting sqref="F8:F17">
    <cfRule type="expression" dxfId="11"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C9A3CF08-9E1A-4A29-9CDF-785230472C9C}">
          <x14:formula1>
            <xm:f>'Look Up Tables'!$F$33:$F$34</xm:f>
          </x14:formula1>
          <xm:sqref>F8:F17</xm:sqref>
        </x14:dataValidation>
        <x14:dataValidation type="list" allowBlank="1" showInputMessage="1" showErrorMessage="1" xr:uid="{00A11904-42FF-4D13-8101-7B73109DB652}">
          <x14:formula1>
            <xm:f>'Look Up Tables'!$J$86:$J$88</xm:f>
          </x14:formula1>
          <xm:sqref>G8:G17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A3877-1996-43DF-9E5F-6A917CE9E066}">
  <sheetPr codeName="Sheet14">
    <tabColor theme="8" tint="0.59999389629810485"/>
  </sheetPr>
  <dimension ref="A1:AM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5.625" style="183" customWidth="1"/>
    <col min="8" max="8" width="11.25" style="183" customWidth="1"/>
    <col min="9" max="11" width="10.375" style="183" hidden="1" customWidth="1"/>
    <col min="12" max="12" width="8.75" style="183" hidden="1" customWidth="1"/>
    <col min="13" max="13" width="12.625" style="183" bestFit="1" customWidth="1"/>
    <col min="14" max="14" width="11.5" style="183" bestFit="1" customWidth="1"/>
    <col min="15" max="15" width="0" style="183" hidden="1" customWidth="1"/>
    <col min="16" max="16" width="14.25" style="183" bestFit="1" customWidth="1"/>
    <col min="17" max="16384" width="8.75" style="183"/>
  </cols>
  <sheetData>
    <row r="1" spans="1:39">
      <c r="A1" s="182" t="s">
        <v>177</v>
      </c>
      <c r="I1" s="183" t="s">
        <v>178</v>
      </c>
      <c r="J1" s="183" t="s">
        <v>178</v>
      </c>
      <c r="K1" s="183" t="s">
        <v>178</v>
      </c>
      <c r="L1" s="183" t="s">
        <v>178</v>
      </c>
      <c r="O1" s="183" t="s">
        <v>178</v>
      </c>
    </row>
    <row r="2" spans="1:39" s="184" customFormat="1" ht="9.75" customHeight="1"/>
    <row r="3" spans="1:39" ht="34.5" customHeight="1">
      <c r="A3" s="183"/>
      <c r="B3" s="241" t="s">
        <v>169</v>
      </c>
      <c r="C3" s="186"/>
      <c r="D3" s="186"/>
      <c r="E3" s="186"/>
      <c r="F3" s="186"/>
      <c r="G3" s="186"/>
    </row>
    <row r="4" spans="1:39" ht="28.9" customHeight="1">
      <c r="A4" s="183"/>
      <c r="B4" s="376" t="s">
        <v>158</v>
      </c>
      <c r="C4" s="376"/>
      <c r="D4" s="376"/>
      <c r="E4" s="376"/>
      <c r="F4" s="376"/>
      <c r="G4" s="376"/>
      <c r="H4" s="376"/>
      <c r="I4" s="376"/>
      <c r="J4" s="376"/>
      <c r="K4" s="376"/>
      <c r="L4" s="376"/>
    </row>
    <row r="5" spans="1:39" ht="9" customHeight="1" thickBot="1">
      <c r="A5" s="183"/>
      <c r="B5" s="187"/>
      <c r="C5" s="187"/>
      <c r="D5" s="187"/>
      <c r="E5" s="187"/>
      <c r="F5" s="187"/>
      <c r="G5" s="184"/>
    </row>
    <row r="6" spans="1:39" s="188" customFormat="1" ht="22.15" customHeight="1">
      <c r="B6" s="388" t="s">
        <v>179</v>
      </c>
      <c r="C6" s="381" t="s">
        <v>180</v>
      </c>
      <c r="D6" s="382"/>
      <c r="E6" s="382"/>
      <c r="F6" s="382"/>
      <c r="G6" s="382"/>
      <c r="H6" s="383"/>
      <c r="I6" s="384" t="s">
        <v>181</v>
      </c>
      <c r="J6" s="385"/>
      <c r="K6" s="385"/>
      <c r="L6" s="385"/>
      <c r="M6" s="385"/>
      <c r="N6" s="386"/>
      <c r="O6" s="392" t="s">
        <v>163</v>
      </c>
      <c r="P6" s="388" t="s">
        <v>182</v>
      </c>
    </row>
    <row r="7" spans="1:39" s="189" customFormat="1" ht="33.75" customHeight="1" thickBot="1">
      <c r="B7" s="389"/>
      <c r="C7" s="190" t="s">
        <v>183</v>
      </c>
      <c r="D7" s="191" t="s">
        <v>59</v>
      </c>
      <c r="E7" s="191" t="s">
        <v>61</v>
      </c>
      <c r="F7" s="192" t="s">
        <v>63</v>
      </c>
      <c r="G7" s="192" t="s">
        <v>65</v>
      </c>
      <c r="H7" s="193" t="s">
        <v>73</v>
      </c>
      <c r="I7" s="262" t="s">
        <v>253</v>
      </c>
      <c r="J7" s="275" t="s">
        <v>254</v>
      </c>
      <c r="K7" s="275" t="s">
        <v>255</v>
      </c>
      <c r="L7" s="263" t="s">
        <v>256</v>
      </c>
      <c r="M7" s="263" t="s">
        <v>110</v>
      </c>
      <c r="N7" s="264" t="s">
        <v>162</v>
      </c>
      <c r="O7" s="392"/>
      <c r="P7" s="389"/>
      <c r="Q7" s="194"/>
      <c r="R7" s="194"/>
      <c r="S7" s="194"/>
      <c r="T7" s="194"/>
      <c r="U7" s="194"/>
      <c r="V7" s="194"/>
      <c r="W7" s="194"/>
      <c r="X7" s="194"/>
      <c r="Y7" s="194"/>
      <c r="Z7" s="194"/>
      <c r="AA7" s="194"/>
      <c r="AB7" s="194"/>
      <c r="AC7" s="194"/>
      <c r="AD7" s="194"/>
      <c r="AE7" s="194"/>
      <c r="AF7" s="194"/>
      <c r="AG7" s="194"/>
      <c r="AH7" s="194"/>
      <c r="AI7" s="194"/>
      <c r="AJ7" s="194"/>
      <c r="AK7" s="194"/>
      <c r="AL7" s="194"/>
      <c r="AM7" s="194"/>
    </row>
    <row r="8" spans="1:39" s="188" customFormat="1" ht="21.75" customHeight="1">
      <c r="B8" s="195">
        <v>1</v>
      </c>
      <c r="C8" s="259"/>
      <c r="D8" s="260" t="s">
        <v>257</v>
      </c>
      <c r="E8" s="260" t="s">
        <v>258</v>
      </c>
      <c r="F8" s="237" t="s">
        <v>188</v>
      </c>
      <c r="G8" s="237" t="s">
        <v>189</v>
      </c>
      <c r="H8" s="261">
        <v>1</v>
      </c>
      <c r="I8" s="251">
        <v>737</v>
      </c>
      <c r="J8" s="253">
        <v>1997</v>
      </c>
      <c r="K8" s="253">
        <v>0.46300000000000002</v>
      </c>
      <c r="L8" s="253">
        <v>0.48799999999999999</v>
      </c>
      <c r="M8" s="254">
        <f>ROUND(IF(F8="Retrofit",IF(G8="Freezer",H8*J8,H8*I8),0),2)</f>
        <v>1997</v>
      </c>
      <c r="N8" s="231">
        <f>ROUND(IF(F8="Retrofit",IF(G8="Freezer",H8*L8,H8*K8),0),4)</f>
        <v>0.48799999999999999</v>
      </c>
      <c r="O8" s="194">
        <f>IFERROR(ROUND(M8*0.02+N8*200,2),"")</f>
        <v>137.54</v>
      </c>
      <c r="P8" s="201">
        <f>ROUND(O8*'Project Summary'!$F$32/'Project Summary'!$E$32,2)</f>
        <v>137.54</v>
      </c>
      <c r="Q8" s="194"/>
      <c r="R8" s="194"/>
      <c r="S8" s="194"/>
      <c r="T8" s="194"/>
      <c r="U8" s="194"/>
      <c r="V8" s="194"/>
      <c r="W8" s="194"/>
      <c r="X8" s="194"/>
      <c r="Y8" s="194"/>
      <c r="Z8" s="194"/>
      <c r="AA8" s="194"/>
      <c r="AB8" s="194"/>
      <c r="AC8" s="194"/>
      <c r="AD8" s="194"/>
      <c r="AE8" s="194"/>
      <c r="AF8" s="194"/>
      <c r="AG8" s="194"/>
      <c r="AH8" s="194"/>
      <c r="AI8" s="194"/>
      <c r="AJ8" s="194"/>
      <c r="AK8" s="194"/>
      <c r="AL8" s="194"/>
      <c r="AM8" s="194"/>
    </row>
    <row r="9" spans="1:39" s="188" customFormat="1" ht="21.75" customHeight="1">
      <c r="B9" s="202">
        <v>2</v>
      </c>
      <c r="C9" s="217"/>
      <c r="D9" s="218"/>
      <c r="E9" s="218"/>
      <c r="F9" s="219" t="s">
        <v>188</v>
      </c>
      <c r="G9" s="221" t="s">
        <v>195</v>
      </c>
      <c r="H9" s="220">
        <v>1</v>
      </c>
      <c r="I9" s="277">
        <v>737</v>
      </c>
      <c r="J9" s="278">
        <v>1997</v>
      </c>
      <c r="K9" s="278">
        <v>0.46300000000000002</v>
      </c>
      <c r="L9" s="278">
        <v>0.48799999999999999</v>
      </c>
      <c r="M9" s="267">
        <f t="shared" ref="M9:M17" si="0">ROUND(IF(F9="Retrofit",IF(G9="Freezer",H9*J9,H9*I9),0),2)</f>
        <v>737</v>
      </c>
      <c r="N9" s="233">
        <f t="shared" ref="N9:N17" si="1">ROUND(IF(F9="Retrofit",IF(G9="Freezer",H9*L9,H9*K9),0),4)</f>
        <v>0.46300000000000002</v>
      </c>
      <c r="O9" s="194">
        <f t="shared" ref="O9:O17" si="2">IFERROR(ROUND(M9*0.02+N9*200,2),"")</f>
        <v>107.34</v>
      </c>
      <c r="P9" s="205">
        <f>ROUND(O9*'Project Summary'!$F$32/'Project Summary'!$E$32,2)</f>
        <v>107.34</v>
      </c>
      <c r="Q9" s="194"/>
      <c r="R9" s="194"/>
      <c r="S9" s="194"/>
      <c r="T9" s="194"/>
      <c r="U9" s="194"/>
      <c r="V9" s="194"/>
      <c r="W9" s="194"/>
      <c r="X9" s="194"/>
      <c r="Y9" s="194"/>
      <c r="Z9" s="194"/>
      <c r="AA9" s="194"/>
      <c r="AB9" s="194"/>
      <c r="AC9" s="194"/>
      <c r="AD9" s="194"/>
      <c r="AE9" s="194"/>
      <c r="AF9" s="194"/>
      <c r="AG9" s="194"/>
      <c r="AH9" s="194"/>
      <c r="AI9" s="194"/>
      <c r="AJ9" s="194"/>
      <c r="AK9" s="194"/>
      <c r="AL9" s="194"/>
      <c r="AM9" s="194"/>
    </row>
    <row r="10" spans="1:39" s="188" customFormat="1" ht="21.75" customHeight="1">
      <c r="B10" s="202">
        <v>3</v>
      </c>
      <c r="C10" s="217"/>
      <c r="D10" s="218"/>
      <c r="E10" s="218"/>
      <c r="F10" s="219"/>
      <c r="G10" s="219"/>
      <c r="H10" s="220"/>
      <c r="I10" s="277">
        <v>737</v>
      </c>
      <c r="J10" s="278">
        <v>1997</v>
      </c>
      <c r="K10" s="278">
        <v>0.46300000000000002</v>
      </c>
      <c r="L10" s="278">
        <v>0.48799999999999999</v>
      </c>
      <c r="M10" s="267">
        <f t="shared" si="0"/>
        <v>0</v>
      </c>
      <c r="N10" s="233">
        <f t="shared" si="1"/>
        <v>0</v>
      </c>
      <c r="O10" s="194">
        <f t="shared" si="2"/>
        <v>0</v>
      </c>
      <c r="P10" s="205">
        <f>ROUND(O10*'Project Summary'!$F$32/'Project Summary'!$E$32,2)</f>
        <v>0</v>
      </c>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row>
    <row r="11" spans="1:39" s="188" customFormat="1" ht="21.75" customHeight="1">
      <c r="B11" s="202">
        <v>4</v>
      </c>
      <c r="C11" s="217"/>
      <c r="D11" s="218"/>
      <c r="E11" s="218"/>
      <c r="F11" s="219"/>
      <c r="G11" s="219"/>
      <c r="H11" s="220"/>
      <c r="I11" s="277">
        <v>737</v>
      </c>
      <c r="J11" s="278">
        <v>1997</v>
      </c>
      <c r="K11" s="278">
        <v>0.46300000000000002</v>
      </c>
      <c r="L11" s="278">
        <v>0.48799999999999999</v>
      </c>
      <c r="M11" s="267">
        <f t="shared" si="0"/>
        <v>0</v>
      </c>
      <c r="N11" s="233">
        <f t="shared" si="1"/>
        <v>0</v>
      </c>
      <c r="O11" s="194">
        <f t="shared" si="2"/>
        <v>0</v>
      </c>
      <c r="P11" s="205">
        <f>ROUND(O11*'Project Summary'!$F$32/'Project Summary'!$E$32,2)</f>
        <v>0</v>
      </c>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row>
    <row r="12" spans="1:39" s="188" customFormat="1" ht="21.75" customHeight="1">
      <c r="B12" s="202">
        <v>5</v>
      </c>
      <c r="C12" s="217"/>
      <c r="D12" s="218"/>
      <c r="E12" s="218"/>
      <c r="F12" s="219"/>
      <c r="G12" s="219"/>
      <c r="H12" s="220"/>
      <c r="I12" s="277">
        <v>737</v>
      </c>
      <c r="J12" s="278">
        <v>1997</v>
      </c>
      <c r="K12" s="278">
        <v>0.46300000000000002</v>
      </c>
      <c r="L12" s="278">
        <v>0.48799999999999999</v>
      </c>
      <c r="M12" s="267">
        <f t="shared" si="0"/>
        <v>0</v>
      </c>
      <c r="N12" s="233">
        <f t="shared" si="1"/>
        <v>0</v>
      </c>
      <c r="O12" s="194">
        <f t="shared" si="2"/>
        <v>0</v>
      </c>
      <c r="P12" s="205">
        <f>ROUND(O12*'Project Summary'!$F$32/'Project Summary'!$E$32,2)</f>
        <v>0</v>
      </c>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row>
    <row r="13" spans="1:39" s="188" customFormat="1" ht="21.75" customHeight="1">
      <c r="B13" s="202">
        <v>6</v>
      </c>
      <c r="C13" s="217"/>
      <c r="D13" s="218"/>
      <c r="E13" s="218"/>
      <c r="F13" s="219"/>
      <c r="G13" s="219"/>
      <c r="H13" s="220"/>
      <c r="I13" s="277">
        <v>737</v>
      </c>
      <c r="J13" s="278">
        <v>1997</v>
      </c>
      <c r="K13" s="278">
        <v>0.46300000000000002</v>
      </c>
      <c r="L13" s="278">
        <v>0.48799999999999999</v>
      </c>
      <c r="M13" s="267">
        <f t="shared" si="0"/>
        <v>0</v>
      </c>
      <c r="N13" s="233">
        <f t="shared" si="1"/>
        <v>0</v>
      </c>
      <c r="O13" s="194">
        <f t="shared" si="2"/>
        <v>0</v>
      </c>
      <c r="P13" s="205">
        <f>ROUND(O13*'Project Summary'!$F$32/'Project Summary'!$E$32,2)</f>
        <v>0</v>
      </c>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row>
    <row r="14" spans="1:39" s="188" customFormat="1" ht="21.75" customHeight="1">
      <c r="B14" s="202">
        <v>7</v>
      </c>
      <c r="C14" s="217"/>
      <c r="D14" s="218"/>
      <c r="E14" s="218"/>
      <c r="F14" s="219"/>
      <c r="G14" s="219"/>
      <c r="H14" s="220"/>
      <c r="I14" s="277">
        <v>737</v>
      </c>
      <c r="J14" s="278">
        <v>1997</v>
      </c>
      <c r="K14" s="278">
        <v>0.46300000000000002</v>
      </c>
      <c r="L14" s="278">
        <v>0.48799999999999999</v>
      </c>
      <c r="M14" s="267">
        <f t="shared" si="0"/>
        <v>0</v>
      </c>
      <c r="N14" s="233">
        <f t="shared" si="1"/>
        <v>0</v>
      </c>
      <c r="O14" s="194">
        <f t="shared" si="2"/>
        <v>0</v>
      </c>
      <c r="P14" s="205">
        <f>ROUND(O14*'Project Summary'!$F$32/'Project Summary'!$E$32,2)</f>
        <v>0</v>
      </c>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row>
    <row r="15" spans="1:39" s="188" customFormat="1" ht="21.75" customHeight="1">
      <c r="B15" s="202">
        <v>8</v>
      </c>
      <c r="C15" s="217"/>
      <c r="D15" s="218"/>
      <c r="E15" s="218"/>
      <c r="F15" s="219"/>
      <c r="G15" s="219"/>
      <c r="H15" s="220"/>
      <c r="I15" s="277">
        <v>737</v>
      </c>
      <c r="J15" s="278">
        <v>1997</v>
      </c>
      <c r="K15" s="278">
        <v>0.46300000000000002</v>
      </c>
      <c r="L15" s="278">
        <v>0.48799999999999999</v>
      </c>
      <c r="M15" s="267">
        <f t="shared" si="0"/>
        <v>0</v>
      </c>
      <c r="N15" s="233">
        <f t="shared" si="1"/>
        <v>0</v>
      </c>
      <c r="O15" s="194">
        <f t="shared" si="2"/>
        <v>0</v>
      </c>
      <c r="P15" s="205">
        <f>ROUND(O15*'Project Summary'!$F$32/'Project Summary'!$E$32,2)</f>
        <v>0</v>
      </c>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row>
    <row r="16" spans="1:39" s="188" customFormat="1" ht="21.75" customHeight="1">
      <c r="B16" s="202">
        <v>9</v>
      </c>
      <c r="C16" s="217"/>
      <c r="D16" s="218"/>
      <c r="E16" s="218"/>
      <c r="F16" s="219"/>
      <c r="G16" s="219"/>
      <c r="H16" s="220"/>
      <c r="I16" s="277">
        <v>737</v>
      </c>
      <c r="J16" s="278">
        <v>1997</v>
      </c>
      <c r="K16" s="278">
        <v>0.46300000000000002</v>
      </c>
      <c r="L16" s="278">
        <v>0.48799999999999999</v>
      </c>
      <c r="M16" s="267">
        <f t="shared" si="0"/>
        <v>0</v>
      </c>
      <c r="N16" s="233">
        <f t="shared" si="1"/>
        <v>0</v>
      </c>
      <c r="O16" s="194">
        <f t="shared" si="2"/>
        <v>0</v>
      </c>
      <c r="P16" s="205">
        <f>ROUND(O16*'Project Summary'!$F$32/'Project Summary'!$E$32,2)</f>
        <v>0</v>
      </c>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row>
    <row r="17" spans="2:39" s="188" customFormat="1" ht="21.75" customHeight="1" thickBot="1">
      <c r="B17" s="206">
        <v>10</v>
      </c>
      <c r="C17" s="222"/>
      <c r="D17" s="223"/>
      <c r="E17" s="223"/>
      <c r="F17" s="225"/>
      <c r="G17" s="225"/>
      <c r="H17" s="226"/>
      <c r="I17" s="279">
        <v>737</v>
      </c>
      <c r="J17" s="280">
        <v>1997</v>
      </c>
      <c r="K17" s="280">
        <v>0.46300000000000002</v>
      </c>
      <c r="L17" s="280">
        <v>0.48799999999999999</v>
      </c>
      <c r="M17" s="271">
        <f t="shared" si="0"/>
        <v>0</v>
      </c>
      <c r="N17" s="235">
        <f t="shared" si="1"/>
        <v>0</v>
      </c>
      <c r="O17" s="194">
        <f t="shared" si="2"/>
        <v>0</v>
      </c>
      <c r="P17" s="211">
        <f>ROUND(O17*'Project Summary'!$F$32/'Project Summary'!$E$32,2)</f>
        <v>0</v>
      </c>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row>
    <row r="18" spans="2:39"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row>
    <row r="19" spans="2:39"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row>
    <row r="20" spans="2:39"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row>
    <row r="21" spans="2:39">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row>
    <row r="22" spans="2:39">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row>
    <row r="23" spans="2:39">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row>
    <row r="24" spans="2:3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row>
    <row r="25" spans="2:39">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row>
    <row r="26" spans="2:39">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row>
    <row r="27" spans="2:39">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row>
    <row r="28" spans="2:39">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row>
    <row r="29" spans="2:39">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row>
    <row r="30" spans="2:39">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row>
    <row r="31" spans="2:39">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row>
    <row r="32" spans="2:39">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row>
    <row r="33" spans="2:39">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row>
    <row r="34" spans="2:39">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row>
    <row r="35" spans="2:39">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row>
    <row r="36" spans="2:39">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row>
    <row r="37" spans="2:39">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row>
    <row r="38" spans="2:39">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row>
    <row r="39" spans="2:39">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row>
    <row r="40" spans="2:39">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row>
    <row r="41" spans="2:39">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row>
    <row r="42" spans="2:39">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row>
    <row r="43" spans="2:39">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row>
    <row r="44" spans="2:39">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row>
    <row r="45" spans="2:39">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row>
    <row r="46" spans="2:39">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row>
    <row r="47" spans="2:39">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row>
    <row r="48" spans="2:39">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row>
    <row r="49" spans="2:39">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row>
    <row r="50" spans="2:39">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row>
    <row r="51" spans="2:39">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row>
    <row r="52" spans="2:39">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row>
    <row r="53" spans="2:39">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row>
    <row r="54" spans="2:39">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row>
    <row r="55" spans="2:39">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row>
    <row r="56" spans="2:39">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row>
    <row r="57" spans="2:39">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row>
    <row r="58" spans="2:39">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row>
    <row r="59" spans="2:3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row>
    <row r="60" spans="2:39">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row>
    <row r="61" spans="2:39">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row>
    <row r="62" spans="2:39">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row>
    <row r="63" spans="2:39">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row>
    <row r="64" spans="2:39">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row>
    <row r="65" spans="2:39">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row>
  </sheetData>
  <sheetProtection algorithmName="SHA-512" hashValue="48tXPBY48GZEt4LahqC3l6tvshzw6ZcoztVmMfRVE+E6ZmVlF49qzznqGcvZ1vRlnsMBp3yWHrS9EMvxcNY+Og==" saltValue="1ljg3kxB1vIMu/YcCF7Czg==" spinCount="100000" sheet="1" formatColumns="0"/>
  <mergeCells count="6">
    <mergeCell ref="B4:L4"/>
    <mergeCell ref="C6:H6"/>
    <mergeCell ref="I6:N6"/>
    <mergeCell ref="O6:O7"/>
    <mergeCell ref="P6:P7"/>
    <mergeCell ref="B6:B7"/>
  </mergeCells>
  <conditionalFormatting sqref="F8:F17">
    <cfRule type="expression" dxfId="10"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disablePrompts="1" count="2">
        <x14:dataValidation type="list" allowBlank="1" showInputMessage="1" showErrorMessage="1" promptTitle="Retrofit Only" prompt="This measure is for retrofit projects only. If new Construction, please contact CLEAResult for further assistance._x000a_" xr:uid="{A19E6FD5-5246-4659-AA57-24C6965E47C4}">
          <x14:formula1>
            <xm:f>'Look Up Tables'!$F$33:$F$34</xm:f>
          </x14:formula1>
          <xm:sqref>F8:F17</xm:sqref>
        </x14:dataValidation>
        <x14:dataValidation type="list" allowBlank="1" showInputMessage="1" showErrorMessage="1" xr:uid="{51F08FEC-D9D3-4225-AEE8-9C861468CD4C}">
          <x14:formula1>
            <xm:f>'Look Up Tables'!$D$3:$D$4</xm:f>
          </x14:formula1>
          <xm:sqref>G8:G17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98AB1-3747-46AA-8B49-F5158B236A48}">
  <sheetPr codeName="Sheet15">
    <tabColor theme="8" tint="0.59999389629810485"/>
  </sheetPr>
  <dimension ref="A1:AJ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27.125" style="183" customWidth="1"/>
    <col min="8" max="8" width="18.25" style="183" customWidth="1"/>
    <col min="9" max="9" width="11.25" style="183" customWidth="1"/>
    <col min="10" max="10" width="12.625" style="183" bestFit="1" customWidth="1"/>
    <col min="11" max="11" width="11.5" style="183" bestFit="1" customWidth="1"/>
    <col min="12" max="12" width="0" style="183" hidden="1" customWidth="1"/>
    <col min="13" max="13" width="14.25" style="183" bestFit="1" customWidth="1"/>
    <col min="14" max="16384" width="8.75" style="183"/>
  </cols>
  <sheetData>
    <row r="1" spans="1:36">
      <c r="A1" s="182" t="s">
        <v>177</v>
      </c>
      <c r="L1" s="183" t="s">
        <v>178</v>
      </c>
    </row>
    <row r="2" spans="1:36" s="184" customFormat="1" ht="9.75" customHeight="1"/>
    <row r="3" spans="1:36" ht="34.5" customHeight="1">
      <c r="A3" s="183"/>
      <c r="B3" s="241" t="s">
        <v>170</v>
      </c>
      <c r="C3" s="186"/>
      <c r="D3" s="186"/>
      <c r="E3" s="186"/>
      <c r="F3" s="186"/>
      <c r="G3" s="186"/>
      <c r="H3" s="186"/>
    </row>
    <row r="4" spans="1:36" ht="28.9" customHeight="1">
      <c r="A4" s="183"/>
      <c r="B4" s="376" t="s">
        <v>158</v>
      </c>
      <c r="C4" s="376"/>
      <c r="D4" s="376"/>
      <c r="E4" s="376"/>
      <c r="F4" s="376"/>
      <c r="G4" s="376"/>
      <c r="H4" s="376"/>
      <c r="I4" s="376"/>
      <c r="J4" s="376"/>
      <c r="K4" s="376"/>
    </row>
    <row r="5" spans="1:36" ht="9" customHeight="1" thickBot="1">
      <c r="A5" s="183"/>
      <c r="B5" s="187"/>
      <c r="C5" s="187"/>
      <c r="D5" s="187"/>
      <c r="E5" s="187"/>
      <c r="F5" s="187"/>
      <c r="G5" s="184"/>
      <c r="H5" s="184"/>
    </row>
    <row r="6" spans="1:36" s="188" customFormat="1" ht="22.15" customHeight="1">
      <c r="B6" s="388" t="s">
        <v>179</v>
      </c>
      <c r="C6" s="381" t="s">
        <v>180</v>
      </c>
      <c r="D6" s="382"/>
      <c r="E6" s="382"/>
      <c r="F6" s="382"/>
      <c r="G6" s="382"/>
      <c r="H6" s="382"/>
      <c r="I6" s="382"/>
      <c r="J6" s="393" t="s">
        <v>181</v>
      </c>
      <c r="K6" s="394"/>
      <c r="L6" s="392" t="s">
        <v>163</v>
      </c>
      <c r="M6" s="388" t="s">
        <v>182</v>
      </c>
    </row>
    <row r="7" spans="1:36" s="189" customFormat="1" ht="33.75" customHeight="1" thickBot="1">
      <c r="B7" s="389"/>
      <c r="C7" s="190" t="s">
        <v>183</v>
      </c>
      <c r="D7" s="191" t="s">
        <v>59</v>
      </c>
      <c r="E7" s="191" t="s">
        <v>61</v>
      </c>
      <c r="F7" s="192" t="s">
        <v>63</v>
      </c>
      <c r="G7" s="192" t="s">
        <v>65</v>
      </c>
      <c r="H7" s="227" t="s">
        <v>71</v>
      </c>
      <c r="I7" s="227" t="s">
        <v>73</v>
      </c>
      <c r="J7" s="262" t="s">
        <v>110</v>
      </c>
      <c r="K7" s="264" t="s">
        <v>162</v>
      </c>
      <c r="L7" s="392"/>
      <c r="M7" s="389"/>
      <c r="N7" s="194"/>
      <c r="O7" s="194"/>
      <c r="P7" s="194"/>
      <c r="Q7" s="194"/>
      <c r="R7" s="194"/>
      <c r="S7" s="194"/>
      <c r="T7" s="194"/>
      <c r="U7" s="194"/>
      <c r="V7" s="194"/>
      <c r="W7" s="194"/>
      <c r="X7" s="194"/>
      <c r="Y7" s="194"/>
      <c r="Z7" s="194"/>
      <c r="AA7" s="194"/>
      <c r="AB7" s="194"/>
      <c r="AC7" s="194"/>
      <c r="AD7" s="194"/>
      <c r="AE7" s="194"/>
      <c r="AF7" s="194"/>
      <c r="AG7" s="194"/>
      <c r="AH7" s="194"/>
      <c r="AI7" s="194"/>
      <c r="AJ7" s="194"/>
    </row>
    <row r="8" spans="1:36" s="188" customFormat="1" ht="21.75" customHeight="1">
      <c r="B8" s="195">
        <v>1</v>
      </c>
      <c r="C8" s="212"/>
      <c r="D8" s="213"/>
      <c r="E8" s="213"/>
      <c r="F8" s="215" t="s">
        <v>188</v>
      </c>
      <c r="G8" s="215" t="s">
        <v>189</v>
      </c>
      <c r="H8" s="236" t="s">
        <v>259</v>
      </c>
      <c r="I8" s="236">
        <v>1</v>
      </c>
      <c r="J8" s="230">
        <f>ROUND(IF(G8="Freezer",VLOOKUP('Door Gaskets'!H8,'Look Up Tables'!$I$67:$M$68,5,FALSE),IF(G8="Refrigeration",VLOOKUP('Door Gaskets'!H8,'Look Up Tables'!$I$67:$M$68,4,FALSE),0))*I8,2)</f>
        <v>243</v>
      </c>
      <c r="K8" s="231">
        <f>ROUND(IF(G8="Freezer",VLOOKUP('Door Gaskets'!H8,'Look Up Tables'!$I$67:$M$68,3,FALSE),IF(G8="Refrigeration",VLOOKUP('Door Gaskets'!H8,'Look Up Tables'!$I$67:$M$68,2,FALSE),0))*I8,4)</f>
        <v>3.2000000000000001E-2</v>
      </c>
      <c r="L8" s="194">
        <f>IFERROR(ROUND(J8*0.02+K8*200,2),"")</f>
        <v>11.26</v>
      </c>
      <c r="M8" s="201">
        <f>ROUND(L8*'Project Summary'!$F$32/'Project Summary'!$E$32,2)</f>
        <v>11.26</v>
      </c>
      <c r="N8" s="194"/>
      <c r="O8" s="194"/>
      <c r="P8" s="194"/>
      <c r="Q8" s="194"/>
      <c r="R8" s="194"/>
      <c r="S8" s="194"/>
      <c r="T8" s="194"/>
      <c r="U8" s="194"/>
      <c r="V8" s="194"/>
      <c r="W8" s="194"/>
      <c r="X8" s="194"/>
      <c r="Y8" s="194"/>
      <c r="Z8" s="194"/>
      <c r="AA8" s="194"/>
      <c r="AB8" s="194"/>
      <c r="AC8" s="194"/>
      <c r="AD8" s="194"/>
      <c r="AE8" s="194"/>
      <c r="AF8" s="194"/>
      <c r="AG8" s="194"/>
      <c r="AH8" s="194"/>
      <c r="AI8" s="194"/>
      <c r="AJ8" s="194"/>
    </row>
    <row r="9" spans="1:36" s="188" customFormat="1" ht="21.75" customHeight="1">
      <c r="B9" s="202">
        <v>2</v>
      </c>
      <c r="C9" s="217"/>
      <c r="D9" s="218"/>
      <c r="E9" s="218"/>
      <c r="F9" s="221" t="s">
        <v>188</v>
      </c>
      <c r="G9" s="237" t="s">
        <v>195</v>
      </c>
      <c r="H9" s="273" t="s">
        <v>260</v>
      </c>
      <c r="I9" s="238">
        <v>1</v>
      </c>
      <c r="J9" s="232">
        <f>ROUND(IF(G9="Freezer",VLOOKUP('Door Gaskets'!H9,'Look Up Tables'!$I$67:$M$68,5,FALSE),IF(G9="Refrigeration",VLOOKUP('Door Gaskets'!H9,'Look Up Tables'!$I$67:$M$68,4,FALSE),0))*I9,2)</f>
        <v>204</v>
      </c>
      <c r="K9" s="233">
        <f>ROUND(IF(G9="Freezer",VLOOKUP('Door Gaskets'!H9,'Look Up Tables'!$I$67:$M$68,3,FALSE),IF(G9="Refrigeration",VLOOKUP('Door Gaskets'!H9,'Look Up Tables'!$I$67:$M$68,2,FALSE),0))*I9,4)</f>
        <v>2.7E-2</v>
      </c>
      <c r="L9" s="194">
        <f t="shared" ref="L9:L17" si="0">IFERROR(ROUND(J9*0.02+K9*200,2),"")</f>
        <v>9.48</v>
      </c>
      <c r="M9" s="205">
        <f>ROUND(L9*'Project Summary'!$F$32/'Project Summary'!$E$32,2)</f>
        <v>9.48</v>
      </c>
      <c r="N9" s="194"/>
      <c r="O9" s="194"/>
      <c r="P9" s="194"/>
      <c r="Q9" s="194"/>
      <c r="R9" s="194"/>
      <c r="S9" s="194"/>
      <c r="T9" s="194"/>
      <c r="U9" s="194"/>
      <c r="V9" s="194"/>
      <c r="W9" s="194"/>
      <c r="X9" s="194"/>
      <c r="Y9" s="194"/>
      <c r="Z9" s="194"/>
      <c r="AA9" s="194"/>
      <c r="AB9" s="194"/>
      <c r="AC9" s="194"/>
      <c r="AD9" s="194"/>
      <c r="AE9" s="194"/>
      <c r="AF9" s="194"/>
      <c r="AG9" s="194"/>
      <c r="AH9" s="194"/>
      <c r="AI9" s="194"/>
      <c r="AJ9" s="194"/>
    </row>
    <row r="10" spans="1:36" s="188" customFormat="1" ht="21.75" customHeight="1">
      <c r="B10" s="202">
        <v>3</v>
      </c>
      <c r="C10" s="217"/>
      <c r="D10" s="218"/>
      <c r="E10" s="218"/>
      <c r="F10" s="221" t="s">
        <v>188</v>
      </c>
      <c r="G10" s="237" t="s">
        <v>195</v>
      </c>
      <c r="H10" s="273" t="s">
        <v>259</v>
      </c>
      <c r="I10" s="276">
        <v>1</v>
      </c>
      <c r="J10" s="232">
        <f>ROUND(IF(G10="Freezer",VLOOKUP('Door Gaskets'!H10,'Look Up Tables'!$I$67:$M$68,5,FALSE),IF(G10="Refrigeration",VLOOKUP('Door Gaskets'!H10,'Look Up Tables'!$I$67:$M$68,4,FALSE),0))*I10,2)</f>
        <v>248</v>
      </c>
      <c r="K10" s="233">
        <f>ROUND(IF(G10="Freezer",VLOOKUP('Door Gaskets'!H10,'Look Up Tables'!$I$67:$M$68,3,FALSE),IF(G10="Refrigeration",VLOOKUP('Door Gaskets'!H10,'Look Up Tables'!$I$67:$M$68,2,FALSE),0))*I10,4)</f>
        <v>3.2000000000000001E-2</v>
      </c>
      <c r="L10" s="194">
        <f t="shared" si="0"/>
        <v>11.36</v>
      </c>
      <c r="M10" s="205">
        <f>ROUND(L10*'Project Summary'!$F$32/'Project Summary'!$E$32,2)</f>
        <v>11.36</v>
      </c>
      <c r="N10" s="194"/>
      <c r="O10" s="194"/>
      <c r="P10" s="194"/>
      <c r="Q10" s="194"/>
      <c r="R10" s="194"/>
      <c r="S10" s="194"/>
      <c r="T10" s="194"/>
      <c r="U10" s="194"/>
      <c r="V10" s="194"/>
      <c r="W10" s="194"/>
      <c r="X10" s="194"/>
      <c r="Y10" s="194"/>
      <c r="Z10" s="194"/>
      <c r="AA10" s="194"/>
      <c r="AB10" s="194"/>
      <c r="AC10" s="194"/>
      <c r="AD10" s="194"/>
      <c r="AE10" s="194"/>
      <c r="AF10" s="194"/>
      <c r="AG10" s="194"/>
      <c r="AH10" s="194"/>
      <c r="AI10" s="194"/>
      <c r="AJ10" s="194"/>
    </row>
    <row r="11" spans="1:36" s="188" customFormat="1" ht="21.75" customHeight="1">
      <c r="B11" s="202">
        <v>4</v>
      </c>
      <c r="C11" s="217"/>
      <c r="D11" s="218"/>
      <c r="E11" s="218"/>
      <c r="F11" s="221" t="s">
        <v>188</v>
      </c>
      <c r="G11" s="237" t="s">
        <v>189</v>
      </c>
      <c r="H11" s="273" t="s">
        <v>260</v>
      </c>
      <c r="I11" s="238">
        <v>1</v>
      </c>
      <c r="J11" s="232">
        <f>ROUND(IF(G11="Freezer",VLOOKUP('Door Gaskets'!H11,'Look Up Tables'!$I$67:$M$68,5,FALSE),IF(G11="Refrigeration",VLOOKUP('Door Gaskets'!H11,'Look Up Tables'!$I$67:$M$68,4,FALSE),0))*I11,2)</f>
        <v>347</v>
      </c>
      <c r="K11" s="233">
        <f>ROUND(IF(G11="Freezer",VLOOKUP('Door Gaskets'!H11,'Look Up Tables'!$I$67:$M$68,3,FALSE),IF(G11="Refrigeration",VLOOKUP('Door Gaskets'!H11,'Look Up Tables'!$I$67:$M$68,2,FALSE),0))*I11,4)</f>
        <v>4.4999999999999998E-2</v>
      </c>
      <c r="L11" s="194">
        <f t="shared" si="0"/>
        <v>15.94</v>
      </c>
      <c r="M11" s="205">
        <f>ROUND(L11*'Project Summary'!$F$32/'Project Summary'!$E$32,2)</f>
        <v>15.94</v>
      </c>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row>
    <row r="12" spans="1:36" s="188" customFormat="1" ht="21.75" customHeight="1">
      <c r="B12" s="202">
        <v>5</v>
      </c>
      <c r="C12" s="217"/>
      <c r="D12" s="218"/>
      <c r="E12" s="218"/>
      <c r="F12" s="221" t="s">
        <v>188</v>
      </c>
      <c r="G12" s="237"/>
      <c r="H12" s="273"/>
      <c r="I12" s="276">
        <v>1</v>
      </c>
      <c r="J12" s="232">
        <f>ROUND(IF(G12="Freezer",VLOOKUP('Door Gaskets'!H12,'Look Up Tables'!$I$67:$M$68,5,FALSE),IF(G12="Refrigeration",VLOOKUP('Door Gaskets'!H12,'Look Up Tables'!$I$67:$M$68,4,FALSE),0))*I12,2)</f>
        <v>0</v>
      </c>
      <c r="K12" s="233">
        <f>ROUND(IF(G12="Freezer",VLOOKUP('Door Gaskets'!H12,'Look Up Tables'!$I$67:$M$68,3,FALSE),IF(G12="Refrigeration",VLOOKUP('Door Gaskets'!H12,'Look Up Tables'!$I$67:$M$68,2,FALSE),0))*I12,4)</f>
        <v>0</v>
      </c>
      <c r="L12" s="194">
        <f t="shared" si="0"/>
        <v>0</v>
      </c>
      <c r="M12" s="205">
        <f>ROUND(L12*'Project Summary'!$F$32/'Project Summary'!$E$32,2)</f>
        <v>0</v>
      </c>
      <c r="N12" s="194"/>
      <c r="O12" s="194"/>
      <c r="P12" s="194"/>
      <c r="Q12" s="194"/>
      <c r="R12" s="194"/>
      <c r="S12" s="194"/>
      <c r="T12" s="194"/>
      <c r="U12" s="194"/>
      <c r="V12" s="194"/>
      <c r="W12" s="194"/>
      <c r="X12" s="194"/>
      <c r="Y12" s="194"/>
      <c r="Z12" s="194"/>
      <c r="AA12" s="194"/>
      <c r="AB12" s="194"/>
      <c r="AC12" s="194"/>
      <c r="AD12" s="194"/>
      <c r="AE12" s="194"/>
      <c r="AF12" s="194"/>
      <c r="AG12" s="194"/>
      <c r="AH12" s="194"/>
      <c r="AI12" s="194"/>
      <c r="AJ12" s="194"/>
    </row>
    <row r="13" spans="1:36" s="188" customFormat="1" ht="21.75" customHeight="1">
      <c r="B13" s="202">
        <v>6</v>
      </c>
      <c r="C13" s="217"/>
      <c r="D13" s="218"/>
      <c r="E13" s="218"/>
      <c r="F13" s="221" t="s">
        <v>188</v>
      </c>
      <c r="G13" s="237"/>
      <c r="H13" s="273"/>
      <c r="I13" s="238">
        <v>1</v>
      </c>
      <c r="J13" s="232">
        <f>ROUND(IF(G13="Freezer",VLOOKUP('Door Gaskets'!H13,'Look Up Tables'!$I$67:$M$68,5,FALSE),IF(G13="Refrigeration",VLOOKUP('Door Gaskets'!H13,'Look Up Tables'!$I$67:$M$68,4,FALSE),0))*I13,2)</f>
        <v>0</v>
      </c>
      <c r="K13" s="233">
        <f>ROUND(IF(G13="Freezer",VLOOKUP('Door Gaskets'!H13,'Look Up Tables'!$I$67:$M$68,3,FALSE),IF(G13="Refrigeration",VLOOKUP('Door Gaskets'!H13,'Look Up Tables'!$I$67:$M$68,2,FALSE),0))*I13,4)</f>
        <v>0</v>
      </c>
      <c r="L13" s="194">
        <f t="shared" si="0"/>
        <v>0</v>
      </c>
      <c r="M13" s="205">
        <f>ROUND(L13*'Project Summary'!$F$32/'Project Summary'!$E$32,2)</f>
        <v>0</v>
      </c>
      <c r="N13" s="194"/>
      <c r="O13" s="194"/>
      <c r="P13" s="194"/>
      <c r="Q13" s="194"/>
      <c r="R13" s="194"/>
      <c r="S13" s="194"/>
      <c r="T13" s="194"/>
      <c r="U13" s="194"/>
      <c r="V13" s="194"/>
      <c r="W13" s="194"/>
      <c r="X13" s="194"/>
      <c r="Y13" s="194"/>
      <c r="Z13" s="194"/>
      <c r="AA13" s="194"/>
      <c r="AB13" s="194"/>
      <c r="AC13" s="194"/>
      <c r="AD13" s="194"/>
      <c r="AE13" s="194"/>
      <c r="AF13" s="194"/>
      <c r="AG13" s="194"/>
      <c r="AH13" s="194"/>
      <c r="AI13" s="194"/>
      <c r="AJ13" s="194"/>
    </row>
    <row r="14" spans="1:36" s="188" customFormat="1" ht="21.75" customHeight="1">
      <c r="B14" s="202">
        <v>7</v>
      </c>
      <c r="C14" s="217"/>
      <c r="D14" s="218"/>
      <c r="E14" s="218"/>
      <c r="F14" s="221" t="s">
        <v>188</v>
      </c>
      <c r="G14" s="237"/>
      <c r="H14" s="273"/>
      <c r="I14" s="276">
        <v>1</v>
      </c>
      <c r="J14" s="232">
        <f>ROUND(IF(G14="Freezer",VLOOKUP('Door Gaskets'!H14,'Look Up Tables'!$I$67:$M$68,5,FALSE),IF(G14="Refrigeration",VLOOKUP('Door Gaskets'!H14,'Look Up Tables'!$I$67:$M$68,4,FALSE),0))*I14,2)</f>
        <v>0</v>
      </c>
      <c r="K14" s="233">
        <f>ROUND(IF(G14="Freezer",VLOOKUP('Door Gaskets'!H14,'Look Up Tables'!$I$67:$M$68,3,FALSE),IF(G14="Refrigeration",VLOOKUP('Door Gaskets'!H14,'Look Up Tables'!$I$67:$M$68,2,FALSE),0))*I14,4)</f>
        <v>0</v>
      </c>
      <c r="L14" s="194">
        <f t="shared" si="0"/>
        <v>0</v>
      </c>
      <c r="M14" s="205">
        <f>ROUND(L14*'Project Summary'!$F$32/'Project Summary'!$E$32,2)</f>
        <v>0</v>
      </c>
      <c r="N14" s="194"/>
      <c r="O14" s="194"/>
      <c r="P14" s="194"/>
      <c r="Q14" s="194"/>
      <c r="R14" s="194"/>
      <c r="S14" s="194"/>
      <c r="T14" s="194"/>
      <c r="U14" s="194"/>
      <c r="V14" s="194"/>
      <c r="W14" s="194"/>
      <c r="X14" s="194"/>
      <c r="Y14" s="194"/>
      <c r="Z14" s="194"/>
      <c r="AA14" s="194"/>
      <c r="AB14" s="194"/>
      <c r="AC14" s="194"/>
      <c r="AD14" s="194"/>
      <c r="AE14" s="194"/>
      <c r="AF14" s="194"/>
      <c r="AG14" s="194"/>
      <c r="AH14" s="194"/>
      <c r="AI14" s="194"/>
      <c r="AJ14" s="194"/>
    </row>
    <row r="15" spans="1:36" s="188" customFormat="1" ht="21.75" customHeight="1">
      <c r="B15" s="202">
        <v>8</v>
      </c>
      <c r="C15" s="217"/>
      <c r="D15" s="218"/>
      <c r="E15" s="218"/>
      <c r="F15" s="221" t="s">
        <v>188</v>
      </c>
      <c r="G15" s="237"/>
      <c r="H15" s="273"/>
      <c r="I15" s="238">
        <v>1</v>
      </c>
      <c r="J15" s="232">
        <f>ROUND(IF(G15="Freezer",VLOOKUP('Door Gaskets'!H15,'Look Up Tables'!$I$67:$M$68,5,FALSE),IF(G15="Refrigeration",VLOOKUP('Door Gaskets'!H15,'Look Up Tables'!$I$67:$M$68,4,FALSE),0))*I15,2)</f>
        <v>0</v>
      </c>
      <c r="K15" s="233">
        <f>ROUND(IF(G15="Freezer",VLOOKUP('Door Gaskets'!H15,'Look Up Tables'!$I$67:$M$68,3,FALSE),IF(G15="Refrigeration",VLOOKUP('Door Gaskets'!H15,'Look Up Tables'!$I$67:$M$68,2,FALSE),0))*I15,4)</f>
        <v>0</v>
      </c>
      <c r="L15" s="194">
        <f t="shared" si="0"/>
        <v>0</v>
      </c>
      <c r="M15" s="205">
        <f>ROUND(L15*'Project Summary'!$F$32/'Project Summary'!$E$32,2)</f>
        <v>0</v>
      </c>
      <c r="N15" s="194"/>
      <c r="O15" s="194"/>
      <c r="P15" s="194"/>
      <c r="Q15" s="194"/>
      <c r="R15" s="194"/>
      <c r="S15" s="194"/>
      <c r="T15" s="194"/>
      <c r="U15" s="194"/>
      <c r="V15" s="194"/>
      <c r="W15" s="194"/>
      <c r="X15" s="194"/>
      <c r="Y15" s="194"/>
      <c r="Z15" s="194"/>
      <c r="AA15" s="194"/>
      <c r="AB15" s="194"/>
      <c r="AC15" s="194"/>
      <c r="AD15" s="194"/>
      <c r="AE15" s="194"/>
      <c r="AF15" s="194"/>
      <c r="AG15" s="194"/>
      <c r="AH15" s="194"/>
      <c r="AI15" s="194"/>
      <c r="AJ15" s="194"/>
    </row>
    <row r="16" spans="1:36" s="188" customFormat="1" ht="21.75" customHeight="1">
      <c r="B16" s="202">
        <v>9</v>
      </c>
      <c r="C16" s="217"/>
      <c r="D16" s="218"/>
      <c r="E16" s="218"/>
      <c r="F16" s="219"/>
      <c r="G16" s="237"/>
      <c r="H16" s="273"/>
      <c r="I16" s="238"/>
      <c r="J16" s="232">
        <f>ROUND(IF(G16="Freezer",VLOOKUP('Door Gaskets'!H16,'Look Up Tables'!$I$67:$M$68,5,FALSE),IF(G16="Refrigeration",VLOOKUP('Door Gaskets'!H16,'Look Up Tables'!$I$67:$M$68,4,FALSE),0))*I16,2)</f>
        <v>0</v>
      </c>
      <c r="K16" s="233">
        <f>ROUND(IF(G16="Freezer",VLOOKUP('Door Gaskets'!H16,'Look Up Tables'!$I$67:$M$68,3,FALSE),IF(G16="Refrigeration",VLOOKUP('Door Gaskets'!H16,'Look Up Tables'!$I$67:$M$68,2,FALSE),0))*I16,4)</f>
        <v>0</v>
      </c>
      <c r="L16" s="194">
        <f t="shared" si="0"/>
        <v>0</v>
      </c>
      <c r="M16" s="205">
        <f>ROUND(L16*'Project Summary'!$F$32/'Project Summary'!$E$32,2)</f>
        <v>0</v>
      </c>
      <c r="N16" s="194"/>
      <c r="O16" s="194"/>
      <c r="P16" s="194"/>
      <c r="Q16" s="194"/>
      <c r="R16" s="194"/>
      <c r="S16" s="194"/>
      <c r="T16" s="194"/>
      <c r="U16" s="194"/>
      <c r="V16" s="194"/>
      <c r="W16" s="194"/>
      <c r="X16" s="194"/>
      <c r="Y16" s="194"/>
      <c r="Z16" s="194"/>
      <c r="AA16" s="194"/>
      <c r="AB16" s="194"/>
      <c r="AC16" s="194"/>
      <c r="AD16" s="194"/>
      <c r="AE16" s="194"/>
      <c r="AF16" s="194"/>
      <c r="AG16" s="194"/>
      <c r="AH16" s="194"/>
      <c r="AI16" s="194"/>
      <c r="AJ16" s="194"/>
    </row>
    <row r="17" spans="2:36" s="188" customFormat="1" ht="21.75" customHeight="1" thickBot="1">
      <c r="B17" s="206">
        <v>10</v>
      </c>
      <c r="C17" s="222"/>
      <c r="D17" s="223"/>
      <c r="E17" s="223"/>
      <c r="F17" s="225"/>
      <c r="G17" s="224"/>
      <c r="H17" s="281"/>
      <c r="I17" s="274"/>
      <c r="J17" s="234">
        <f>ROUND(IF(G17="Freezer",VLOOKUP('Door Gaskets'!H17,'Look Up Tables'!$I$67:$M$68,5,FALSE),IF(G17="Refrigeration",VLOOKUP('Door Gaskets'!H17,'Look Up Tables'!$I$67:$M$68,4,FALSE),0))*I17,2)</f>
        <v>0</v>
      </c>
      <c r="K17" s="235">
        <f>ROUND(IF(G17="Freezer",VLOOKUP('Door Gaskets'!H17,'Look Up Tables'!$I$67:$M$68,3,FALSE),IF(G17="Refrigeration",VLOOKUP('Door Gaskets'!H17,'Look Up Tables'!$I$67:$M$68,2,FALSE),0))*I17,4)</f>
        <v>0</v>
      </c>
      <c r="L17" s="194">
        <f t="shared" si="0"/>
        <v>0</v>
      </c>
      <c r="M17" s="211">
        <f>ROUND(L17*'Project Summary'!$F$32/'Project Summary'!$E$32,2)</f>
        <v>0</v>
      </c>
      <c r="N17" s="194"/>
      <c r="O17" s="194"/>
      <c r="P17" s="194"/>
      <c r="Q17" s="194"/>
      <c r="R17" s="194"/>
      <c r="S17" s="194"/>
      <c r="T17" s="194"/>
      <c r="U17" s="194"/>
      <c r="V17" s="194"/>
      <c r="W17" s="194"/>
      <c r="X17" s="194"/>
      <c r="Y17" s="194"/>
      <c r="Z17" s="194"/>
      <c r="AA17" s="194"/>
      <c r="AB17" s="194"/>
      <c r="AC17" s="194"/>
      <c r="AD17" s="194"/>
      <c r="AE17" s="194"/>
      <c r="AF17" s="194"/>
      <c r="AG17" s="194"/>
      <c r="AH17" s="194"/>
      <c r="AI17" s="194"/>
      <c r="AJ17" s="194"/>
    </row>
    <row r="18" spans="2:36"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row>
    <row r="19" spans="2:36"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row>
    <row r="20" spans="2:36"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row>
    <row r="21" spans="2:36">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row>
    <row r="22" spans="2:36">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row>
    <row r="23" spans="2:36">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row>
    <row r="24" spans="2:36">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row>
    <row r="25" spans="2:36">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row>
    <row r="26" spans="2:36">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row>
    <row r="27" spans="2:36">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row>
    <row r="28" spans="2:36">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row>
    <row r="29" spans="2:36">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row>
    <row r="30" spans="2:36">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row>
    <row r="31" spans="2:36">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row>
    <row r="32" spans="2:36">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row>
    <row r="33" spans="2:36">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row>
    <row r="34" spans="2:36">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row>
    <row r="35" spans="2:36">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row>
    <row r="36" spans="2:36">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row>
    <row r="37" spans="2:36">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row>
    <row r="38" spans="2:36">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row>
    <row r="39" spans="2:36">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row>
    <row r="40" spans="2:36">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row>
    <row r="41" spans="2:36">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row>
    <row r="42" spans="2:36">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row>
    <row r="43" spans="2:36">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row>
    <row r="44" spans="2:36">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row>
    <row r="45" spans="2:36">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row>
    <row r="46" spans="2:36">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row>
    <row r="47" spans="2:36">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row>
    <row r="48" spans="2:36">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row>
    <row r="49" spans="2:36">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row>
    <row r="50" spans="2:36">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row>
    <row r="51" spans="2:36">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row>
    <row r="52" spans="2:36">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row>
    <row r="53" spans="2:36">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row>
    <row r="54" spans="2:36">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row>
    <row r="55" spans="2:36">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row>
    <row r="56" spans="2:36">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row>
    <row r="57" spans="2:36">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row>
    <row r="58" spans="2:36">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row>
    <row r="59" spans="2:36">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row>
    <row r="60" spans="2:36">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row>
    <row r="61" spans="2:36">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row>
    <row r="62" spans="2:36">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row>
    <row r="63" spans="2:36">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row>
    <row r="64" spans="2:36">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row>
    <row r="65" spans="2:36">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row>
  </sheetData>
  <sheetProtection algorithmName="SHA-512" hashValue="PxuWJYxLUalJMNp8pp7EYWNOAlE+FmfVeUqt+66V7d4ZXYiCqdlu2nYAsa/ADeZRSX5uGu/ejyIUubacycBAeg==" saltValue="sGKQ0XsmlLiO4RJr5IIq6w==" spinCount="100000" sheet="1" formatColumns="0"/>
  <mergeCells count="6">
    <mergeCell ref="B4:K4"/>
    <mergeCell ref="C6:I6"/>
    <mergeCell ref="J6:K6"/>
    <mergeCell ref="L6:L7"/>
    <mergeCell ref="M6:M7"/>
    <mergeCell ref="B6:B7"/>
  </mergeCells>
  <conditionalFormatting sqref="F8:F17">
    <cfRule type="expression" dxfId="9"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promptTitle="Retrofit Only" prompt="This measure is for retrofit projects only. If new Construction, please contact CLEAResult for further assistance._x000a_" xr:uid="{FA2AE08D-10A2-40B3-A3DE-9DD0577F23EE}">
          <x14:formula1>
            <xm:f>'Look Up Tables'!$F$33:$F$34</xm:f>
          </x14:formula1>
          <xm:sqref>F8:F17</xm:sqref>
        </x14:dataValidation>
        <x14:dataValidation type="list" allowBlank="1" showInputMessage="1" showErrorMessage="1" xr:uid="{75723F08-948A-4014-AF9D-F08097C930C1}">
          <x14:formula1>
            <xm:f>'Look Up Tables'!$D$3:$D$4</xm:f>
          </x14:formula1>
          <xm:sqref>G8:G17</xm:sqref>
        </x14:dataValidation>
        <x14:dataValidation type="list" allowBlank="1" showInputMessage="1" showErrorMessage="1" xr:uid="{D0FBF05C-5324-4119-A204-10C7D5B31349}">
          <x14:formula1>
            <xm:f>'Look Up Tables'!$I$67:$I$68</xm:f>
          </x14:formula1>
          <xm:sqref>H8:H17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69556-7AD6-4AD5-A17B-7FF04F9BFF88}">
  <sheetPr codeName="Sheet16">
    <tabColor theme="8" tint="0.59999389629810485"/>
  </sheetPr>
  <dimension ref="A1:AN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3.75" style="183" customWidth="1"/>
    <col min="8" max="8" width="14.375" style="183" customWidth="1"/>
    <col min="9" max="9" width="18.25" style="183" customWidth="1"/>
    <col min="10" max="10" width="11.25" style="183" customWidth="1"/>
    <col min="11" max="13" width="10.375" style="183" hidden="1" customWidth="1"/>
    <col min="14" max="14" width="12.625" style="183" bestFit="1" customWidth="1"/>
    <col min="15" max="15" width="11.125" style="183" bestFit="1" customWidth="1"/>
    <col min="16" max="16" width="0" style="183" hidden="1" customWidth="1"/>
    <col min="17" max="17" width="14.25" style="183" bestFit="1" customWidth="1"/>
    <col min="18" max="16384" width="8.75" style="183"/>
  </cols>
  <sheetData>
    <row r="1" spans="1:40">
      <c r="A1" s="182" t="s">
        <v>177</v>
      </c>
      <c r="K1" s="183" t="s">
        <v>178</v>
      </c>
      <c r="L1" s="183" t="s">
        <v>178</v>
      </c>
      <c r="M1" s="183" t="s">
        <v>178</v>
      </c>
      <c r="P1" s="183" t="s">
        <v>178</v>
      </c>
    </row>
    <row r="2" spans="1:40" s="184" customFormat="1" ht="9.75" customHeight="1"/>
    <row r="3" spans="1:40" ht="34.5" customHeight="1">
      <c r="A3" s="183"/>
      <c r="B3" s="241" t="s">
        <v>171</v>
      </c>
      <c r="C3" s="186"/>
      <c r="D3" s="186"/>
      <c r="E3" s="186"/>
      <c r="F3" s="186"/>
      <c r="G3" s="186"/>
      <c r="H3" s="186"/>
      <c r="I3" s="186"/>
    </row>
    <row r="4" spans="1:40" ht="28.9" customHeight="1">
      <c r="A4" s="183"/>
      <c r="B4" s="376" t="s">
        <v>158</v>
      </c>
      <c r="C4" s="376"/>
      <c r="D4" s="376"/>
      <c r="E4" s="376"/>
      <c r="F4" s="376"/>
      <c r="G4" s="376"/>
      <c r="H4" s="376"/>
      <c r="I4" s="376"/>
      <c r="J4" s="376"/>
      <c r="K4" s="376"/>
      <c r="L4" s="376"/>
      <c r="M4" s="376"/>
    </row>
    <row r="5" spans="1:40" ht="9" customHeight="1" thickBot="1">
      <c r="A5" s="183"/>
      <c r="B5" s="187"/>
      <c r="C5" s="187"/>
      <c r="D5" s="187"/>
      <c r="E5" s="187"/>
      <c r="F5" s="187"/>
      <c r="G5" s="187"/>
      <c r="H5" s="184"/>
      <c r="I5" s="184"/>
    </row>
    <row r="6" spans="1:40" s="188" customFormat="1" ht="22.15" customHeight="1">
      <c r="B6" s="388" t="s">
        <v>179</v>
      </c>
      <c r="C6" s="381" t="s">
        <v>180</v>
      </c>
      <c r="D6" s="382"/>
      <c r="E6" s="382"/>
      <c r="F6" s="382"/>
      <c r="G6" s="382"/>
      <c r="H6" s="382"/>
      <c r="I6" s="382"/>
      <c r="J6" s="383"/>
      <c r="K6" s="384" t="s">
        <v>181</v>
      </c>
      <c r="L6" s="385"/>
      <c r="M6" s="385"/>
      <c r="N6" s="385"/>
      <c r="O6" s="386"/>
      <c r="P6" s="392" t="s">
        <v>163</v>
      </c>
      <c r="Q6" s="388" t="s">
        <v>182</v>
      </c>
    </row>
    <row r="7" spans="1:40" s="189" customFormat="1" ht="33.75" customHeight="1" thickBot="1">
      <c r="B7" s="389"/>
      <c r="C7" s="262" t="s">
        <v>183</v>
      </c>
      <c r="D7" s="275" t="s">
        <v>59</v>
      </c>
      <c r="E7" s="275" t="s">
        <v>61</v>
      </c>
      <c r="F7" s="263" t="s">
        <v>63</v>
      </c>
      <c r="G7" s="263" t="s">
        <v>65</v>
      </c>
      <c r="H7" s="263" t="s">
        <v>261</v>
      </c>
      <c r="I7" s="263" t="s">
        <v>262</v>
      </c>
      <c r="J7" s="264" t="s">
        <v>73</v>
      </c>
      <c r="K7" s="262" t="s">
        <v>217</v>
      </c>
      <c r="L7" s="275" t="s">
        <v>263</v>
      </c>
      <c r="M7" s="275" t="s">
        <v>264</v>
      </c>
      <c r="N7" s="263" t="s">
        <v>110</v>
      </c>
      <c r="O7" s="264" t="s">
        <v>162</v>
      </c>
      <c r="P7" s="392"/>
      <c r="Q7" s="389"/>
      <c r="R7" s="194"/>
      <c r="S7" s="194"/>
      <c r="T7" s="194"/>
      <c r="U7" s="194"/>
      <c r="V7" s="194"/>
      <c r="W7" s="194"/>
      <c r="X7" s="194"/>
      <c r="Y7" s="194"/>
      <c r="Z7" s="194"/>
      <c r="AA7" s="194"/>
      <c r="AB7" s="194"/>
      <c r="AC7" s="194"/>
      <c r="AD7" s="194"/>
      <c r="AE7" s="194"/>
      <c r="AF7" s="194"/>
      <c r="AG7" s="194"/>
      <c r="AH7" s="194"/>
      <c r="AI7" s="194"/>
      <c r="AJ7" s="194"/>
      <c r="AK7" s="194"/>
      <c r="AL7" s="194"/>
      <c r="AM7" s="194"/>
      <c r="AN7" s="194"/>
    </row>
    <row r="8" spans="1:40" s="188" customFormat="1" ht="21.75" customHeight="1">
      <c r="B8" s="195">
        <v>1</v>
      </c>
      <c r="C8" s="212"/>
      <c r="D8" s="213" t="s">
        <v>257</v>
      </c>
      <c r="E8" s="213" t="s">
        <v>258</v>
      </c>
      <c r="F8" s="215" t="s">
        <v>188</v>
      </c>
      <c r="G8" s="215" t="s">
        <v>189</v>
      </c>
      <c r="H8" s="215">
        <v>150</v>
      </c>
      <c r="I8" s="236">
        <v>5</v>
      </c>
      <c r="J8" s="216">
        <v>1</v>
      </c>
      <c r="K8" s="251">
        <f>IF(J8="",0,IF(G8="Freezer",1.25,2.04))</f>
        <v>1.25</v>
      </c>
      <c r="L8" s="253">
        <f>IF(J8="",0,8760)</f>
        <v>8760</v>
      </c>
      <c r="M8" s="253">
        <f>1/1000</f>
        <v>1E-3</v>
      </c>
      <c r="N8" s="254">
        <f>ROUND(IF(F8="Retrofit",M8*(H8-I8)*(1+1/K8)*L8,0)*J8,2)</f>
        <v>2286.36</v>
      </c>
      <c r="O8" s="231">
        <f>ROUND(IF(N8=0,0,(N8/L8)*J8),4)</f>
        <v>0.26100000000000001</v>
      </c>
      <c r="P8" s="194">
        <f>IFERROR(ROUND(N8*0.02+O8*200,2),"")</f>
        <v>97.93</v>
      </c>
      <c r="Q8" s="201">
        <f>ROUND(P8*'Project Summary'!$F$32/'Project Summary'!$E$32,2)</f>
        <v>97.93</v>
      </c>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0" s="188" customFormat="1" ht="21.75" customHeight="1">
      <c r="B9" s="202">
        <v>2</v>
      </c>
      <c r="C9" s="217"/>
      <c r="D9" s="218"/>
      <c r="E9" s="218"/>
      <c r="F9" s="219" t="s">
        <v>188</v>
      </c>
      <c r="G9" s="219" t="s">
        <v>195</v>
      </c>
      <c r="H9" s="219">
        <v>150</v>
      </c>
      <c r="I9" s="238">
        <v>5</v>
      </c>
      <c r="J9" s="220">
        <v>1</v>
      </c>
      <c r="K9" s="203">
        <f t="shared" ref="K9:K17" si="0">IF(J9="",0,IF(G9="Freezer",1.25,2.04))</f>
        <v>2.04</v>
      </c>
      <c r="L9" s="204">
        <f t="shared" ref="L9:L17" si="1">IF(J9="",0,8760)</f>
        <v>8760</v>
      </c>
      <c r="M9" s="204">
        <f t="shared" ref="M9:M17" si="2">1/1000</f>
        <v>1E-3</v>
      </c>
      <c r="N9" s="267">
        <f t="shared" ref="N9:N17" si="3">ROUND(IF(F9="Retrofit",M9*(H9-I9)*(1+1/K9)*L9,0)*J9,2)</f>
        <v>1892.85</v>
      </c>
      <c r="O9" s="233">
        <f t="shared" ref="O9:O17" si="4">ROUND(IF(N9=0,0,(N9/L9)*J9),4)</f>
        <v>0.21609999999999999</v>
      </c>
      <c r="P9" s="194">
        <f t="shared" ref="P9:P17" si="5">IFERROR(ROUND(N9*0.02+O9*200,2),"")</f>
        <v>81.08</v>
      </c>
      <c r="Q9" s="205">
        <f>ROUND(P9*'Project Summary'!$F$32/'Project Summary'!$E$32,2)</f>
        <v>81.08</v>
      </c>
      <c r="R9" s="194"/>
      <c r="S9" s="194"/>
      <c r="T9" s="194"/>
      <c r="U9" s="194"/>
      <c r="V9" s="194"/>
      <c r="W9" s="194"/>
      <c r="X9" s="194"/>
      <c r="Y9" s="194"/>
      <c r="Z9" s="194"/>
      <c r="AA9" s="194"/>
      <c r="AB9" s="194"/>
      <c r="AC9" s="194"/>
      <c r="AD9" s="194"/>
      <c r="AE9" s="194"/>
      <c r="AF9" s="194"/>
      <c r="AG9" s="194"/>
      <c r="AH9" s="194"/>
      <c r="AI9" s="194"/>
      <c r="AJ9" s="194"/>
      <c r="AK9" s="194"/>
      <c r="AL9" s="194"/>
      <c r="AM9" s="194"/>
      <c r="AN9" s="194"/>
    </row>
    <row r="10" spans="1:40" s="188" customFormat="1" ht="21.75" customHeight="1">
      <c r="B10" s="202">
        <v>3</v>
      </c>
      <c r="C10" s="217"/>
      <c r="D10" s="218"/>
      <c r="E10" s="218"/>
      <c r="F10" s="219"/>
      <c r="G10" s="219"/>
      <c r="H10" s="219"/>
      <c r="I10" s="238"/>
      <c r="J10" s="220"/>
      <c r="K10" s="203">
        <f t="shared" si="0"/>
        <v>0</v>
      </c>
      <c r="L10" s="204">
        <f t="shared" si="1"/>
        <v>0</v>
      </c>
      <c r="M10" s="204">
        <f t="shared" si="2"/>
        <v>1E-3</v>
      </c>
      <c r="N10" s="267">
        <f t="shared" si="3"/>
        <v>0</v>
      </c>
      <c r="O10" s="233">
        <f t="shared" si="4"/>
        <v>0</v>
      </c>
      <c r="P10" s="194">
        <f t="shared" si="5"/>
        <v>0</v>
      </c>
      <c r="Q10" s="205">
        <f>ROUND(P10*'Project Summary'!$F$32/'Project Summary'!$E$32,2)</f>
        <v>0</v>
      </c>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row>
    <row r="11" spans="1:40" s="188" customFormat="1" ht="21.75" customHeight="1">
      <c r="B11" s="202">
        <v>4</v>
      </c>
      <c r="C11" s="217"/>
      <c r="D11" s="218"/>
      <c r="E11" s="218"/>
      <c r="F11" s="219"/>
      <c r="G11" s="219"/>
      <c r="H11" s="219"/>
      <c r="I11" s="238"/>
      <c r="J11" s="220"/>
      <c r="K11" s="203">
        <f t="shared" si="0"/>
        <v>0</v>
      </c>
      <c r="L11" s="204">
        <f t="shared" si="1"/>
        <v>0</v>
      </c>
      <c r="M11" s="204">
        <f t="shared" si="2"/>
        <v>1E-3</v>
      </c>
      <c r="N11" s="267">
        <f t="shared" si="3"/>
        <v>0</v>
      </c>
      <c r="O11" s="233">
        <f t="shared" si="4"/>
        <v>0</v>
      </c>
      <c r="P11" s="194">
        <f t="shared" si="5"/>
        <v>0</v>
      </c>
      <c r="Q11" s="205">
        <f>ROUND(P11*'Project Summary'!$F$32/'Project Summary'!$E$32,2)</f>
        <v>0</v>
      </c>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row>
    <row r="12" spans="1:40" s="188" customFormat="1" ht="21.75" customHeight="1">
      <c r="B12" s="202">
        <v>5</v>
      </c>
      <c r="C12" s="217"/>
      <c r="D12" s="218"/>
      <c r="E12" s="218"/>
      <c r="F12" s="219"/>
      <c r="G12" s="219"/>
      <c r="H12" s="219"/>
      <c r="I12" s="238"/>
      <c r="J12" s="220"/>
      <c r="K12" s="203">
        <f t="shared" si="0"/>
        <v>0</v>
      </c>
      <c r="L12" s="204">
        <f t="shared" si="1"/>
        <v>0</v>
      </c>
      <c r="M12" s="204">
        <f t="shared" si="2"/>
        <v>1E-3</v>
      </c>
      <c r="N12" s="267">
        <f t="shared" si="3"/>
        <v>0</v>
      </c>
      <c r="O12" s="233">
        <f t="shared" si="4"/>
        <v>0</v>
      </c>
      <c r="P12" s="194">
        <f t="shared" si="5"/>
        <v>0</v>
      </c>
      <c r="Q12" s="205">
        <f>ROUND(P12*'Project Summary'!$F$32/'Project Summary'!$E$32,2)</f>
        <v>0</v>
      </c>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row>
    <row r="13" spans="1:40" s="188" customFormat="1" ht="21.75" customHeight="1">
      <c r="B13" s="202">
        <v>6</v>
      </c>
      <c r="C13" s="217"/>
      <c r="D13" s="218"/>
      <c r="E13" s="218"/>
      <c r="F13" s="219"/>
      <c r="G13" s="219"/>
      <c r="H13" s="219"/>
      <c r="I13" s="238"/>
      <c r="J13" s="220"/>
      <c r="K13" s="203">
        <f t="shared" si="0"/>
        <v>0</v>
      </c>
      <c r="L13" s="204">
        <f t="shared" si="1"/>
        <v>0</v>
      </c>
      <c r="M13" s="204">
        <f t="shared" si="2"/>
        <v>1E-3</v>
      </c>
      <c r="N13" s="267">
        <f t="shared" si="3"/>
        <v>0</v>
      </c>
      <c r="O13" s="233">
        <f t="shared" si="4"/>
        <v>0</v>
      </c>
      <c r="P13" s="194">
        <f t="shared" si="5"/>
        <v>0</v>
      </c>
      <c r="Q13" s="205">
        <f>ROUND(P13*'Project Summary'!$F$32/'Project Summary'!$E$32,2)</f>
        <v>0</v>
      </c>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row>
    <row r="14" spans="1:40" s="188" customFormat="1" ht="21.75" customHeight="1">
      <c r="B14" s="202">
        <v>7</v>
      </c>
      <c r="C14" s="217"/>
      <c r="D14" s="218"/>
      <c r="E14" s="218"/>
      <c r="F14" s="219"/>
      <c r="G14" s="219"/>
      <c r="H14" s="219"/>
      <c r="I14" s="238"/>
      <c r="J14" s="220"/>
      <c r="K14" s="203">
        <f t="shared" si="0"/>
        <v>0</v>
      </c>
      <c r="L14" s="204">
        <f t="shared" si="1"/>
        <v>0</v>
      </c>
      <c r="M14" s="204">
        <f t="shared" si="2"/>
        <v>1E-3</v>
      </c>
      <c r="N14" s="267">
        <f t="shared" si="3"/>
        <v>0</v>
      </c>
      <c r="O14" s="233">
        <f t="shared" si="4"/>
        <v>0</v>
      </c>
      <c r="P14" s="194">
        <f t="shared" si="5"/>
        <v>0</v>
      </c>
      <c r="Q14" s="205">
        <f>ROUND(P14*'Project Summary'!$F$32/'Project Summary'!$E$32,2)</f>
        <v>0</v>
      </c>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row>
    <row r="15" spans="1:40" s="188" customFormat="1" ht="21.75" customHeight="1">
      <c r="B15" s="202">
        <v>8</v>
      </c>
      <c r="C15" s="217"/>
      <c r="D15" s="218"/>
      <c r="E15" s="218"/>
      <c r="F15" s="219"/>
      <c r="G15" s="219"/>
      <c r="H15" s="219"/>
      <c r="I15" s="238"/>
      <c r="J15" s="220"/>
      <c r="K15" s="203">
        <f t="shared" si="0"/>
        <v>0</v>
      </c>
      <c r="L15" s="204">
        <f t="shared" si="1"/>
        <v>0</v>
      </c>
      <c r="M15" s="204">
        <f t="shared" si="2"/>
        <v>1E-3</v>
      </c>
      <c r="N15" s="267">
        <f t="shared" si="3"/>
        <v>0</v>
      </c>
      <c r="O15" s="233">
        <f t="shared" si="4"/>
        <v>0</v>
      </c>
      <c r="P15" s="194">
        <f t="shared" si="5"/>
        <v>0</v>
      </c>
      <c r="Q15" s="205">
        <f>ROUND(P15*'Project Summary'!$F$32/'Project Summary'!$E$32,2)</f>
        <v>0</v>
      </c>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row>
    <row r="16" spans="1:40" s="188" customFormat="1" ht="21.75" customHeight="1">
      <c r="B16" s="202">
        <v>9</v>
      </c>
      <c r="C16" s="217"/>
      <c r="D16" s="218"/>
      <c r="E16" s="218"/>
      <c r="F16" s="219"/>
      <c r="G16" s="219"/>
      <c r="H16" s="219"/>
      <c r="I16" s="238"/>
      <c r="J16" s="220"/>
      <c r="K16" s="203">
        <f t="shared" si="0"/>
        <v>0</v>
      </c>
      <c r="L16" s="204">
        <f t="shared" si="1"/>
        <v>0</v>
      </c>
      <c r="M16" s="204">
        <f t="shared" si="2"/>
        <v>1E-3</v>
      </c>
      <c r="N16" s="267">
        <f t="shared" si="3"/>
        <v>0</v>
      </c>
      <c r="O16" s="233">
        <f t="shared" si="4"/>
        <v>0</v>
      </c>
      <c r="P16" s="194">
        <f t="shared" si="5"/>
        <v>0</v>
      </c>
      <c r="Q16" s="205">
        <f>ROUND(P16*'Project Summary'!$F$32/'Project Summary'!$E$32,2)</f>
        <v>0</v>
      </c>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row>
    <row r="17" spans="2:40" s="188" customFormat="1" ht="21.75" customHeight="1" thickBot="1">
      <c r="B17" s="206">
        <v>10</v>
      </c>
      <c r="C17" s="222"/>
      <c r="D17" s="223"/>
      <c r="E17" s="223"/>
      <c r="F17" s="225"/>
      <c r="G17" s="225"/>
      <c r="H17" s="225"/>
      <c r="I17" s="274"/>
      <c r="J17" s="226"/>
      <c r="K17" s="207">
        <f t="shared" si="0"/>
        <v>0</v>
      </c>
      <c r="L17" s="208">
        <f t="shared" si="1"/>
        <v>0</v>
      </c>
      <c r="M17" s="208">
        <f t="shared" si="2"/>
        <v>1E-3</v>
      </c>
      <c r="N17" s="271">
        <f t="shared" si="3"/>
        <v>0</v>
      </c>
      <c r="O17" s="235">
        <f t="shared" si="4"/>
        <v>0</v>
      </c>
      <c r="P17" s="194">
        <f t="shared" si="5"/>
        <v>0</v>
      </c>
      <c r="Q17" s="211">
        <f>ROUND(P17*'Project Summary'!$F$32/'Project Summary'!$E$32,2)</f>
        <v>0</v>
      </c>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row>
    <row r="18" spans="2:40"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row>
    <row r="19" spans="2:40"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row>
    <row r="20" spans="2:40"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row>
    <row r="21" spans="2:40">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row>
    <row r="22" spans="2:40">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row>
    <row r="23" spans="2:40">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row>
    <row r="24" spans="2:40">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row>
    <row r="25" spans="2:40">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row>
    <row r="26" spans="2:40">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row>
    <row r="27" spans="2:40">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row>
    <row r="28" spans="2:40">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row>
    <row r="29" spans="2:40">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row>
    <row r="30" spans="2:40">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row>
    <row r="31" spans="2:40">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row>
    <row r="32" spans="2:40">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row>
    <row r="33" spans="2:40">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row>
    <row r="34" spans="2:40">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row>
    <row r="35" spans="2:40">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row>
    <row r="36" spans="2:40">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row>
    <row r="37" spans="2:40">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row>
    <row r="38" spans="2:40">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row>
    <row r="39" spans="2:40">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row>
    <row r="40" spans="2:40">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row>
    <row r="41" spans="2:40">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row>
    <row r="42" spans="2:40">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row>
    <row r="43" spans="2:40">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row>
    <row r="44" spans="2:40">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row>
    <row r="45" spans="2:40">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row>
    <row r="46" spans="2:40">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row>
    <row r="47" spans="2:40">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row>
    <row r="48" spans="2:40">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row>
    <row r="49" spans="2:40">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row>
    <row r="50" spans="2:40">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row>
    <row r="51" spans="2:40">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row>
    <row r="52" spans="2:40">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row>
    <row r="53" spans="2:40">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row>
    <row r="54" spans="2:40">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row>
    <row r="55" spans="2:40">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row>
    <row r="56" spans="2:40">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row>
    <row r="57" spans="2:40">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row>
    <row r="58" spans="2:40">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row>
    <row r="59" spans="2:40">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row>
    <row r="60" spans="2:40">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row>
    <row r="61" spans="2:40">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row>
    <row r="62" spans="2:40">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row>
    <row r="63" spans="2:40">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row>
    <row r="64" spans="2:40">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row>
    <row r="65" spans="2:40">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row>
  </sheetData>
  <sheetProtection algorithmName="SHA-512" hashValue="x7/MHQ0zpAleMp+YkE+wI7gljiOgMV0OY7swe3w73TKS6JGBgt6HJ1pk1ege0BQNMstAoAWPV2znVtlROmb+MA==" saltValue="XN2dKK3X39EzAhHo8BSgZQ==" spinCount="100000" sheet="1" formatColumns="0"/>
  <mergeCells count="6">
    <mergeCell ref="B4:M4"/>
    <mergeCell ref="C6:J6"/>
    <mergeCell ref="K6:O6"/>
    <mergeCell ref="P6:P7"/>
    <mergeCell ref="Q6:Q7"/>
    <mergeCell ref="B6:B7"/>
  </mergeCells>
  <conditionalFormatting sqref="F8:F17">
    <cfRule type="expression" dxfId="8"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8EC8FA40-370E-4151-8B58-2C9D53FCC2AD}">
          <x14:formula1>
            <xm:f>'Look Up Tables'!$F$33:$F$34</xm:f>
          </x14:formula1>
          <xm:sqref>F8:F17</xm:sqref>
        </x14:dataValidation>
        <x14:dataValidation type="list" allowBlank="1" showInputMessage="1" showErrorMessage="1" xr:uid="{73A93E9A-A876-4262-B967-F88EFA5D298E}">
          <x14:formula1>
            <xm:f>'Look Up Tables'!$D$3:$D$4</xm:f>
          </x14:formula1>
          <xm:sqref>G8:G17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5DCAD-91C4-4CFD-AB97-DF8AEE41BBD8}">
  <sheetPr codeName="Sheet17">
    <tabColor theme="8" tint="0.59999389629810485"/>
  </sheetPr>
  <dimension ref="A1:AL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37.5" style="183" customWidth="1"/>
    <col min="8" max="8" width="13.75" style="183" customWidth="1"/>
    <col min="9" max="9" width="11.25" style="183" customWidth="1"/>
    <col min="10" max="11" width="10.375" style="183" hidden="1" customWidth="1"/>
    <col min="12" max="12" width="12.625" style="183" bestFit="1" customWidth="1"/>
    <col min="13" max="13" width="11.5" style="183" bestFit="1" customWidth="1"/>
    <col min="14" max="14" width="0" style="183" hidden="1" customWidth="1"/>
    <col min="15" max="15" width="14.25" style="183" bestFit="1" customWidth="1"/>
    <col min="16" max="16384" width="8.75" style="183"/>
  </cols>
  <sheetData>
    <row r="1" spans="1:38">
      <c r="A1" s="182" t="s">
        <v>177</v>
      </c>
      <c r="J1" s="183" t="s">
        <v>178</v>
      </c>
      <c r="K1" s="183" t="s">
        <v>178</v>
      </c>
      <c r="N1" s="183" t="s">
        <v>178</v>
      </c>
    </row>
    <row r="2" spans="1:38" s="184" customFormat="1" ht="9.75" customHeight="1"/>
    <row r="3" spans="1:38" ht="34.5" customHeight="1">
      <c r="A3" s="183"/>
      <c r="B3" s="185" t="s">
        <v>172</v>
      </c>
      <c r="C3" s="186"/>
      <c r="D3" s="186"/>
      <c r="E3" s="186"/>
      <c r="F3" s="186"/>
      <c r="G3" s="186"/>
      <c r="H3" s="186"/>
    </row>
    <row r="4" spans="1:38" ht="28.9" customHeight="1">
      <c r="A4" s="183"/>
      <c r="B4" s="376" t="s">
        <v>158</v>
      </c>
      <c r="C4" s="376"/>
      <c r="D4" s="376"/>
      <c r="E4" s="376"/>
      <c r="F4" s="376"/>
      <c r="G4" s="376"/>
      <c r="H4" s="376"/>
      <c r="I4" s="376"/>
      <c r="J4" s="376"/>
      <c r="K4" s="376"/>
    </row>
    <row r="5" spans="1:38" ht="9" customHeight="1" thickBot="1">
      <c r="A5" s="183"/>
      <c r="B5" s="187"/>
      <c r="C5" s="187"/>
      <c r="D5" s="187"/>
      <c r="E5" s="187"/>
      <c r="F5" s="187"/>
      <c r="G5" s="187"/>
      <c r="H5" s="187"/>
    </row>
    <row r="6" spans="1:38" s="188" customFormat="1" ht="22.15" customHeight="1">
      <c r="B6" s="388" t="s">
        <v>179</v>
      </c>
      <c r="C6" s="381" t="s">
        <v>180</v>
      </c>
      <c r="D6" s="382"/>
      <c r="E6" s="382"/>
      <c r="F6" s="382"/>
      <c r="G6" s="382"/>
      <c r="H6" s="382"/>
      <c r="I6" s="383"/>
      <c r="J6" s="384" t="s">
        <v>181</v>
      </c>
      <c r="K6" s="385"/>
      <c r="L6" s="385"/>
      <c r="M6" s="386"/>
      <c r="N6" s="392" t="s">
        <v>163</v>
      </c>
      <c r="O6" s="388" t="s">
        <v>182</v>
      </c>
    </row>
    <row r="7" spans="1:38" s="189" customFormat="1" ht="33.75" customHeight="1" thickBot="1">
      <c r="B7" s="389"/>
      <c r="C7" s="190" t="s">
        <v>183</v>
      </c>
      <c r="D7" s="191" t="s">
        <v>59</v>
      </c>
      <c r="E7" s="191" t="s">
        <v>61</v>
      </c>
      <c r="F7" s="192" t="s">
        <v>63</v>
      </c>
      <c r="G7" s="192" t="s">
        <v>265</v>
      </c>
      <c r="H7" s="227" t="s">
        <v>266</v>
      </c>
      <c r="I7" s="193" t="s">
        <v>73</v>
      </c>
      <c r="J7" s="262" t="s">
        <v>121</v>
      </c>
      <c r="K7" s="275" t="s">
        <v>123</v>
      </c>
      <c r="L7" s="263" t="s">
        <v>110</v>
      </c>
      <c r="M7" s="264" t="s">
        <v>162</v>
      </c>
      <c r="N7" s="392"/>
      <c r="O7" s="389"/>
      <c r="P7" s="194"/>
      <c r="Q7" s="194"/>
      <c r="R7" s="194"/>
      <c r="S7" s="194"/>
      <c r="T7" s="194"/>
      <c r="U7" s="194"/>
      <c r="V7" s="194"/>
      <c r="W7" s="194"/>
      <c r="X7" s="194"/>
      <c r="Y7" s="194"/>
      <c r="Z7" s="194"/>
      <c r="AA7" s="194"/>
      <c r="AB7" s="194"/>
      <c r="AC7" s="194"/>
      <c r="AD7" s="194"/>
      <c r="AE7" s="194"/>
      <c r="AF7" s="194"/>
      <c r="AG7" s="194"/>
      <c r="AH7" s="194"/>
      <c r="AI7" s="194"/>
      <c r="AJ7" s="194"/>
      <c r="AK7" s="194"/>
      <c r="AL7" s="194"/>
    </row>
    <row r="8" spans="1:38" s="188" customFormat="1" ht="21.75" customHeight="1">
      <c r="B8" s="195">
        <v>1</v>
      </c>
      <c r="C8" s="259"/>
      <c r="D8" s="260" t="s">
        <v>267</v>
      </c>
      <c r="E8" s="260" t="s">
        <v>257</v>
      </c>
      <c r="F8" s="237" t="s">
        <v>188</v>
      </c>
      <c r="G8" s="237" t="s">
        <v>268</v>
      </c>
      <c r="H8" s="273">
        <v>1</v>
      </c>
      <c r="I8" s="261">
        <v>1</v>
      </c>
      <c r="J8" s="251">
        <f>IFERROR(VLOOKUP($G8,'Look Up Tables'!$F$96:$H$98,3,FALSE),0)</f>
        <v>24.8</v>
      </c>
      <c r="K8" s="253">
        <f>IFERROR(VLOOKUP($G8,'Look Up Tables'!$F$96:$H$98,2,FALSE),0)</f>
        <v>5.0000000000000001E-3</v>
      </c>
      <c r="L8" s="254">
        <f>ROUND(IF($F8="Retrofit",$I8*($H8*J8),0),2)</f>
        <v>24.8</v>
      </c>
      <c r="M8" s="231">
        <f>ROUND(IF($F8="Retrofit",$I8*($H8*K8),0),4)</f>
        <v>5.0000000000000001E-3</v>
      </c>
      <c r="N8" s="194">
        <f>IFERROR(ROUND(L8*0.02+M8*200,2),"")</f>
        <v>1.5</v>
      </c>
      <c r="O8" s="201">
        <f>ROUND(N8*'Project Summary'!$F$32/'Project Summary'!$E$32,2)</f>
        <v>1.5</v>
      </c>
      <c r="P8" s="194"/>
      <c r="Q8" s="194"/>
      <c r="R8" s="194"/>
      <c r="S8" s="194"/>
      <c r="T8" s="194"/>
      <c r="U8" s="194"/>
      <c r="V8" s="194"/>
      <c r="W8" s="194"/>
      <c r="X8" s="194"/>
      <c r="Y8" s="194"/>
      <c r="Z8" s="194"/>
      <c r="AA8" s="194"/>
      <c r="AB8" s="194"/>
      <c r="AC8" s="194"/>
      <c r="AD8" s="194"/>
      <c r="AE8" s="194"/>
      <c r="AF8" s="194"/>
      <c r="AG8" s="194"/>
      <c r="AH8" s="194"/>
      <c r="AI8" s="194"/>
      <c r="AJ8" s="194"/>
      <c r="AK8" s="194"/>
      <c r="AL8" s="194"/>
    </row>
    <row r="9" spans="1:38" s="188" customFormat="1" ht="21.75" customHeight="1">
      <c r="B9" s="202">
        <v>2</v>
      </c>
      <c r="C9" s="217"/>
      <c r="D9" s="218"/>
      <c r="E9" s="218"/>
      <c r="F9" s="221" t="s">
        <v>188</v>
      </c>
      <c r="G9" s="219" t="s">
        <v>269</v>
      </c>
      <c r="H9" s="238">
        <v>1</v>
      </c>
      <c r="I9" s="220">
        <v>1</v>
      </c>
      <c r="J9" s="203">
        <f>IFERROR(VLOOKUP($G9,'Look Up Tables'!$F$96:$H$98,3,FALSE),0)</f>
        <v>85.5</v>
      </c>
      <c r="K9" s="204">
        <f>IFERROR(VLOOKUP($G9,'Look Up Tables'!$F$96:$H$98,2,FALSE),0)</f>
        <v>1.6E-2</v>
      </c>
      <c r="L9" s="267">
        <f t="shared" ref="L9:L17" si="0">ROUND(IF($F9="Retrofit",$I9*($H9*J9),0),2)</f>
        <v>85.5</v>
      </c>
      <c r="M9" s="233">
        <f t="shared" ref="M9:M17" si="1">ROUND(IF($F9="Retrofit",$I9*($H9*K9),0),4)</f>
        <v>1.6E-2</v>
      </c>
      <c r="N9" s="194">
        <f t="shared" ref="N9:N17" si="2">IFERROR(ROUND(L9*0.02+M9*200,2),"")</f>
        <v>4.91</v>
      </c>
      <c r="O9" s="205">
        <f>ROUND(N9*'Project Summary'!$F$32/'Project Summary'!$E$32,2)</f>
        <v>4.91</v>
      </c>
      <c r="P9" s="194"/>
      <c r="Q9" s="194"/>
      <c r="R9" s="194"/>
      <c r="S9" s="194"/>
      <c r="T9" s="194"/>
      <c r="U9" s="194"/>
      <c r="V9" s="194"/>
      <c r="W9" s="194"/>
      <c r="X9" s="194"/>
      <c r="Y9" s="194"/>
      <c r="Z9" s="194"/>
      <c r="AA9" s="194"/>
      <c r="AB9" s="194"/>
      <c r="AC9" s="194"/>
      <c r="AD9" s="194"/>
      <c r="AE9" s="194"/>
      <c r="AF9" s="194"/>
      <c r="AG9" s="194"/>
      <c r="AH9" s="194"/>
      <c r="AI9" s="194"/>
      <c r="AJ9" s="194"/>
      <c r="AK9" s="194"/>
      <c r="AL9" s="194"/>
    </row>
    <row r="10" spans="1:38" s="188" customFormat="1" ht="21.75" customHeight="1">
      <c r="B10" s="202">
        <v>3</v>
      </c>
      <c r="C10" s="217"/>
      <c r="D10" s="218"/>
      <c r="E10" s="218"/>
      <c r="F10" s="219"/>
      <c r="G10" s="219"/>
      <c r="H10" s="238"/>
      <c r="I10" s="220"/>
      <c r="J10" s="203">
        <f>IFERROR(VLOOKUP($G10,'Look Up Tables'!$F$96:$H$98,3,FALSE),0)</f>
        <v>0</v>
      </c>
      <c r="K10" s="204">
        <f>IFERROR(VLOOKUP($G10,'Look Up Tables'!$F$96:$H$98,2,FALSE),0)</f>
        <v>0</v>
      </c>
      <c r="L10" s="267">
        <f t="shared" si="0"/>
        <v>0</v>
      </c>
      <c r="M10" s="233">
        <f t="shared" si="1"/>
        <v>0</v>
      </c>
      <c r="N10" s="194">
        <f t="shared" si="2"/>
        <v>0</v>
      </c>
      <c r="O10" s="205">
        <f>ROUND(N10*'Project Summary'!$F$32/'Project Summary'!$E$32,2)</f>
        <v>0</v>
      </c>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row>
    <row r="11" spans="1:38" s="188" customFormat="1" ht="21.75" customHeight="1">
      <c r="B11" s="202">
        <v>4</v>
      </c>
      <c r="C11" s="217"/>
      <c r="D11" s="218"/>
      <c r="E11" s="218"/>
      <c r="F11" s="219"/>
      <c r="G11" s="219"/>
      <c r="H11" s="238"/>
      <c r="I11" s="220"/>
      <c r="J11" s="203">
        <f>IFERROR(VLOOKUP($G11,'Look Up Tables'!$F$96:$H$98,3,FALSE),0)</f>
        <v>0</v>
      </c>
      <c r="K11" s="204">
        <f>IFERROR(VLOOKUP($G11,'Look Up Tables'!$F$96:$H$98,2,FALSE),0)</f>
        <v>0</v>
      </c>
      <c r="L11" s="267">
        <f t="shared" si="0"/>
        <v>0</v>
      </c>
      <c r="M11" s="233">
        <f t="shared" si="1"/>
        <v>0</v>
      </c>
      <c r="N11" s="194">
        <f t="shared" si="2"/>
        <v>0</v>
      </c>
      <c r="O11" s="205">
        <f>ROUND(N11*'Project Summary'!$F$32/'Project Summary'!$E$32,2)</f>
        <v>0</v>
      </c>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row>
    <row r="12" spans="1:38" s="188" customFormat="1" ht="21.75" customHeight="1">
      <c r="B12" s="202">
        <v>5</v>
      </c>
      <c r="C12" s="217"/>
      <c r="D12" s="218"/>
      <c r="E12" s="218"/>
      <c r="F12" s="219"/>
      <c r="G12" s="219"/>
      <c r="H12" s="238"/>
      <c r="I12" s="220"/>
      <c r="J12" s="203">
        <f>IFERROR(VLOOKUP($G12,'Look Up Tables'!$F$96:$H$98,3,FALSE),0)</f>
        <v>0</v>
      </c>
      <c r="K12" s="204">
        <f>IFERROR(VLOOKUP($G12,'Look Up Tables'!$F$96:$H$98,2,FALSE),0)</f>
        <v>0</v>
      </c>
      <c r="L12" s="267">
        <f t="shared" si="0"/>
        <v>0</v>
      </c>
      <c r="M12" s="233">
        <f t="shared" si="1"/>
        <v>0</v>
      </c>
      <c r="N12" s="194">
        <f t="shared" si="2"/>
        <v>0</v>
      </c>
      <c r="O12" s="205">
        <f>ROUND(N12*'Project Summary'!$F$32/'Project Summary'!$E$32,2)</f>
        <v>0</v>
      </c>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row>
    <row r="13" spans="1:38" s="188" customFormat="1" ht="21.75" customHeight="1">
      <c r="B13" s="202">
        <v>6</v>
      </c>
      <c r="C13" s="217"/>
      <c r="D13" s="218"/>
      <c r="E13" s="218"/>
      <c r="F13" s="219"/>
      <c r="G13" s="219"/>
      <c r="H13" s="238"/>
      <c r="I13" s="220"/>
      <c r="J13" s="203">
        <f>IFERROR(VLOOKUP($G13,'Look Up Tables'!$F$96:$H$98,3,FALSE),0)</f>
        <v>0</v>
      </c>
      <c r="K13" s="204">
        <f>IFERROR(VLOOKUP($G13,'Look Up Tables'!$F$96:$H$98,2,FALSE),0)</f>
        <v>0</v>
      </c>
      <c r="L13" s="267">
        <f t="shared" si="0"/>
        <v>0</v>
      </c>
      <c r="M13" s="233">
        <f t="shared" si="1"/>
        <v>0</v>
      </c>
      <c r="N13" s="194">
        <f t="shared" si="2"/>
        <v>0</v>
      </c>
      <c r="O13" s="205">
        <f>ROUND(N13*'Project Summary'!$F$32/'Project Summary'!$E$32,2)</f>
        <v>0</v>
      </c>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row>
    <row r="14" spans="1:38" s="188" customFormat="1" ht="21.75" customHeight="1">
      <c r="B14" s="202">
        <v>7</v>
      </c>
      <c r="C14" s="217"/>
      <c r="D14" s="218"/>
      <c r="E14" s="218"/>
      <c r="F14" s="219"/>
      <c r="G14" s="219"/>
      <c r="H14" s="238"/>
      <c r="I14" s="220"/>
      <c r="J14" s="203">
        <f>IFERROR(VLOOKUP($G14,'Look Up Tables'!$F$96:$H$98,3,FALSE),0)</f>
        <v>0</v>
      </c>
      <c r="K14" s="204">
        <f>IFERROR(VLOOKUP($G14,'Look Up Tables'!$F$96:$H$98,2,FALSE),0)</f>
        <v>0</v>
      </c>
      <c r="L14" s="267">
        <f t="shared" si="0"/>
        <v>0</v>
      </c>
      <c r="M14" s="233">
        <f t="shared" si="1"/>
        <v>0</v>
      </c>
      <c r="N14" s="194">
        <f t="shared" si="2"/>
        <v>0</v>
      </c>
      <c r="O14" s="205">
        <f>ROUND(N14*'Project Summary'!$F$32/'Project Summary'!$E$32,2)</f>
        <v>0</v>
      </c>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row>
    <row r="15" spans="1:38" s="188" customFormat="1" ht="21.75" customHeight="1">
      <c r="B15" s="202">
        <v>8</v>
      </c>
      <c r="C15" s="217"/>
      <c r="D15" s="218"/>
      <c r="E15" s="218"/>
      <c r="F15" s="219"/>
      <c r="G15" s="219"/>
      <c r="H15" s="238"/>
      <c r="I15" s="220"/>
      <c r="J15" s="203">
        <f>IFERROR(VLOOKUP($G15,'Look Up Tables'!$F$96:$H$98,3,FALSE),0)</f>
        <v>0</v>
      </c>
      <c r="K15" s="204">
        <f>IFERROR(VLOOKUP($G15,'Look Up Tables'!$F$96:$H$98,2,FALSE),0)</f>
        <v>0</v>
      </c>
      <c r="L15" s="267">
        <f t="shared" si="0"/>
        <v>0</v>
      </c>
      <c r="M15" s="233">
        <f t="shared" si="1"/>
        <v>0</v>
      </c>
      <c r="N15" s="194">
        <f t="shared" si="2"/>
        <v>0</v>
      </c>
      <c r="O15" s="205">
        <f>ROUND(N15*'Project Summary'!$F$32/'Project Summary'!$E$32,2)</f>
        <v>0</v>
      </c>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row>
    <row r="16" spans="1:38" s="188" customFormat="1" ht="21.75" customHeight="1">
      <c r="B16" s="202">
        <v>9</v>
      </c>
      <c r="C16" s="217"/>
      <c r="D16" s="218"/>
      <c r="E16" s="218"/>
      <c r="F16" s="219"/>
      <c r="G16" s="219"/>
      <c r="H16" s="238"/>
      <c r="I16" s="220"/>
      <c r="J16" s="203">
        <f>IFERROR(VLOOKUP($G16,'Look Up Tables'!$F$96:$H$98,3,FALSE),0)</f>
        <v>0</v>
      </c>
      <c r="K16" s="204">
        <f>IFERROR(VLOOKUP($G16,'Look Up Tables'!$F$96:$H$98,2,FALSE),0)</f>
        <v>0</v>
      </c>
      <c r="L16" s="267">
        <f t="shared" si="0"/>
        <v>0</v>
      </c>
      <c r="M16" s="233">
        <f t="shared" si="1"/>
        <v>0</v>
      </c>
      <c r="N16" s="194">
        <f t="shared" si="2"/>
        <v>0</v>
      </c>
      <c r="O16" s="205">
        <f>ROUND(N16*'Project Summary'!$F$32/'Project Summary'!$E$32,2)</f>
        <v>0</v>
      </c>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row>
    <row r="17" spans="2:38" s="188" customFormat="1" ht="21.75" customHeight="1" thickBot="1">
      <c r="B17" s="206">
        <v>10</v>
      </c>
      <c r="C17" s="222"/>
      <c r="D17" s="223"/>
      <c r="E17" s="223"/>
      <c r="F17" s="225"/>
      <c r="G17" s="225"/>
      <c r="H17" s="274"/>
      <c r="I17" s="226"/>
      <c r="J17" s="207">
        <f>IFERROR(VLOOKUP($G17,'Look Up Tables'!$F$96:$H$98,3,FALSE),0)</f>
        <v>0</v>
      </c>
      <c r="K17" s="208">
        <f>IFERROR(VLOOKUP($G17,'Look Up Tables'!$F$96:$H$98,2,FALSE),0)</f>
        <v>0</v>
      </c>
      <c r="L17" s="271">
        <f t="shared" si="0"/>
        <v>0</v>
      </c>
      <c r="M17" s="235">
        <f t="shared" si="1"/>
        <v>0</v>
      </c>
      <c r="N17" s="194">
        <f t="shared" si="2"/>
        <v>0</v>
      </c>
      <c r="O17" s="211">
        <f>ROUND(N17*'Project Summary'!$F$32/'Project Summary'!$E$32,2)</f>
        <v>0</v>
      </c>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row>
    <row r="18" spans="2:38"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row>
    <row r="19" spans="2:38"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row>
    <row r="20" spans="2:38"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row>
    <row r="21" spans="2:38">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row>
    <row r="22" spans="2:38">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row>
    <row r="23" spans="2:38">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row>
    <row r="24" spans="2:38">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row>
    <row r="25" spans="2:38">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row>
    <row r="26" spans="2:38">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row>
    <row r="27" spans="2:38">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row>
    <row r="28" spans="2:38">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row>
    <row r="29" spans="2:38">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row>
    <row r="30" spans="2:38">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row>
    <row r="31" spans="2:38">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row>
    <row r="32" spans="2:38">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row>
    <row r="33" spans="2:38">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row>
    <row r="34" spans="2:38">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row>
    <row r="35" spans="2:38">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row>
    <row r="36" spans="2:38">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row>
    <row r="37" spans="2:38">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row>
    <row r="38" spans="2:38">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row>
    <row r="39" spans="2:38">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row>
    <row r="40" spans="2:38">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row>
    <row r="41" spans="2:38">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row>
    <row r="42" spans="2:38">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row>
    <row r="43" spans="2:38">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row>
    <row r="44" spans="2:38">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row>
    <row r="45" spans="2:38">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row>
    <row r="46" spans="2:38">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row>
    <row r="47" spans="2:38">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38">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row>
    <row r="49" spans="2:38">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row>
    <row r="50" spans="2:38">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row>
    <row r="51" spans="2:38">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row>
    <row r="52" spans="2:38">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row>
    <row r="53" spans="2:38">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row>
    <row r="54" spans="2:38">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row>
    <row r="55" spans="2:38">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row>
    <row r="56" spans="2:38">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row>
    <row r="57" spans="2:38">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row>
    <row r="58" spans="2:38">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row>
    <row r="59" spans="2:38">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row>
    <row r="60" spans="2:38">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row>
    <row r="61" spans="2:38">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row>
    <row r="62" spans="2:38">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row>
    <row r="63" spans="2:38">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row>
    <row r="64" spans="2:38">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row>
    <row r="65" spans="2:38">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row>
  </sheetData>
  <sheetProtection algorithmName="SHA-512" hashValue="/6S0yX3FkCBT2ywq6tyNGZyvRXIsNZ1TbgPwO4ggaPj6yKgUT9TfqOLylkRe81/vbQ+xlfbai4A+8nz9BceFkQ==" saltValue="Br8ziSNEfqD1o16+G84g7w==" spinCount="100000" sheet="1" formatColumns="0"/>
  <mergeCells count="6">
    <mergeCell ref="B4:K4"/>
    <mergeCell ref="C6:I6"/>
    <mergeCell ref="J6:M6"/>
    <mergeCell ref="N6:N7"/>
    <mergeCell ref="O6:O7"/>
    <mergeCell ref="B6:B7"/>
  </mergeCells>
  <conditionalFormatting sqref="F8:F17">
    <cfRule type="expression" dxfId="7"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AB77EFB6-5C2A-4AAD-BE3D-A3791AF66FCB}"/>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21FF4F6B-BFB0-4F8F-8EAD-D9CC39584615}">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F352A117-A83F-46E0-BE68-17267C799299}">
          <x14:formula1>
            <xm:f>'Look Up Tables'!$F$97:$F$98</xm:f>
          </x14:formula1>
          <xm:sqref>G8:G17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21E41-6D03-4F26-8152-9A487D8548C3}">
  <sheetPr codeName="Sheet18">
    <tabColor theme="8" tint="0.59999389629810485"/>
  </sheetPr>
  <dimension ref="A1:AK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3.75" style="183" customWidth="1"/>
    <col min="8" max="8" width="11.25" style="183" customWidth="1"/>
    <col min="9" max="10" width="10.375" style="183" hidden="1" customWidth="1"/>
    <col min="11" max="11" width="12.625" style="183" bestFit="1" customWidth="1"/>
    <col min="12" max="12" width="11.5" style="183" bestFit="1" customWidth="1"/>
    <col min="13" max="13" width="0" style="183" hidden="1" customWidth="1"/>
    <col min="14" max="14" width="14.25" style="183" bestFit="1" customWidth="1"/>
    <col min="15" max="16384" width="8.75" style="183"/>
  </cols>
  <sheetData>
    <row r="1" spans="1:37">
      <c r="A1" s="182" t="s">
        <v>177</v>
      </c>
      <c r="I1" s="183" t="s">
        <v>178</v>
      </c>
      <c r="J1" s="183" t="s">
        <v>178</v>
      </c>
      <c r="M1" s="183" t="s">
        <v>178</v>
      </c>
    </row>
    <row r="2" spans="1:37" s="184" customFormat="1" ht="9.75" customHeight="1"/>
    <row r="3" spans="1:37" ht="34.5" customHeight="1">
      <c r="A3" s="183"/>
      <c r="B3" s="241" t="s">
        <v>173</v>
      </c>
      <c r="C3" s="186"/>
      <c r="D3" s="186"/>
      <c r="E3" s="186"/>
      <c r="F3" s="186"/>
      <c r="G3" s="186"/>
    </row>
    <row r="4" spans="1:37" ht="28.9" customHeight="1">
      <c r="A4" s="183"/>
      <c r="B4" s="376" t="s">
        <v>158</v>
      </c>
      <c r="C4" s="376"/>
      <c r="D4" s="376"/>
      <c r="E4" s="376"/>
      <c r="F4" s="376"/>
      <c r="G4" s="376"/>
      <c r="H4" s="376"/>
      <c r="I4" s="376"/>
      <c r="J4" s="376"/>
    </row>
    <row r="5" spans="1:37" ht="9" customHeight="1" thickBot="1">
      <c r="A5" s="183"/>
      <c r="B5" s="187"/>
      <c r="C5" s="187"/>
      <c r="D5" s="187"/>
      <c r="E5" s="187"/>
      <c r="F5" s="187"/>
      <c r="G5" s="187"/>
    </row>
    <row r="6" spans="1:37" s="188" customFormat="1" ht="22.15" customHeight="1">
      <c r="B6" s="388" t="s">
        <v>179</v>
      </c>
      <c r="C6" s="381" t="s">
        <v>180</v>
      </c>
      <c r="D6" s="382"/>
      <c r="E6" s="382"/>
      <c r="F6" s="382"/>
      <c r="G6" s="382"/>
      <c r="H6" s="383"/>
      <c r="I6" s="384" t="s">
        <v>181</v>
      </c>
      <c r="J6" s="385"/>
      <c r="K6" s="385"/>
      <c r="L6" s="386"/>
      <c r="M6" s="392" t="s">
        <v>163</v>
      </c>
      <c r="N6" s="388" t="s">
        <v>182</v>
      </c>
    </row>
    <row r="7" spans="1:37" s="189" customFormat="1" ht="33.75" customHeight="1" thickBot="1">
      <c r="B7" s="389"/>
      <c r="C7" s="190" t="s">
        <v>183</v>
      </c>
      <c r="D7" s="191" t="s">
        <v>59</v>
      </c>
      <c r="E7" s="191" t="s">
        <v>61</v>
      </c>
      <c r="F7" s="192" t="s">
        <v>63</v>
      </c>
      <c r="G7" s="227" t="s">
        <v>270</v>
      </c>
      <c r="H7" s="193" t="s">
        <v>73</v>
      </c>
      <c r="I7" s="262" t="s">
        <v>121</v>
      </c>
      <c r="J7" s="275" t="s">
        <v>123</v>
      </c>
      <c r="K7" s="263" t="s">
        <v>110</v>
      </c>
      <c r="L7" s="264" t="s">
        <v>162</v>
      </c>
      <c r="M7" s="392"/>
      <c r="N7" s="389"/>
      <c r="O7" s="194"/>
      <c r="P7" s="194"/>
      <c r="Q7" s="194"/>
      <c r="R7" s="194"/>
      <c r="S7" s="194"/>
      <c r="T7" s="194"/>
      <c r="U7" s="194"/>
      <c r="V7" s="194"/>
      <c r="W7" s="194"/>
      <c r="X7" s="194"/>
      <c r="Y7" s="194"/>
      <c r="Z7" s="194"/>
      <c r="AA7" s="194"/>
      <c r="AB7" s="194"/>
      <c r="AC7" s="194"/>
      <c r="AD7" s="194"/>
      <c r="AE7" s="194"/>
      <c r="AF7" s="194"/>
      <c r="AG7" s="194"/>
      <c r="AH7" s="194"/>
      <c r="AI7" s="194"/>
      <c r="AJ7" s="194"/>
      <c r="AK7" s="194"/>
    </row>
    <row r="8" spans="1:37" s="188" customFormat="1" ht="21.75" customHeight="1">
      <c r="B8" s="195">
        <v>1</v>
      </c>
      <c r="C8" s="259"/>
      <c r="D8" s="260" t="s">
        <v>267</v>
      </c>
      <c r="E8" s="260" t="s">
        <v>257</v>
      </c>
      <c r="F8" s="237" t="s">
        <v>188</v>
      </c>
      <c r="G8" s="273">
        <v>1</v>
      </c>
      <c r="H8" s="261">
        <v>1</v>
      </c>
      <c r="I8" s="251">
        <v>404.4</v>
      </c>
      <c r="J8" s="253">
        <f t="shared" ref="J8:J17" si="0">I8/8760</f>
        <v>4.6164383561643832E-2</v>
      </c>
      <c r="K8" s="254">
        <f>ROUND(IF($F8="Retrofit",$H8*($G8*I8),0),2)</f>
        <v>404.4</v>
      </c>
      <c r="L8" s="231">
        <f>ROUND(IF($F8="Retrofit",$H8*($G8*J8),0),4)</f>
        <v>4.6199999999999998E-2</v>
      </c>
      <c r="M8" s="194">
        <f>IFERROR(ROUND(K8*0.02+L8*200,2),"")</f>
        <v>17.329999999999998</v>
      </c>
      <c r="N8" s="201">
        <f>ROUND(M8*'Project Summary'!$F$32/'Project Summary'!$E$32,2)</f>
        <v>17.329999999999998</v>
      </c>
      <c r="O8" s="194"/>
      <c r="P8" s="194"/>
      <c r="Q8" s="194"/>
      <c r="R8" s="194"/>
      <c r="S8" s="194"/>
      <c r="T8" s="194"/>
      <c r="U8" s="194"/>
      <c r="V8" s="194"/>
      <c r="W8" s="194"/>
      <c r="X8" s="194"/>
      <c r="Y8" s="194"/>
      <c r="Z8" s="194"/>
      <c r="AA8" s="194"/>
      <c r="AB8" s="194"/>
      <c r="AC8" s="194"/>
      <c r="AD8" s="194"/>
      <c r="AE8" s="194"/>
      <c r="AF8" s="194"/>
      <c r="AG8" s="194"/>
      <c r="AH8" s="194"/>
      <c r="AI8" s="194"/>
      <c r="AJ8" s="194"/>
      <c r="AK8" s="194"/>
    </row>
    <row r="9" spans="1:37" s="188" customFormat="1" ht="21.75" customHeight="1">
      <c r="B9" s="202">
        <v>2</v>
      </c>
      <c r="C9" s="217"/>
      <c r="D9" s="218"/>
      <c r="E9" s="218"/>
      <c r="F9" s="221" t="s">
        <v>188</v>
      </c>
      <c r="G9" s="238">
        <v>2</v>
      </c>
      <c r="H9" s="220">
        <v>1</v>
      </c>
      <c r="I9" s="277">
        <v>405.4</v>
      </c>
      <c r="J9" s="278">
        <f t="shared" si="0"/>
        <v>4.6278538812785389E-2</v>
      </c>
      <c r="K9" s="267">
        <f t="shared" ref="K9:K17" si="1">ROUND(IF($F9="Retrofit",$H9*($G9*I9),0),2)</f>
        <v>810.8</v>
      </c>
      <c r="L9" s="233">
        <f t="shared" ref="L9:L17" si="2">ROUND(IF($F9="Retrofit",$H9*($G9*J9),0),4)</f>
        <v>9.2600000000000002E-2</v>
      </c>
      <c r="M9" s="194">
        <f t="shared" ref="M9:M17" si="3">IFERROR(ROUND(K9*0.02+L9*200,2),"")</f>
        <v>34.74</v>
      </c>
      <c r="N9" s="205">
        <f>ROUND(M9*'Project Summary'!$F$32/'Project Summary'!$E$32,2)</f>
        <v>34.74</v>
      </c>
      <c r="O9" s="194"/>
      <c r="P9" s="194"/>
      <c r="Q9" s="194"/>
      <c r="R9" s="194"/>
      <c r="S9" s="194"/>
      <c r="T9" s="194"/>
      <c r="U9" s="194"/>
      <c r="V9" s="194"/>
      <c r="W9" s="194"/>
      <c r="X9" s="194"/>
      <c r="Y9" s="194"/>
      <c r="Z9" s="194"/>
      <c r="AA9" s="194"/>
      <c r="AB9" s="194"/>
      <c r="AC9" s="194"/>
      <c r="AD9" s="194"/>
      <c r="AE9" s="194"/>
      <c r="AF9" s="194"/>
      <c r="AG9" s="194"/>
      <c r="AH9" s="194"/>
      <c r="AI9" s="194"/>
      <c r="AJ9" s="194"/>
      <c r="AK9" s="194"/>
    </row>
    <row r="10" spans="1:37" s="188" customFormat="1" ht="21.75" customHeight="1">
      <c r="B10" s="202">
        <v>3</v>
      </c>
      <c r="C10" s="217"/>
      <c r="D10" s="218"/>
      <c r="E10" s="218"/>
      <c r="F10" s="219"/>
      <c r="G10" s="238"/>
      <c r="H10" s="220"/>
      <c r="I10" s="277">
        <v>406.4</v>
      </c>
      <c r="J10" s="278">
        <f t="shared" si="0"/>
        <v>4.6392694063926938E-2</v>
      </c>
      <c r="K10" s="267">
        <f t="shared" si="1"/>
        <v>0</v>
      </c>
      <c r="L10" s="233">
        <f t="shared" si="2"/>
        <v>0</v>
      </c>
      <c r="M10" s="194">
        <f t="shared" si="3"/>
        <v>0</v>
      </c>
      <c r="N10" s="205">
        <f>ROUND(M10*'Project Summary'!$F$32/'Project Summary'!$E$32,2)</f>
        <v>0</v>
      </c>
      <c r="O10" s="194"/>
      <c r="P10" s="194"/>
      <c r="Q10" s="194"/>
      <c r="R10" s="194"/>
      <c r="S10" s="194"/>
      <c r="T10" s="194"/>
      <c r="U10" s="194"/>
      <c r="V10" s="194"/>
      <c r="W10" s="194"/>
      <c r="X10" s="194"/>
      <c r="Y10" s="194"/>
      <c r="Z10" s="194"/>
      <c r="AA10" s="194"/>
      <c r="AB10" s="194"/>
      <c r="AC10" s="194"/>
      <c r="AD10" s="194"/>
      <c r="AE10" s="194"/>
      <c r="AF10" s="194"/>
      <c r="AG10" s="194"/>
      <c r="AH10" s="194"/>
      <c r="AI10" s="194"/>
      <c r="AJ10" s="194"/>
      <c r="AK10" s="194"/>
    </row>
    <row r="11" spans="1:37" s="188" customFormat="1" ht="21.75" customHeight="1">
      <c r="B11" s="202">
        <v>4</v>
      </c>
      <c r="C11" s="217"/>
      <c r="D11" s="218"/>
      <c r="E11" s="218"/>
      <c r="F11" s="219"/>
      <c r="G11" s="238"/>
      <c r="H11" s="220"/>
      <c r="I11" s="277">
        <v>407.4</v>
      </c>
      <c r="J11" s="278">
        <f t="shared" si="0"/>
        <v>4.6506849315068488E-2</v>
      </c>
      <c r="K11" s="267">
        <f t="shared" si="1"/>
        <v>0</v>
      </c>
      <c r="L11" s="233">
        <f t="shared" si="2"/>
        <v>0</v>
      </c>
      <c r="M11" s="194">
        <f t="shared" si="3"/>
        <v>0</v>
      </c>
      <c r="N11" s="205">
        <f>ROUND(M11*'Project Summary'!$F$32/'Project Summary'!$E$32,2)</f>
        <v>0</v>
      </c>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row>
    <row r="12" spans="1:37" s="188" customFormat="1" ht="21.75" customHeight="1">
      <c r="B12" s="202">
        <v>5</v>
      </c>
      <c r="C12" s="217"/>
      <c r="D12" s="218"/>
      <c r="E12" s="218"/>
      <c r="F12" s="219"/>
      <c r="G12" s="238"/>
      <c r="H12" s="220"/>
      <c r="I12" s="277">
        <v>408.4</v>
      </c>
      <c r="J12" s="278">
        <f t="shared" si="0"/>
        <v>4.6621004566210045E-2</v>
      </c>
      <c r="K12" s="267">
        <f t="shared" si="1"/>
        <v>0</v>
      </c>
      <c r="L12" s="233">
        <f t="shared" si="2"/>
        <v>0</v>
      </c>
      <c r="M12" s="194">
        <f t="shared" si="3"/>
        <v>0</v>
      </c>
      <c r="N12" s="205">
        <f>ROUND(M12*'Project Summary'!$F$32/'Project Summary'!$E$32,2)</f>
        <v>0</v>
      </c>
      <c r="O12" s="194"/>
      <c r="P12" s="194"/>
      <c r="Q12" s="194"/>
      <c r="R12" s="194"/>
      <c r="S12" s="194"/>
      <c r="T12" s="194"/>
      <c r="U12" s="194"/>
      <c r="V12" s="194"/>
      <c r="W12" s="194"/>
      <c r="X12" s="194"/>
      <c r="Y12" s="194"/>
      <c r="Z12" s="194"/>
      <c r="AA12" s="194"/>
      <c r="AB12" s="194"/>
      <c r="AC12" s="194"/>
      <c r="AD12" s="194"/>
      <c r="AE12" s="194"/>
      <c r="AF12" s="194"/>
      <c r="AG12" s="194"/>
      <c r="AH12" s="194"/>
      <c r="AI12" s="194"/>
      <c r="AJ12" s="194"/>
      <c r="AK12" s="194"/>
    </row>
    <row r="13" spans="1:37" s="188" customFormat="1" ht="21.75" customHeight="1">
      <c r="B13" s="202">
        <v>6</v>
      </c>
      <c r="C13" s="217"/>
      <c r="D13" s="218"/>
      <c r="E13" s="218"/>
      <c r="F13" s="219"/>
      <c r="G13" s="238"/>
      <c r="H13" s="220"/>
      <c r="I13" s="277">
        <v>409.4</v>
      </c>
      <c r="J13" s="278">
        <f t="shared" si="0"/>
        <v>4.6735159817351594E-2</v>
      </c>
      <c r="K13" s="267">
        <f t="shared" si="1"/>
        <v>0</v>
      </c>
      <c r="L13" s="233">
        <f t="shared" si="2"/>
        <v>0</v>
      </c>
      <c r="M13" s="194">
        <f t="shared" si="3"/>
        <v>0</v>
      </c>
      <c r="N13" s="205">
        <f>ROUND(M13*'Project Summary'!$F$32/'Project Summary'!$E$32,2)</f>
        <v>0</v>
      </c>
      <c r="O13" s="194"/>
      <c r="P13" s="194"/>
      <c r="Q13" s="194"/>
      <c r="R13" s="194"/>
      <c r="S13" s="194"/>
      <c r="T13" s="194"/>
      <c r="U13" s="194"/>
      <c r="V13" s="194"/>
      <c r="W13" s="194"/>
      <c r="X13" s="194"/>
      <c r="Y13" s="194"/>
      <c r="Z13" s="194"/>
      <c r="AA13" s="194"/>
      <c r="AB13" s="194"/>
      <c r="AC13" s="194"/>
      <c r="AD13" s="194"/>
      <c r="AE13" s="194"/>
      <c r="AF13" s="194"/>
      <c r="AG13" s="194"/>
      <c r="AH13" s="194"/>
      <c r="AI13" s="194"/>
      <c r="AJ13" s="194"/>
      <c r="AK13" s="194"/>
    </row>
    <row r="14" spans="1:37" s="188" customFormat="1" ht="21.75" customHeight="1">
      <c r="B14" s="202">
        <v>7</v>
      </c>
      <c r="C14" s="217"/>
      <c r="D14" s="218"/>
      <c r="E14" s="218"/>
      <c r="F14" s="219"/>
      <c r="G14" s="238"/>
      <c r="H14" s="220"/>
      <c r="I14" s="277">
        <v>410.4</v>
      </c>
      <c r="J14" s="278">
        <f t="shared" si="0"/>
        <v>4.6849315068493151E-2</v>
      </c>
      <c r="K14" s="267">
        <f t="shared" si="1"/>
        <v>0</v>
      </c>
      <c r="L14" s="233">
        <f t="shared" si="2"/>
        <v>0</v>
      </c>
      <c r="M14" s="194">
        <f t="shared" si="3"/>
        <v>0</v>
      </c>
      <c r="N14" s="205">
        <f>ROUND(M14*'Project Summary'!$F$32/'Project Summary'!$E$32,2)</f>
        <v>0</v>
      </c>
      <c r="O14" s="194"/>
      <c r="P14" s="194"/>
      <c r="Q14" s="194"/>
      <c r="R14" s="194"/>
      <c r="S14" s="194"/>
      <c r="T14" s="194"/>
      <c r="U14" s="194"/>
      <c r="V14" s="194"/>
      <c r="W14" s="194"/>
      <c r="X14" s="194"/>
      <c r="Y14" s="194"/>
      <c r="Z14" s="194"/>
      <c r="AA14" s="194"/>
      <c r="AB14" s="194"/>
      <c r="AC14" s="194"/>
      <c r="AD14" s="194"/>
      <c r="AE14" s="194"/>
      <c r="AF14" s="194"/>
      <c r="AG14" s="194"/>
      <c r="AH14" s="194"/>
      <c r="AI14" s="194"/>
      <c r="AJ14" s="194"/>
      <c r="AK14" s="194"/>
    </row>
    <row r="15" spans="1:37" s="188" customFormat="1" ht="21.75" customHeight="1">
      <c r="B15" s="202">
        <v>8</v>
      </c>
      <c r="C15" s="217"/>
      <c r="D15" s="218"/>
      <c r="E15" s="218"/>
      <c r="F15" s="219"/>
      <c r="G15" s="238"/>
      <c r="H15" s="220"/>
      <c r="I15" s="277">
        <v>411.4</v>
      </c>
      <c r="J15" s="278">
        <f t="shared" si="0"/>
        <v>4.6963470319634701E-2</v>
      </c>
      <c r="K15" s="267">
        <f t="shared" si="1"/>
        <v>0</v>
      </c>
      <c r="L15" s="233">
        <f t="shared" si="2"/>
        <v>0</v>
      </c>
      <c r="M15" s="194">
        <f t="shared" si="3"/>
        <v>0</v>
      </c>
      <c r="N15" s="205">
        <f>ROUND(M15*'Project Summary'!$F$32/'Project Summary'!$E$32,2)</f>
        <v>0</v>
      </c>
      <c r="O15" s="194"/>
      <c r="P15" s="194"/>
      <c r="Q15" s="194"/>
      <c r="R15" s="194"/>
      <c r="S15" s="194"/>
      <c r="T15" s="194"/>
      <c r="U15" s="194"/>
      <c r="V15" s="194"/>
      <c r="W15" s="194"/>
      <c r="X15" s="194"/>
      <c r="Y15" s="194"/>
      <c r="Z15" s="194"/>
      <c r="AA15" s="194"/>
      <c r="AB15" s="194"/>
      <c r="AC15" s="194"/>
      <c r="AD15" s="194"/>
      <c r="AE15" s="194"/>
      <c r="AF15" s="194"/>
      <c r="AG15" s="194"/>
      <c r="AH15" s="194"/>
      <c r="AI15" s="194"/>
      <c r="AJ15" s="194"/>
      <c r="AK15" s="194"/>
    </row>
    <row r="16" spans="1:37" s="188" customFormat="1" ht="21.75" customHeight="1">
      <c r="B16" s="202">
        <v>9</v>
      </c>
      <c r="C16" s="217"/>
      <c r="D16" s="218"/>
      <c r="E16" s="218"/>
      <c r="F16" s="219"/>
      <c r="G16" s="238"/>
      <c r="H16" s="220"/>
      <c r="I16" s="277">
        <v>412.4</v>
      </c>
      <c r="J16" s="278">
        <f t="shared" si="0"/>
        <v>4.7077625570776251E-2</v>
      </c>
      <c r="K16" s="267">
        <f t="shared" si="1"/>
        <v>0</v>
      </c>
      <c r="L16" s="233">
        <f t="shared" si="2"/>
        <v>0</v>
      </c>
      <c r="M16" s="194">
        <f t="shared" si="3"/>
        <v>0</v>
      </c>
      <c r="N16" s="205">
        <f>ROUND(M16*'Project Summary'!$F$32/'Project Summary'!$E$32,2)</f>
        <v>0</v>
      </c>
      <c r="O16" s="194"/>
      <c r="P16" s="194"/>
      <c r="Q16" s="194"/>
      <c r="R16" s="194"/>
      <c r="S16" s="194"/>
      <c r="T16" s="194"/>
      <c r="U16" s="194"/>
      <c r="V16" s="194"/>
      <c r="W16" s="194"/>
      <c r="X16" s="194"/>
      <c r="Y16" s="194"/>
      <c r="Z16" s="194"/>
      <c r="AA16" s="194"/>
      <c r="AB16" s="194"/>
      <c r="AC16" s="194"/>
      <c r="AD16" s="194"/>
      <c r="AE16" s="194"/>
      <c r="AF16" s="194"/>
      <c r="AG16" s="194"/>
      <c r="AH16" s="194"/>
      <c r="AI16" s="194"/>
      <c r="AJ16" s="194"/>
      <c r="AK16" s="194"/>
    </row>
    <row r="17" spans="2:37" s="188" customFormat="1" ht="21.75" customHeight="1" thickBot="1">
      <c r="B17" s="206">
        <v>10</v>
      </c>
      <c r="C17" s="222"/>
      <c r="D17" s="223"/>
      <c r="E17" s="223"/>
      <c r="F17" s="225"/>
      <c r="G17" s="274"/>
      <c r="H17" s="226"/>
      <c r="I17" s="279">
        <v>413.4</v>
      </c>
      <c r="J17" s="280">
        <f t="shared" si="0"/>
        <v>4.7191780821917807E-2</v>
      </c>
      <c r="K17" s="271">
        <f t="shared" si="1"/>
        <v>0</v>
      </c>
      <c r="L17" s="235">
        <f t="shared" si="2"/>
        <v>0</v>
      </c>
      <c r="M17" s="194">
        <f t="shared" si="3"/>
        <v>0</v>
      </c>
      <c r="N17" s="211">
        <f>ROUND(M17*'Project Summary'!$F$32/'Project Summary'!$E$32,2)</f>
        <v>0</v>
      </c>
      <c r="O17" s="194"/>
      <c r="P17" s="194"/>
      <c r="Q17" s="194"/>
      <c r="R17" s="194"/>
      <c r="S17" s="194"/>
      <c r="T17" s="194"/>
      <c r="U17" s="194"/>
      <c r="V17" s="194"/>
      <c r="W17" s="194"/>
      <c r="X17" s="194"/>
      <c r="Y17" s="194"/>
      <c r="Z17" s="194"/>
      <c r="AA17" s="194"/>
      <c r="AB17" s="194"/>
      <c r="AC17" s="194"/>
      <c r="AD17" s="194"/>
      <c r="AE17" s="194"/>
      <c r="AF17" s="194"/>
      <c r="AG17" s="194"/>
      <c r="AH17" s="194"/>
      <c r="AI17" s="194"/>
      <c r="AJ17" s="194"/>
      <c r="AK17" s="194"/>
    </row>
    <row r="18" spans="2:37"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row>
    <row r="19" spans="2:37"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row>
    <row r="20" spans="2:37"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row>
    <row r="21" spans="2:37">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row>
    <row r="22" spans="2:37">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row>
    <row r="23" spans="2:37">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row>
    <row r="24" spans="2:37">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row>
    <row r="25" spans="2:37">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row>
    <row r="26" spans="2:37">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row>
    <row r="27" spans="2:37">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row>
    <row r="28" spans="2:37">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row>
    <row r="29" spans="2:37">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row>
    <row r="30" spans="2:37">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row>
    <row r="31" spans="2:37">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row>
    <row r="32" spans="2:37">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row>
    <row r="33" spans="2:37">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row>
    <row r="34" spans="2:37">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row>
    <row r="35" spans="2:37">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row>
    <row r="36" spans="2:37">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row>
    <row r="37" spans="2:37">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row>
    <row r="38" spans="2:37">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row>
    <row r="39" spans="2:37">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row>
    <row r="40" spans="2:37">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row>
    <row r="41" spans="2:37">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row>
    <row r="42" spans="2:37">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row>
    <row r="43" spans="2:37">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row>
    <row r="44" spans="2:37">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row>
    <row r="45" spans="2:37">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row>
    <row r="46" spans="2:37">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row>
    <row r="47" spans="2:37">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row>
    <row r="48" spans="2:37">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row>
    <row r="49" spans="2:37">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row>
    <row r="50" spans="2:37">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row>
    <row r="51" spans="2:37">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row>
    <row r="52" spans="2:37">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row>
    <row r="53" spans="2:37">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row>
    <row r="54" spans="2:37">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row>
    <row r="55" spans="2:37">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row>
    <row r="56" spans="2:37">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row>
    <row r="57" spans="2:37">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row>
    <row r="58" spans="2:37">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row>
    <row r="59" spans="2:37">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row>
    <row r="60" spans="2:37">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row>
    <row r="61" spans="2:37">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row>
    <row r="62" spans="2:37">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row>
    <row r="63" spans="2:37">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row>
    <row r="64" spans="2:37">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row>
    <row r="65" spans="2:37">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row>
  </sheetData>
  <sheetProtection algorithmName="SHA-512" hashValue="Sm9A5GwDn+e/gOPUL/Fvih6MZNzBsvpyVSjkNQC5cUQo0wfW9XAH3ElB/BdLAF2xivDJ08KADv5juHU9yPHu2Q==" saltValue="A5GW82kX22c/U+V4SUlFPg==" spinCount="100000" sheet="1" formatColumns="0"/>
  <mergeCells count="6">
    <mergeCell ref="B4:J4"/>
    <mergeCell ref="C6:H6"/>
    <mergeCell ref="I6:L6"/>
    <mergeCell ref="M6:M7"/>
    <mergeCell ref="N6:N7"/>
    <mergeCell ref="B6:B7"/>
  </mergeCells>
  <conditionalFormatting sqref="F8:F17">
    <cfRule type="expression" dxfId="6"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G8:G17" xr:uid="{10A2D404-F8D3-4D07-BDD8-9C6F036F7BE7}"/>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80E7826-EAB9-478A-97DA-8E8C4BD722BE}">
          <x14:formula1>
            <xm:f>'Look Up Tables'!$F$33:$F$34</xm:f>
          </x14:formula1>
          <xm:sqref>F8:F17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2DC42-BB01-412A-A19D-4D67181039F2}">
  <sheetPr codeName="Sheet19">
    <tabColor theme="8" tint="0.59999389629810485"/>
  </sheetPr>
  <dimension ref="A1:AM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28.75" style="183" customWidth="1"/>
    <col min="8" max="8" width="13.75" style="183" customWidth="1"/>
    <col min="9" max="9" width="11.25" style="183" customWidth="1"/>
    <col min="10" max="12" width="10.375" style="183" hidden="1" customWidth="1"/>
    <col min="13" max="13" width="12.625" style="183" customWidth="1"/>
    <col min="14" max="14" width="11.5" style="183" bestFit="1" customWidth="1"/>
    <col min="15" max="15" width="0" style="183" hidden="1" customWidth="1"/>
    <col min="16" max="16" width="14.25" style="183" bestFit="1" customWidth="1"/>
    <col min="17" max="16384" width="8.75" style="183"/>
  </cols>
  <sheetData>
    <row r="1" spans="1:39">
      <c r="A1" s="182" t="s">
        <v>177</v>
      </c>
      <c r="J1" s="183" t="s">
        <v>178</v>
      </c>
      <c r="K1" s="183" t="s">
        <v>178</v>
      </c>
      <c r="L1" s="183" t="s">
        <v>178</v>
      </c>
      <c r="O1" s="183" t="s">
        <v>178</v>
      </c>
    </row>
    <row r="2" spans="1:39" s="184" customFormat="1" ht="9.75" customHeight="1"/>
    <row r="3" spans="1:39" ht="34.5" customHeight="1">
      <c r="A3" s="183"/>
      <c r="B3" s="241" t="s">
        <v>151</v>
      </c>
      <c r="C3" s="186"/>
      <c r="D3" s="186"/>
      <c r="E3" s="186"/>
      <c r="F3" s="186"/>
      <c r="G3" s="186"/>
      <c r="H3" s="186"/>
    </row>
    <row r="4" spans="1:39" ht="28.9" customHeight="1">
      <c r="A4" s="183"/>
      <c r="B4" s="376" t="s">
        <v>158</v>
      </c>
      <c r="C4" s="376"/>
      <c r="D4" s="376"/>
      <c r="E4" s="376"/>
      <c r="F4" s="376"/>
      <c r="G4" s="376"/>
      <c r="H4" s="376"/>
      <c r="I4" s="376"/>
      <c r="J4" s="376"/>
      <c r="K4" s="376"/>
      <c r="L4" s="343"/>
    </row>
    <row r="5" spans="1:39" ht="9" customHeight="1" thickBot="1">
      <c r="A5" s="183"/>
      <c r="B5" s="187"/>
      <c r="C5" s="187"/>
      <c r="D5" s="187"/>
      <c r="E5" s="187"/>
      <c r="F5" s="187"/>
      <c r="G5" s="187"/>
      <c r="H5" s="187"/>
    </row>
    <row r="6" spans="1:39" s="188" customFormat="1" ht="22.15" customHeight="1">
      <c r="B6" s="388" t="s">
        <v>179</v>
      </c>
      <c r="C6" s="381" t="s">
        <v>180</v>
      </c>
      <c r="D6" s="382"/>
      <c r="E6" s="382"/>
      <c r="F6" s="382"/>
      <c r="G6" s="382"/>
      <c r="H6" s="382"/>
      <c r="I6" s="383"/>
      <c r="J6" s="384" t="s">
        <v>181</v>
      </c>
      <c r="K6" s="385"/>
      <c r="L6" s="385"/>
      <c r="M6" s="385"/>
      <c r="N6" s="386"/>
      <c r="O6" s="392" t="s">
        <v>163</v>
      </c>
      <c r="P6" s="388" t="s">
        <v>182</v>
      </c>
    </row>
    <row r="7" spans="1:39" s="189" customFormat="1" ht="33.75" customHeight="1" thickBot="1">
      <c r="B7" s="389"/>
      <c r="C7" s="190" t="s">
        <v>183</v>
      </c>
      <c r="D7" s="191" t="s">
        <v>59</v>
      </c>
      <c r="E7" s="191" t="s">
        <v>61</v>
      </c>
      <c r="F7" s="192" t="s">
        <v>63</v>
      </c>
      <c r="G7" s="227" t="s">
        <v>71</v>
      </c>
      <c r="H7" s="227" t="s">
        <v>270</v>
      </c>
      <c r="I7" s="193" t="s">
        <v>73</v>
      </c>
      <c r="J7" s="262" t="s">
        <v>121</v>
      </c>
      <c r="K7" s="275" t="s">
        <v>271</v>
      </c>
      <c r="L7" s="275" t="s">
        <v>272</v>
      </c>
      <c r="M7" s="263" t="s">
        <v>110</v>
      </c>
      <c r="N7" s="264" t="s">
        <v>162</v>
      </c>
      <c r="O7" s="392"/>
      <c r="P7" s="389"/>
      <c r="Q7" s="194"/>
      <c r="R7" s="194"/>
      <c r="S7" s="194"/>
      <c r="T7" s="194"/>
      <c r="U7" s="194"/>
      <c r="V7" s="194"/>
      <c r="W7" s="194"/>
      <c r="X7" s="194"/>
      <c r="Y7" s="194"/>
      <c r="Z7" s="194"/>
      <c r="AA7" s="194"/>
      <c r="AB7" s="194"/>
      <c r="AC7" s="194"/>
      <c r="AD7" s="194"/>
      <c r="AE7" s="194"/>
      <c r="AF7" s="194"/>
      <c r="AG7" s="194"/>
      <c r="AH7" s="194"/>
      <c r="AI7" s="194"/>
      <c r="AJ7" s="194"/>
      <c r="AK7" s="194"/>
      <c r="AL7" s="194"/>
      <c r="AM7" s="194"/>
    </row>
    <row r="8" spans="1:39" s="188" customFormat="1" ht="21.75" customHeight="1">
      <c r="B8" s="195">
        <v>1</v>
      </c>
      <c r="C8" s="259"/>
      <c r="D8" s="260" t="s">
        <v>267</v>
      </c>
      <c r="E8" s="260" t="s">
        <v>257</v>
      </c>
      <c r="F8" s="237" t="s">
        <v>188</v>
      </c>
      <c r="G8" s="273" t="s">
        <v>273</v>
      </c>
      <c r="H8" s="273">
        <v>5</v>
      </c>
      <c r="I8" s="261">
        <v>1</v>
      </c>
      <c r="J8" s="251">
        <f>IFERROR(VLOOKUP($G8,'Look Up Tables'!$B$107:$D$109,2,FALSE),0)</f>
        <v>0.87</v>
      </c>
      <c r="K8" s="253">
        <v>365.25</v>
      </c>
      <c r="L8" s="253">
        <v>1.76</v>
      </c>
      <c r="M8" s="254">
        <f>ROUND(IF($F8="Retrofit",$I8*(J8*$H8*L8*K8),0),2)</f>
        <v>2796.35</v>
      </c>
      <c r="N8" s="231">
        <f>ROUND(IF($F8="Retrofit",$I8*(M8/8760),0),4)</f>
        <v>0.31919999999999998</v>
      </c>
      <c r="O8" s="194">
        <f>IFERROR(ROUND(M8*0.02+N8*200,2),"")</f>
        <v>119.77</v>
      </c>
      <c r="P8" s="201">
        <f>ROUND(O8*'Project Summary'!$F$32/'Project Summary'!$E$32,2)</f>
        <v>119.77</v>
      </c>
      <c r="Q8" s="194"/>
      <c r="R8" s="194"/>
      <c r="S8" s="194"/>
      <c r="T8" s="194"/>
      <c r="U8" s="194"/>
      <c r="V8" s="194"/>
      <c r="W8" s="194"/>
      <c r="X8" s="194"/>
      <c r="Y8" s="194"/>
      <c r="Z8" s="194"/>
      <c r="AA8" s="194"/>
      <c r="AB8" s="194"/>
      <c r="AC8" s="194"/>
      <c r="AD8" s="194"/>
      <c r="AE8" s="194"/>
      <c r="AF8" s="194"/>
      <c r="AG8" s="194"/>
      <c r="AH8" s="194"/>
      <c r="AI8" s="194"/>
      <c r="AJ8" s="194"/>
      <c r="AK8" s="194"/>
      <c r="AL8" s="194"/>
      <c r="AM8" s="194"/>
    </row>
    <row r="9" spans="1:39" s="188" customFormat="1" ht="21.75" customHeight="1">
      <c r="B9" s="202">
        <v>2</v>
      </c>
      <c r="C9" s="217"/>
      <c r="D9" s="218"/>
      <c r="E9" s="218"/>
      <c r="F9" s="221" t="s">
        <v>188</v>
      </c>
      <c r="G9" s="238" t="s">
        <v>274</v>
      </c>
      <c r="H9" s="238">
        <v>1</v>
      </c>
      <c r="I9" s="220">
        <v>1</v>
      </c>
      <c r="J9" s="203">
        <f>IFERROR(VLOOKUP(G9,'Look Up Tables'!$B$107:$D$109,2,FALSE),0)</f>
        <v>0.52</v>
      </c>
      <c r="K9" s="204">
        <v>365.25</v>
      </c>
      <c r="L9" s="204">
        <v>1.76</v>
      </c>
      <c r="M9" s="267">
        <f t="shared" ref="M9:M17" si="0">ROUND(IF($F9="Retrofit",$I9*(J9*$H9*L9*K9),0),2)</f>
        <v>334.28</v>
      </c>
      <c r="N9" s="233">
        <f t="shared" ref="N9:N17" si="1">ROUND(IF($F9="Retrofit",$I9*(M9/8760),0),4)</f>
        <v>3.8199999999999998E-2</v>
      </c>
      <c r="O9" s="194">
        <f t="shared" ref="O9:O17" si="2">IFERROR(ROUND(M9*0.02+N9*200,2),"")</f>
        <v>14.33</v>
      </c>
      <c r="P9" s="205">
        <f>ROUND(O9*'Project Summary'!$F$32/'Project Summary'!$E$32,2)</f>
        <v>14.33</v>
      </c>
      <c r="Q9" s="194"/>
      <c r="R9" s="194"/>
      <c r="S9" s="194"/>
      <c r="T9" s="194"/>
      <c r="U9" s="194"/>
      <c r="V9" s="194"/>
      <c r="W9" s="194"/>
      <c r="X9" s="194"/>
      <c r="Y9" s="194"/>
      <c r="Z9" s="194"/>
      <c r="AA9" s="194"/>
      <c r="AB9" s="194"/>
      <c r="AC9" s="194"/>
      <c r="AD9" s="194"/>
      <c r="AE9" s="194"/>
      <c r="AF9" s="194"/>
      <c r="AG9" s="194"/>
      <c r="AH9" s="194"/>
      <c r="AI9" s="194"/>
      <c r="AJ9" s="194"/>
      <c r="AK9" s="194"/>
      <c r="AL9" s="194"/>
      <c r="AM9" s="194"/>
    </row>
    <row r="10" spans="1:39" s="188" customFormat="1" ht="21.75" customHeight="1">
      <c r="B10" s="202">
        <v>3</v>
      </c>
      <c r="C10" s="217"/>
      <c r="D10" s="218"/>
      <c r="E10" s="218"/>
      <c r="F10" s="219"/>
      <c r="G10" s="238"/>
      <c r="H10" s="238"/>
      <c r="I10" s="220"/>
      <c r="J10" s="203">
        <f>IFERROR(VLOOKUP(G10,'Look Up Tables'!$B$107:$D$109,2,FALSE),0)</f>
        <v>0</v>
      </c>
      <c r="K10" s="204">
        <v>365.25</v>
      </c>
      <c r="L10" s="204">
        <v>1.76</v>
      </c>
      <c r="M10" s="267">
        <f t="shared" si="0"/>
        <v>0</v>
      </c>
      <c r="N10" s="233">
        <f t="shared" si="1"/>
        <v>0</v>
      </c>
      <c r="O10" s="194">
        <f t="shared" si="2"/>
        <v>0</v>
      </c>
      <c r="P10" s="205">
        <f>ROUND(O10*'Project Summary'!$F$32/'Project Summary'!$E$32,2)</f>
        <v>0</v>
      </c>
      <c r="Q10" s="194"/>
      <c r="R10" s="194"/>
      <c r="S10" s="194"/>
      <c r="T10" s="194"/>
      <c r="U10" s="194"/>
      <c r="V10" s="194"/>
      <c r="W10" s="194"/>
      <c r="X10" s="194"/>
      <c r="Y10" s="194"/>
      <c r="Z10" s="194"/>
      <c r="AA10" s="194"/>
      <c r="AB10" s="194"/>
      <c r="AC10" s="194"/>
      <c r="AD10" s="194"/>
      <c r="AE10" s="194"/>
      <c r="AF10" s="194"/>
      <c r="AG10" s="194"/>
      <c r="AH10" s="194"/>
      <c r="AI10" s="194"/>
      <c r="AJ10" s="194"/>
      <c r="AK10" s="194"/>
      <c r="AL10" s="194"/>
      <c r="AM10" s="194"/>
    </row>
    <row r="11" spans="1:39" s="188" customFormat="1" ht="21.75" customHeight="1">
      <c r="B11" s="202">
        <v>4</v>
      </c>
      <c r="C11" s="217"/>
      <c r="D11" s="218"/>
      <c r="E11" s="218"/>
      <c r="F11" s="219"/>
      <c r="G11" s="238"/>
      <c r="H11" s="238"/>
      <c r="I11" s="220"/>
      <c r="J11" s="203">
        <f>IFERROR(VLOOKUP(G11,'Look Up Tables'!$B$107:$D$109,2,FALSE),0)</f>
        <v>0</v>
      </c>
      <c r="K11" s="204">
        <v>365.25</v>
      </c>
      <c r="L11" s="204">
        <v>1.76</v>
      </c>
      <c r="M11" s="267">
        <f t="shared" si="0"/>
        <v>0</v>
      </c>
      <c r="N11" s="233">
        <f t="shared" si="1"/>
        <v>0</v>
      </c>
      <c r="O11" s="194">
        <f t="shared" si="2"/>
        <v>0</v>
      </c>
      <c r="P11" s="205">
        <f>ROUND(O11*'Project Summary'!$F$32/'Project Summary'!$E$32,2)</f>
        <v>0</v>
      </c>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row>
    <row r="12" spans="1:39" s="188" customFormat="1" ht="21.75" customHeight="1">
      <c r="B12" s="202">
        <v>5</v>
      </c>
      <c r="C12" s="217"/>
      <c r="D12" s="218"/>
      <c r="E12" s="218"/>
      <c r="F12" s="219"/>
      <c r="G12" s="238"/>
      <c r="H12" s="238"/>
      <c r="I12" s="220"/>
      <c r="J12" s="203">
        <f>IFERROR(VLOOKUP(G12,'Look Up Tables'!$B$107:$D$109,2,FALSE),0)</f>
        <v>0</v>
      </c>
      <c r="K12" s="204">
        <v>365.25</v>
      </c>
      <c r="L12" s="204">
        <v>1.76</v>
      </c>
      <c r="M12" s="267">
        <f t="shared" si="0"/>
        <v>0</v>
      </c>
      <c r="N12" s="233">
        <f t="shared" si="1"/>
        <v>0</v>
      </c>
      <c r="O12" s="194">
        <f t="shared" si="2"/>
        <v>0</v>
      </c>
      <c r="P12" s="205">
        <f>ROUND(O12*'Project Summary'!$F$32/'Project Summary'!$E$32,2)</f>
        <v>0</v>
      </c>
      <c r="Q12" s="194"/>
      <c r="R12" s="194"/>
      <c r="S12" s="194"/>
      <c r="T12" s="194"/>
      <c r="U12" s="194"/>
      <c r="V12" s="194"/>
      <c r="W12" s="194"/>
      <c r="X12" s="194"/>
      <c r="Y12" s="194"/>
      <c r="Z12" s="194"/>
      <c r="AA12" s="194"/>
      <c r="AB12" s="194"/>
      <c r="AC12" s="194"/>
      <c r="AD12" s="194"/>
      <c r="AE12" s="194"/>
      <c r="AF12" s="194"/>
      <c r="AG12" s="194"/>
      <c r="AH12" s="194"/>
      <c r="AI12" s="194"/>
      <c r="AJ12" s="194"/>
      <c r="AK12" s="194"/>
      <c r="AL12" s="194"/>
      <c r="AM12" s="194"/>
    </row>
    <row r="13" spans="1:39" s="188" customFormat="1" ht="21.75" customHeight="1">
      <c r="B13" s="202">
        <v>6</v>
      </c>
      <c r="C13" s="217"/>
      <c r="D13" s="218"/>
      <c r="E13" s="218"/>
      <c r="F13" s="219"/>
      <c r="G13" s="238"/>
      <c r="H13" s="238"/>
      <c r="I13" s="220"/>
      <c r="J13" s="203">
        <f>IFERROR(VLOOKUP(G13,'Look Up Tables'!$B$107:$D$109,2,FALSE),0)</f>
        <v>0</v>
      </c>
      <c r="K13" s="204">
        <v>365.25</v>
      </c>
      <c r="L13" s="204">
        <v>1.76</v>
      </c>
      <c r="M13" s="267">
        <f t="shared" si="0"/>
        <v>0</v>
      </c>
      <c r="N13" s="233">
        <f t="shared" si="1"/>
        <v>0</v>
      </c>
      <c r="O13" s="194">
        <f t="shared" si="2"/>
        <v>0</v>
      </c>
      <c r="P13" s="205">
        <f>ROUND(O13*'Project Summary'!$F$32/'Project Summary'!$E$32,2)</f>
        <v>0</v>
      </c>
      <c r="Q13" s="194"/>
      <c r="R13" s="194"/>
      <c r="S13" s="194"/>
      <c r="T13" s="194"/>
      <c r="U13" s="194"/>
      <c r="V13" s="194"/>
      <c r="W13" s="194"/>
      <c r="X13" s="194"/>
      <c r="Y13" s="194"/>
      <c r="Z13" s="194"/>
      <c r="AA13" s="194"/>
      <c r="AB13" s="194"/>
      <c r="AC13" s="194"/>
      <c r="AD13" s="194"/>
      <c r="AE13" s="194"/>
      <c r="AF13" s="194"/>
      <c r="AG13" s="194"/>
      <c r="AH13" s="194"/>
      <c r="AI13" s="194"/>
      <c r="AJ13" s="194"/>
      <c r="AK13" s="194"/>
      <c r="AL13" s="194"/>
      <c r="AM13" s="194"/>
    </row>
    <row r="14" spans="1:39" s="188" customFormat="1" ht="21.75" customHeight="1">
      <c r="B14" s="202">
        <v>7</v>
      </c>
      <c r="C14" s="217"/>
      <c r="D14" s="218"/>
      <c r="E14" s="218"/>
      <c r="F14" s="219"/>
      <c r="G14" s="238"/>
      <c r="H14" s="238"/>
      <c r="I14" s="220"/>
      <c r="J14" s="203">
        <f>IFERROR(VLOOKUP(G14,'Look Up Tables'!$B$107:$D$109,2,FALSE),0)</f>
        <v>0</v>
      </c>
      <c r="K14" s="204">
        <v>365.25</v>
      </c>
      <c r="L14" s="204">
        <v>1.76</v>
      </c>
      <c r="M14" s="267">
        <f t="shared" si="0"/>
        <v>0</v>
      </c>
      <c r="N14" s="233">
        <f t="shared" si="1"/>
        <v>0</v>
      </c>
      <c r="O14" s="194">
        <f t="shared" si="2"/>
        <v>0</v>
      </c>
      <c r="P14" s="205">
        <f>ROUND(O14*'Project Summary'!$F$32/'Project Summary'!$E$32,2)</f>
        <v>0</v>
      </c>
      <c r="Q14" s="194"/>
      <c r="R14" s="194"/>
      <c r="S14" s="194"/>
      <c r="T14" s="194"/>
      <c r="U14" s="194"/>
      <c r="V14" s="194"/>
      <c r="W14" s="194"/>
      <c r="X14" s="194"/>
      <c r="Y14" s="194"/>
      <c r="Z14" s="194"/>
      <c r="AA14" s="194"/>
      <c r="AB14" s="194"/>
      <c r="AC14" s="194"/>
      <c r="AD14" s="194"/>
      <c r="AE14" s="194"/>
      <c r="AF14" s="194"/>
      <c r="AG14" s="194"/>
      <c r="AH14" s="194"/>
      <c r="AI14" s="194"/>
      <c r="AJ14" s="194"/>
      <c r="AK14" s="194"/>
      <c r="AL14" s="194"/>
      <c r="AM14" s="194"/>
    </row>
    <row r="15" spans="1:39" s="188" customFormat="1" ht="21.75" customHeight="1">
      <c r="B15" s="202">
        <v>8</v>
      </c>
      <c r="C15" s="217"/>
      <c r="D15" s="218"/>
      <c r="E15" s="218"/>
      <c r="F15" s="219"/>
      <c r="G15" s="238"/>
      <c r="H15" s="238"/>
      <c r="I15" s="220"/>
      <c r="J15" s="203">
        <f>IFERROR(VLOOKUP(G15,'Look Up Tables'!$B$107:$D$109,2,FALSE),0)</f>
        <v>0</v>
      </c>
      <c r="K15" s="204">
        <v>365.25</v>
      </c>
      <c r="L15" s="204">
        <v>1.76</v>
      </c>
      <c r="M15" s="267">
        <f t="shared" si="0"/>
        <v>0</v>
      </c>
      <c r="N15" s="233">
        <f t="shared" si="1"/>
        <v>0</v>
      </c>
      <c r="O15" s="194">
        <f t="shared" si="2"/>
        <v>0</v>
      </c>
      <c r="P15" s="205">
        <f>ROUND(O15*'Project Summary'!$F$32/'Project Summary'!$E$32,2)</f>
        <v>0</v>
      </c>
      <c r="Q15" s="194"/>
      <c r="R15" s="194"/>
      <c r="S15" s="194"/>
      <c r="T15" s="194"/>
      <c r="U15" s="194"/>
      <c r="V15" s="194"/>
      <c r="W15" s="194"/>
      <c r="X15" s="194"/>
      <c r="Y15" s="194"/>
      <c r="Z15" s="194"/>
      <c r="AA15" s="194"/>
      <c r="AB15" s="194"/>
      <c r="AC15" s="194"/>
      <c r="AD15" s="194"/>
      <c r="AE15" s="194"/>
      <c r="AF15" s="194"/>
      <c r="AG15" s="194"/>
      <c r="AH15" s="194"/>
      <c r="AI15" s="194"/>
      <c r="AJ15" s="194"/>
      <c r="AK15" s="194"/>
      <c r="AL15" s="194"/>
      <c r="AM15" s="194"/>
    </row>
    <row r="16" spans="1:39" s="188" customFormat="1" ht="21.75" customHeight="1">
      <c r="B16" s="202">
        <v>9</v>
      </c>
      <c r="C16" s="217"/>
      <c r="D16" s="218"/>
      <c r="E16" s="218"/>
      <c r="F16" s="219"/>
      <c r="G16" s="238"/>
      <c r="H16" s="238"/>
      <c r="I16" s="220"/>
      <c r="J16" s="203">
        <f>IFERROR(VLOOKUP(G16,'Look Up Tables'!$B$107:$D$109,2,FALSE),0)</f>
        <v>0</v>
      </c>
      <c r="K16" s="204">
        <v>365.25</v>
      </c>
      <c r="L16" s="204">
        <v>1.76</v>
      </c>
      <c r="M16" s="267">
        <f t="shared" si="0"/>
        <v>0</v>
      </c>
      <c r="N16" s="233">
        <f t="shared" si="1"/>
        <v>0</v>
      </c>
      <c r="O16" s="194">
        <f t="shared" si="2"/>
        <v>0</v>
      </c>
      <c r="P16" s="205">
        <f>ROUND(O16*'Project Summary'!$F$32/'Project Summary'!$E$32,2)</f>
        <v>0</v>
      </c>
      <c r="Q16" s="194"/>
      <c r="R16" s="194"/>
      <c r="S16" s="194"/>
      <c r="T16" s="194"/>
      <c r="U16" s="194"/>
      <c r="V16" s="194"/>
      <c r="W16" s="194"/>
      <c r="X16" s="194"/>
      <c r="Y16" s="194"/>
      <c r="Z16" s="194"/>
      <c r="AA16" s="194"/>
      <c r="AB16" s="194"/>
      <c r="AC16" s="194"/>
      <c r="AD16" s="194"/>
      <c r="AE16" s="194"/>
      <c r="AF16" s="194"/>
      <c r="AG16" s="194"/>
      <c r="AH16" s="194"/>
      <c r="AI16" s="194"/>
      <c r="AJ16" s="194"/>
      <c r="AK16" s="194"/>
      <c r="AL16" s="194"/>
      <c r="AM16" s="194"/>
    </row>
    <row r="17" spans="2:39" s="188" customFormat="1" ht="21.75" customHeight="1" thickBot="1">
      <c r="B17" s="206">
        <v>10</v>
      </c>
      <c r="C17" s="222"/>
      <c r="D17" s="223"/>
      <c r="E17" s="223"/>
      <c r="F17" s="225"/>
      <c r="G17" s="274"/>
      <c r="H17" s="274"/>
      <c r="I17" s="226"/>
      <c r="J17" s="207">
        <f>IFERROR(VLOOKUP(G17,'Look Up Tables'!$B$107:$D$109,2,FALSE),0)</f>
        <v>0</v>
      </c>
      <c r="K17" s="208">
        <v>365.25</v>
      </c>
      <c r="L17" s="208">
        <v>1.76</v>
      </c>
      <c r="M17" s="271">
        <f t="shared" si="0"/>
        <v>0</v>
      </c>
      <c r="N17" s="235">
        <f t="shared" si="1"/>
        <v>0</v>
      </c>
      <c r="O17" s="194">
        <f t="shared" si="2"/>
        <v>0</v>
      </c>
      <c r="P17" s="211">
        <f>ROUND(O17*'Project Summary'!$F$32/'Project Summary'!$E$32,2)</f>
        <v>0</v>
      </c>
      <c r="Q17" s="194"/>
      <c r="R17" s="194"/>
      <c r="S17" s="194"/>
      <c r="T17" s="194"/>
      <c r="U17" s="194"/>
      <c r="V17" s="194"/>
      <c r="W17" s="194"/>
      <c r="X17" s="194"/>
      <c r="Y17" s="194"/>
      <c r="Z17" s="194"/>
      <c r="AA17" s="194"/>
      <c r="AB17" s="194"/>
      <c r="AC17" s="194"/>
      <c r="AD17" s="194"/>
      <c r="AE17" s="194"/>
      <c r="AF17" s="194"/>
      <c r="AG17" s="194"/>
      <c r="AH17" s="194"/>
      <c r="AI17" s="194"/>
      <c r="AJ17" s="194"/>
      <c r="AK17" s="194"/>
      <c r="AL17" s="194"/>
      <c r="AM17" s="194"/>
    </row>
    <row r="18" spans="2:39"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row>
    <row r="19" spans="2:39"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row>
    <row r="20" spans="2:39"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row>
    <row r="21" spans="2:39">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row>
    <row r="22" spans="2:39">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row>
    <row r="23" spans="2:39">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row>
    <row r="24" spans="2:39">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row>
    <row r="25" spans="2:39">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row>
    <row r="26" spans="2:39">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row>
    <row r="27" spans="2:39">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row>
    <row r="28" spans="2:39">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row>
    <row r="29" spans="2:39">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row>
    <row r="30" spans="2:39">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row>
    <row r="31" spans="2:39">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row>
    <row r="32" spans="2:39">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row>
    <row r="33" spans="2:39">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row>
    <row r="34" spans="2:39">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row>
    <row r="35" spans="2:39">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row>
    <row r="36" spans="2:39">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row>
    <row r="37" spans="2:39">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row>
    <row r="38" spans="2:39">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row>
    <row r="39" spans="2:39">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row>
    <row r="40" spans="2:39">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row>
    <row r="41" spans="2:39">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row>
    <row r="42" spans="2:39">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row>
    <row r="43" spans="2:39">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row>
    <row r="44" spans="2:39">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row>
    <row r="45" spans="2:39">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row>
    <row r="46" spans="2:39">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row>
    <row r="47" spans="2:39">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row>
    <row r="48" spans="2:39">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row>
    <row r="49" spans="2:39">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row>
    <row r="50" spans="2:39">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row>
    <row r="51" spans="2:39">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row>
    <row r="52" spans="2:39">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row>
    <row r="53" spans="2:39">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row>
    <row r="54" spans="2:39">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row>
    <row r="55" spans="2:39">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row>
    <row r="56" spans="2:39">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row>
    <row r="57" spans="2:39">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row>
    <row r="58" spans="2:39">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row>
    <row r="59" spans="2:39">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row>
    <row r="60" spans="2:39">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row>
    <row r="61" spans="2:39">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row>
    <row r="62" spans="2:39">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row>
    <row r="63" spans="2:39">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row>
    <row r="64" spans="2:39">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row>
    <row r="65" spans="2:39">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row>
  </sheetData>
  <sheetProtection algorithmName="SHA-512" hashValue="ziyUvO3Da4eRnk9Usgy5l1kbezWH8pMBU7aQrphoQLQsAlFtTcghtEcJ1VLD8267bCM5QPvHk2ZFD7JT2heSsw==" saltValue="j2zoC/6njap8JXWM4eHuKQ==" spinCount="100000" sheet="1" formatColumns="0"/>
  <mergeCells count="6">
    <mergeCell ref="B4:K4"/>
    <mergeCell ref="C6:I6"/>
    <mergeCell ref="J6:N6"/>
    <mergeCell ref="O6:O7"/>
    <mergeCell ref="P6:P7"/>
    <mergeCell ref="B6:B7"/>
  </mergeCells>
  <conditionalFormatting sqref="F8:G17">
    <cfRule type="expression" dxfId="5" priority="1">
      <formula>$F8="New Construction"</formula>
    </cfRule>
  </conditionalFormatting>
  <dataValidations count="1">
    <dataValidation allowBlank="1" showErrorMessage="1" promptTitle="Retrofit Only" prompt="This measure is for retrofit projects only. If new Construction, please contact CLEAResult for further assistance._x000a_" sqref="H8:H17" xr:uid="{FA0C6D86-5874-49F3-A839-179180CCD306}"/>
  </dataValidation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58CDDED9-8E3C-44B5-8DFE-702BDE44517E}">
          <x14:formula1>
            <xm:f>'Look Up Tables'!$F$33:$F$34</xm:f>
          </x14:formula1>
          <xm:sqref>F8:F17</xm:sqref>
        </x14:dataValidation>
        <x14:dataValidation type="list" allowBlank="1" showErrorMessage="1" promptTitle="Retrofit Only" prompt="This measure is for retrofit projects only. If new Construction, please contact CLEAResult for further assistance._x000a_" xr:uid="{328D2EAE-4556-4C2B-8AB8-5E5A7311E06D}">
          <x14:formula1>
            <xm:f>'Look Up Tables'!$B$108:$B$109</xm:f>
          </x14:formula1>
          <xm:sqref>G8:G17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C3B10-A3DF-4945-9BB8-5DEEB0C20CF8}">
  <sheetPr codeName="Sheet2"/>
  <dimension ref="A1:AQ118"/>
  <sheetViews>
    <sheetView showGridLines="0" zoomScale="85" zoomScaleNormal="85" workbookViewId="0">
      <selection activeCell="A5" sqref="A5:I57"/>
    </sheetView>
  </sheetViews>
  <sheetFormatPr defaultColWidth="0" defaultRowHeight="0" customHeight="1" zeroHeight="1"/>
  <cols>
    <col min="1" max="9" width="8" style="33" customWidth="1"/>
    <col min="10" max="10" width="1" style="33" customWidth="1"/>
    <col min="11" max="19" width="8" style="33" customWidth="1"/>
    <col min="20" max="20" width="1" style="33" customWidth="1"/>
    <col min="21" max="29" width="8" style="33" customWidth="1"/>
    <col min="30" max="30" width="1" style="33" customWidth="1"/>
    <col min="31" max="39" width="8" style="33" customWidth="1"/>
    <col min="40" max="40" width="1" style="33" customWidth="1"/>
    <col min="41" max="41" width="8" style="33" customWidth="1"/>
    <col min="42" max="43" width="0" style="33" hidden="1" customWidth="1"/>
    <col min="44" max="16384" width="8" style="33" hidden="1"/>
  </cols>
  <sheetData>
    <row r="1" spans="1:40" ht="30" customHeight="1">
      <c r="A1" s="365" t="s">
        <v>125</v>
      </c>
      <c r="B1" s="365"/>
      <c r="C1" s="365"/>
      <c r="D1" s="365"/>
      <c r="E1" s="365"/>
    </row>
    <row r="2" spans="1:40" s="35" customFormat="1" ht="5.45" customHeight="1">
      <c r="A2" s="34"/>
      <c r="B2" s="34"/>
      <c r="C2" s="34"/>
      <c r="D2" s="34"/>
      <c r="E2" s="34"/>
      <c r="F2" s="34"/>
      <c r="G2" s="34"/>
      <c r="H2" s="34"/>
      <c r="I2" s="34"/>
      <c r="K2" s="34"/>
      <c r="L2" s="34"/>
      <c r="M2" s="34"/>
      <c r="N2" s="34"/>
      <c r="O2" s="34"/>
      <c r="P2" s="34"/>
      <c r="Q2" s="34"/>
      <c r="R2" s="34"/>
      <c r="S2" s="34"/>
      <c r="U2" s="34"/>
      <c r="V2" s="34"/>
      <c r="W2" s="34"/>
      <c r="X2" s="34"/>
      <c r="Y2" s="34"/>
      <c r="Z2" s="34"/>
      <c r="AA2" s="34"/>
      <c r="AB2" s="34"/>
      <c r="AC2" s="34"/>
      <c r="AE2" s="34"/>
      <c r="AF2" s="34"/>
      <c r="AG2" s="34"/>
      <c r="AH2" s="34"/>
      <c r="AI2" s="34"/>
      <c r="AJ2" s="34"/>
      <c r="AK2" s="34"/>
      <c r="AL2" s="34"/>
      <c r="AM2" s="34"/>
    </row>
    <row r="3" spans="1:40" s="37" customFormat="1" ht="19.899999999999999" customHeight="1">
      <c r="A3" s="366" t="s">
        <v>126</v>
      </c>
      <c r="B3" s="366"/>
      <c r="C3" s="366"/>
      <c r="D3" s="366"/>
      <c r="E3" s="366"/>
      <c r="F3" s="366"/>
      <c r="G3" s="366"/>
      <c r="H3" s="366"/>
      <c r="I3" s="366"/>
      <c r="J3" s="36"/>
      <c r="K3" s="366" t="s">
        <v>127</v>
      </c>
      <c r="L3" s="366"/>
      <c r="M3" s="366"/>
      <c r="N3" s="366"/>
      <c r="O3" s="366"/>
      <c r="P3" s="366"/>
      <c r="Q3" s="366"/>
      <c r="R3" s="366"/>
      <c r="S3" s="366"/>
      <c r="T3" s="36"/>
      <c r="U3" s="366" t="s">
        <v>128</v>
      </c>
      <c r="V3" s="366"/>
      <c r="W3" s="366"/>
      <c r="X3" s="366"/>
      <c r="Y3" s="366"/>
      <c r="Z3" s="366"/>
      <c r="AA3" s="366"/>
      <c r="AB3" s="366"/>
      <c r="AC3" s="366"/>
      <c r="AD3" s="36"/>
      <c r="AE3" s="366" t="s">
        <v>129</v>
      </c>
      <c r="AF3" s="366"/>
      <c r="AG3" s="366"/>
      <c r="AH3" s="366"/>
      <c r="AI3" s="366"/>
      <c r="AJ3" s="366"/>
      <c r="AK3" s="366"/>
      <c r="AL3" s="366"/>
      <c r="AM3" s="366"/>
      <c r="AN3" s="36"/>
    </row>
    <row r="4" spans="1:40" s="35" customFormat="1" ht="6" customHeight="1">
      <c r="A4" s="34"/>
      <c r="B4" s="34"/>
      <c r="C4" s="34"/>
      <c r="D4" s="34"/>
      <c r="E4" s="34"/>
      <c r="F4" s="34"/>
      <c r="G4" s="34"/>
      <c r="H4" s="34"/>
      <c r="I4" s="34"/>
      <c r="J4" s="38"/>
      <c r="K4" s="34"/>
      <c r="L4" s="34"/>
      <c r="M4" s="34"/>
      <c r="N4" s="34"/>
      <c r="O4" s="34"/>
      <c r="P4" s="34"/>
      <c r="Q4" s="34"/>
      <c r="R4" s="34"/>
      <c r="S4" s="34"/>
      <c r="T4" s="38"/>
      <c r="U4" s="34"/>
      <c r="V4" s="34"/>
      <c r="W4" s="34"/>
      <c r="X4" s="34"/>
      <c r="Y4" s="34"/>
      <c r="Z4" s="34"/>
      <c r="AA4" s="34"/>
      <c r="AB4" s="34"/>
      <c r="AC4" s="34"/>
      <c r="AD4" s="38"/>
      <c r="AE4" s="34"/>
      <c r="AF4" s="34"/>
      <c r="AG4" s="34"/>
      <c r="AH4" s="34"/>
      <c r="AI4" s="34"/>
      <c r="AJ4" s="34"/>
      <c r="AK4" s="34"/>
      <c r="AL4" s="34"/>
      <c r="AM4" s="34"/>
      <c r="AN4" s="38"/>
    </row>
    <row r="5" spans="1:40" ht="14.45" customHeight="1">
      <c r="A5" s="361" t="s">
        <v>130</v>
      </c>
      <c r="B5" s="362"/>
      <c r="C5" s="362"/>
      <c r="D5" s="362"/>
      <c r="E5" s="362"/>
      <c r="F5" s="362"/>
      <c r="G5" s="362"/>
      <c r="H5" s="362"/>
      <c r="I5" s="362"/>
      <c r="J5" s="38"/>
      <c r="K5" s="363" t="s">
        <v>131</v>
      </c>
      <c r="L5" s="364"/>
      <c r="M5" s="364"/>
      <c r="N5" s="364"/>
      <c r="O5" s="364"/>
      <c r="P5" s="364"/>
      <c r="Q5" s="364"/>
      <c r="R5" s="364"/>
      <c r="S5" s="364"/>
      <c r="T5" s="38"/>
      <c r="U5" s="361" t="s">
        <v>132</v>
      </c>
      <c r="V5" s="362"/>
      <c r="W5" s="362"/>
      <c r="X5" s="362"/>
      <c r="Y5" s="362"/>
      <c r="Z5" s="362"/>
      <c r="AA5" s="362"/>
      <c r="AB5" s="362"/>
      <c r="AC5" s="362"/>
      <c r="AD5" s="38"/>
      <c r="AE5" s="363" t="s">
        <v>133</v>
      </c>
      <c r="AF5" s="364"/>
      <c r="AG5" s="364"/>
      <c r="AH5" s="364"/>
      <c r="AI5" s="364"/>
      <c r="AJ5" s="364"/>
      <c r="AK5" s="364"/>
      <c r="AL5" s="364"/>
      <c r="AM5" s="364"/>
      <c r="AN5" s="38"/>
    </row>
    <row r="6" spans="1:40" ht="14.25">
      <c r="A6" s="362"/>
      <c r="B6" s="362"/>
      <c r="C6" s="362"/>
      <c r="D6" s="362"/>
      <c r="E6" s="362"/>
      <c r="F6" s="362"/>
      <c r="G6" s="362"/>
      <c r="H6" s="362"/>
      <c r="I6" s="362"/>
      <c r="J6" s="38"/>
      <c r="K6" s="364"/>
      <c r="L6" s="364"/>
      <c r="M6" s="364"/>
      <c r="N6" s="364"/>
      <c r="O6" s="364"/>
      <c r="P6" s="364"/>
      <c r="Q6" s="364"/>
      <c r="R6" s="364"/>
      <c r="S6" s="364"/>
      <c r="T6" s="38"/>
      <c r="U6" s="362"/>
      <c r="V6" s="362"/>
      <c r="W6" s="362"/>
      <c r="X6" s="362"/>
      <c r="Y6" s="362"/>
      <c r="Z6" s="362"/>
      <c r="AA6" s="362"/>
      <c r="AB6" s="362"/>
      <c r="AC6" s="362"/>
      <c r="AD6" s="38"/>
      <c r="AE6" s="364"/>
      <c r="AF6" s="364"/>
      <c r="AG6" s="364"/>
      <c r="AH6" s="364"/>
      <c r="AI6" s="364"/>
      <c r="AJ6" s="364"/>
      <c r="AK6" s="364"/>
      <c r="AL6" s="364"/>
      <c r="AM6" s="364"/>
      <c r="AN6" s="38"/>
    </row>
    <row r="7" spans="1:40" ht="14.45" customHeight="1">
      <c r="A7" s="362"/>
      <c r="B7" s="362"/>
      <c r="C7" s="362"/>
      <c r="D7" s="362"/>
      <c r="E7" s="362"/>
      <c r="F7" s="362"/>
      <c r="G7" s="362"/>
      <c r="H7" s="362"/>
      <c r="I7" s="362"/>
      <c r="J7" s="38"/>
      <c r="K7" s="364"/>
      <c r="L7" s="364"/>
      <c r="M7" s="364"/>
      <c r="N7" s="364"/>
      <c r="O7" s="364"/>
      <c r="P7" s="364"/>
      <c r="Q7" s="364"/>
      <c r="R7" s="364"/>
      <c r="S7" s="364"/>
      <c r="T7" s="38"/>
      <c r="U7" s="362"/>
      <c r="V7" s="362"/>
      <c r="W7" s="362"/>
      <c r="X7" s="362"/>
      <c r="Y7" s="362"/>
      <c r="Z7" s="362"/>
      <c r="AA7" s="362"/>
      <c r="AB7" s="362"/>
      <c r="AC7" s="362"/>
      <c r="AD7" s="38"/>
      <c r="AE7" s="364"/>
      <c r="AF7" s="364"/>
      <c r="AG7" s="364"/>
      <c r="AH7" s="364"/>
      <c r="AI7" s="364"/>
      <c r="AJ7" s="364"/>
      <c r="AK7" s="364"/>
      <c r="AL7" s="364"/>
      <c r="AM7" s="364"/>
      <c r="AN7" s="38"/>
    </row>
    <row r="8" spans="1:40" ht="14.45" customHeight="1">
      <c r="A8" s="362"/>
      <c r="B8" s="362"/>
      <c r="C8" s="362"/>
      <c r="D8" s="362"/>
      <c r="E8" s="362"/>
      <c r="F8" s="362"/>
      <c r="G8" s="362"/>
      <c r="H8" s="362"/>
      <c r="I8" s="362"/>
      <c r="J8" s="38"/>
      <c r="K8" s="364"/>
      <c r="L8" s="364"/>
      <c r="M8" s="364"/>
      <c r="N8" s="364"/>
      <c r="O8" s="364"/>
      <c r="P8" s="364"/>
      <c r="Q8" s="364"/>
      <c r="R8" s="364"/>
      <c r="S8" s="364"/>
      <c r="T8" s="38"/>
      <c r="U8" s="362"/>
      <c r="V8" s="362"/>
      <c r="W8" s="362"/>
      <c r="X8" s="362"/>
      <c r="Y8" s="362"/>
      <c r="Z8" s="362"/>
      <c r="AA8" s="362"/>
      <c r="AB8" s="362"/>
      <c r="AC8" s="362"/>
      <c r="AD8" s="38"/>
      <c r="AE8" s="364"/>
      <c r="AF8" s="364"/>
      <c r="AG8" s="364"/>
      <c r="AH8" s="364"/>
      <c r="AI8" s="364"/>
      <c r="AJ8" s="364"/>
      <c r="AK8" s="364"/>
      <c r="AL8" s="364"/>
      <c r="AM8" s="364"/>
      <c r="AN8" s="38"/>
    </row>
    <row r="9" spans="1:40" ht="14.45" customHeight="1">
      <c r="A9" s="362"/>
      <c r="B9" s="362"/>
      <c r="C9" s="362"/>
      <c r="D9" s="362"/>
      <c r="E9" s="362"/>
      <c r="F9" s="362"/>
      <c r="G9" s="362"/>
      <c r="H9" s="362"/>
      <c r="I9" s="362"/>
      <c r="J9" s="38"/>
      <c r="K9" s="364"/>
      <c r="L9" s="364"/>
      <c r="M9" s="364"/>
      <c r="N9" s="364"/>
      <c r="O9" s="364"/>
      <c r="P9" s="364"/>
      <c r="Q9" s="364"/>
      <c r="R9" s="364"/>
      <c r="S9" s="364"/>
      <c r="T9" s="38"/>
      <c r="U9" s="362"/>
      <c r="V9" s="362"/>
      <c r="W9" s="362"/>
      <c r="X9" s="362"/>
      <c r="Y9" s="362"/>
      <c r="Z9" s="362"/>
      <c r="AA9" s="362"/>
      <c r="AB9" s="362"/>
      <c r="AC9" s="362"/>
      <c r="AD9" s="38"/>
      <c r="AE9" s="364"/>
      <c r="AF9" s="364"/>
      <c r="AG9" s="364"/>
      <c r="AH9" s="364"/>
      <c r="AI9" s="364"/>
      <c r="AJ9" s="364"/>
      <c r="AK9" s="364"/>
      <c r="AL9" s="364"/>
      <c r="AM9" s="364"/>
      <c r="AN9" s="38"/>
    </row>
    <row r="10" spans="1:40" ht="14.25">
      <c r="A10" s="362"/>
      <c r="B10" s="362"/>
      <c r="C10" s="362"/>
      <c r="D10" s="362"/>
      <c r="E10" s="362"/>
      <c r="F10" s="362"/>
      <c r="G10" s="362"/>
      <c r="H10" s="362"/>
      <c r="I10" s="362"/>
      <c r="J10" s="38"/>
      <c r="K10" s="364"/>
      <c r="L10" s="364"/>
      <c r="M10" s="364"/>
      <c r="N10" s="364"/>
      <c r="O10" s="364"/>
      <c r="P10" s="364"/>
      <c r="Q10" s="364"/>
      <c r="R10" s="364"/>
      <c r="S10" s="364"/>
      <c r="T10" s="38"/>
      <c r="U10" s="362"/>
      <c r="V10" s="362"/>
      <c r="W10" s="362"/>
      <c r="X10" s="362"/>
      <c r="Y10" s="362"/>
      <c r="Z10" s="362"/>
      <c r="AA10" s="362"/>
      <c r="AB10" s="362"/>
      <c r="AC10" s="362"/>
      <c r="AD10" s="38"/>
      <c r="AE10" s="364"/>
      <c r="AF10" s="364"/>
      <c r="AG10" s="364"/>
      <c r="AH10" s="364"/>
      <c r="AI10" s="364"/>
      <c r="AJ10" s="364"/>
      <c r="AK10" s="364"/>
      <c r="AL10" s="364"/>
      <c r="AM10" s="364"/>
      <c r="AN10" s="38"/>
    </row>
    <row r="11" spans="1:40" ht="14.25">
      <c r="A11" s="362"/>
      <c r="B11" s="362"/>
      <c r="C11" s="362"/>
      <c r="D11" s="362"/>
      <c r="E11" s="362"/>
      <c r="F11" s="362"/>
      <c r="G11" s="362"/>
      <c r="H11" s="362"/>
      <c r="I11" s="362"/>
      <c r="J11" s="38"/>
      <c r="K11" s="364"/>
      <c r="L11" s="364"/>
      <c r="M11" s="364"/>
      <c r="N11" s="364"/>
      <c r="O11" s="364"/>
      <c r="P11" s="364"/>
      <c r="Q11" s="364"/>
      <c r="R11" s="364"/>
      <c r="S11" s="364"/>
      <c r="T11" s="38"/>
      <c r="U11" s="362"/>
      <c r="V11" s="362"/>
      <c r="W11" s="362"/>
      <c r="X11" s="362"/>
      <c r="Y11" s="362"/>
      <c r="Z11" s="362"/>
      <c r="AA11" s="362"/>
      <c r="AB11" s="362"/>
      <c r="AC11" s="362"/>
      <c r="AD11" s="38"/>
      <c r="AE11" s="364"/>
      <c r="AF11" s="364"/>
      <c r="AG11" s="364"/>
      <c r="AH11" s="364"/>
      <c r="AI11" s="364"/>
      <c r="AJ11" s="364"/>
      <c r="AK11" s="364"/>
      <c r="AL11" s="364"/>
      <c r="AM11" s="364"/>
      <c r="AN11" s="38"/>
    </row>
    <row r="12" spans="1:40" ht="14.25">
      <c r="A12" s="362"/>
      <c r="B12" s="362"/>
      <c r="C12" s="362"/>
      <c r="D12" s="362"/>
      <c r="E12" s="362"/>
      <c r="F12" s="362"/>
      <c r="G12" s="362"/>
      <c r="H12" s="362"/>
      <c r="I12" s="362"/>
      <c r="J12" s="38"/>
      <c r="K12" s="364"/>
      <c r="L12" s="364"/>
      <c r="M12" s="364"/>
      <c r="N12" s="364"/>
      <c r="O12" s="364"/>
      <c r="P12" s="364"/>
      <c r="Q12" s="364"/>
      <c r="R12" s="364"/>
      <c r="S12" s="364"/>
      <c r="T12" s="38"/>
      <c r="U12" s="362"/>
      <c r="V12" s="362"/>
      <c r="W12" s="362"/>
      <c r="X12" s="362"/>
      <c r="Y12" s="362"/>
      <c r="Z12" s="362"/>
      <c r="AA12" s="362"/>
      <c r="AB12" s="362"/>
      <c r="AC12" s="362"/>
      <c r="AD12" s="38"/>
      <c r="AE12" s="364"/>
      <c r="AF12" s="364"/>
      <c r="AG12" s="364"/>
      <c r="AH12" s="364"/>
      <c r="AI12" s="364"/>
      <c r="AJ12" s="364"/>
      <c r="AK12" s="364"/>
      <c r="AL12" s="364"/>
      <c r="AM12" s="364"/>
      <c r="AN12" s="38"/>
    </row>
    <row r="13" spans="1:40" ht="14.25">
      <c r="A13" s="362"/>
      <c r="B13" s="362"/>
      <c r="C13" s="362"/>
      <c r="D13" s="362"/>
      <c r="E13" s="362"/>
      <c r="F13" s="362"/>
      <c r="G13" s="362"/>
      <c r="H13" s="362"/>
      <c r="I13" s="362"/>
      <c r="J13" s="38"/>
      <c r="K13" s="364"/>
      <c r="L13" s="364"/>
      <c r="M13" s="364"/>
      <c r="N13" s="364"/>
      <c r="O13" s="364"/>
      <c r="P13" s="364"/>
      <c r="Q13" s="364"/>
      <c r="R13" s="364"/>
      <c r="S13" s="364"/>
      <c r="T13" s="38"/>
      <c r="U13" s="362"/>
      <c r="V13" s="362"/>
      <c r="W13" s="362"/>
      <c r="X13" s="362"/>
      <c r="Y13" s="362"/>
      <c r="Z13" s="362"/>
      <c r="AA13" s="362"/>
      <c r="AB13" s="362"/>
      <c r="AC13" s="362"/>
      <c r="AD13" s="38"/>
      <c r="AE13" s="364"/>
      <c r="AF13" s="364"/>
      <c r="AG13" s="364"/>
      <c r="AH13" s="364"/>
      <c r="AI13" s="364"/>
      <c r="AJ13" s="364"/>
      <c r="AK13" s="364"/>
      <c r="AL13" s="364"/>
      <c r="AM13" s="364"/>
      <c r="AN13" s="38"/>
    </row>
    <row r="14" spans="1:40" ht="14.25">
      <c r="A14" s="362"/>
      <c r="B14" s="362"/>
      <c r="C14" s="362"/>
      <c r="D14" s="362"/>
      <c r="E14" s="362"/>
      <c r="F14" s="362"/>
      <c r="G14" s="362"/>
      <c r="H14" s="362"/>
      <c r="I14" s="362"/>
      <c r="J14" s="38"/>
      <c r="K14" s="364"/>
      <c r="L14" s="364"/>
      <c r="M14" s="364"/>
      <c r="N14" s="364"/>
      <c r="O14" s="364"/>
      <c r="P14" s="364"/>
      <c r="Q14" s="364"/>
      <c r="R14" s="364"/>
      <c r="S14" s="364"/>
      <c r="T14" s="38"/>
      <c r="U14" s="362"/>
      <c r="V14" s="362"/>
      <c r="W14" s="362"/>
      <c r="X14" s="362"/>
      <c r="Y14" s="362"/>
      <c r="Z14" s="362"/>
      <c r="AA14" s="362"/>
      <c r="AB14" s="362"/>
      <c r="AC14" s="362"/>
      <c r="AD14" s="38"/>
      <c r="AE14" s="364"/>
      <c r="AF14" s="364"/>
      <c r="AG14" s="364"/>
      <c r="AH14" s="364"/>
      <c r="AI14" s="364"/>
      <c r="AJ14" s="364"/>
      <c r="AK14" s="364"/>
      <c r="AL14" s="364"/>
      <c r="AM14" s="364"/>
      <c r="AN14" s="38"/>
    </row>
    <row r="15" spans="1:40" ht="14.25">
      <c r="A15" s="362"/>
      <c r="B15" s="362"/>
      <c r="C15" s="362"/>
      <c r="D15" s="362"/>
      <c r="E15" s="362"/>
      <c r="F15" s="362"/>
      <c r="G15" s="362"/>
      <c r="H15" s="362"/>
      <c r="I15" s="362"/>
      <c r="J15" s="38"/>
      <c r="K15" s="364"/>
      <c r="L15" s="364"/>
      <c r="M15" s="364"/>
      <c r="N15" s="364"/>
      <c r="O15" s="364"/>
      <c r="P15" s="364"/>
      <c r="Q15" s="364"/>
      <c r="R15" s="364"/>
      <c r="S15" s="364"/>
      <c r="T15" s="38"/>
      <c r="U15" s="362"/>
      <c r="V15" s="362"/>
      <c r="W15" s="362"/>
      <c r="X15" s="362"/>
      <c r="Y15" s="362"/>
      <c r="Z15" s="362"/>
      <c r="AA15" s="362"/>
      <c r="AB15" s="362"/>
      <c r="AC15" s="362"/>
      <c r="AD15" s="38"/>
      <c r="AE15" s="364"/>
      <c r="AF15" s="364"/>
      <c r="AG15" s="364"/>
      <c r="AH15" s="364"/>
      <c r="AI15" s="364"/>
      <c r="AJ15" s="364"/>
      <c r="AK15" s="364"/>
      <c r="AL15" s="364"/>
      <c r="AM15" s="364"/>
      <c r="AN15" s="38"/>
    </row>
    <row r="16" spans="1:40" ht="14.45" customHeight="1">
      <c r="A16" s="362"/>
      <c r="B16" s="362"/>
      <c r="C16" s="362"/>
      <c r="D16" s="362"/>
      <c r="E16" s="362"/>
      <c r="F16" s="362"/>
      <c r="G16" s="362"/>
      <c r="H16" s="362"/>
      <c r="I16" s="362"/>
      <c r="J16" s="38"/>
      <c r="K16" s="364"/>
      <c r="L16" s="364"/>
      <c r="M16" s="364"/>
      <c r="N16" s="364"/>
      <c r="O16" s="364"/>
      <c r="P16" s="364"/>
      <c r="Q16" s="364"/>
      <c r="R16" s="364"/>
      <c r="S16" s="364"/>
      <c r="T16" s="38"/>
      <c r="U16" s="362"/>
      <c r="V16" s="362"/>
      <c r="W16" s="362"/>
      <c r="X16" s="362"/>
      <c r="Y16" s="362"/>
      <c r="Z16" s="362"/>
      <c r="AA16" s="362"/>
      <c r="AB16" s="362"/>
      <c r="AC16" s="362"/>
      <c r="AD16" s="38"/>
      <c r="AE16" s="364"/>
      <c r="AF16" s="364"/>
      <c r="AG16" s="364"/>
      <c r="AH16" s="364"/>
      <c r="AI16" s="364"/>
      <c r="AJ16" s="364"/>
      <c r="AK16" s="364"/>
      <c r="AL16" s="364"/>
      <c r="AM16" s="364"/>
      <c r="AN16" s="38"/>
    </row>
    <row r="17" spans="1:43" ht="14.25">
      <c r="A17" s="362"/>
      <c r="B17" s="362"/>
      <c r="C17" s="362"/>
      <c r="D17" s="362"/>
      <c r="E17" s="362"/>
      <c r="F17" s="362"/>
      <c r="G17" s="362"/>
      <c r="H17" s="362"/>
      <c r="I17" s="362"/>
      <c r="J17" s="38"/>
      <c r="K17" s="364"/>
      <c r="L17" s="364"/>
      <c r="M17" s="364"/>
      <c r="N17" s="364"/>
      <c r="O17" s="364"/>
      <c r="P17" s="364"/>
      <c r="Q17" s="364"/>
      <c r="R17" s="364"/>
      <c r="S17" s="364"/>
      <c r="T17" s="38"/>
      <c r="U17" s="362"/>
      <c r="V17" s="362"/>
      <c r="W17" s="362"/>
      <c r="X17" s="362"/>
      <c r="Y17" s="362"/>
      <c r="Z17" s="362"/>
      <c r="AA17" s="362"/>
      <c r="AB17" s="362"/>
      <c r="AC17" s="362"/>
      <c r="AD17" s="38"/>
      <c r="AE17" s="364"/>
      <c r="AF17" s="364"/>
      <c r="AG17" s="364"/>
      <c r="AH17" s="364"/>
      <c r="AI17" s="364"/>
      <c r="AJ17" s="364"/>
      <c r="AK17" s="364"/>
      <c r="AL17" s="364"/>
      <c r="AM17" s="364"/>
      <c r="AN17" s="38"/>
    </row>
    <row r="18" spans="1:43" ht="14.45" customHeight="1">
      <c r="A18" s="362"/>
      <c r="B18" s="362"/>
      <c r="C18" s="362"/>
      <c r="D18" s="362"/>
      <c r="E18" s="362"/>
      <c r="F18" s="362"/>
      <c r="G18" s="362"/>
      <c r="H18" s="362"/>
      <c r="I18" s="362"/>
      <c r="J18" s="38"/>
      <c r="K18" s="364"/>
      <c r="L18" s="364"/>
      <c r="M18" s="364"/>
      <c r="N18" s="364"/>
      <c r="O18" s="364"/>
      <c r="P18" s="364"/>
      <c r="Q18" s="364"/>
      <c r="R18" s="364"/>
      <c r="S18" s="364"/>
      <c r="T18" s="38"/>
      <c r="U18" s="362"/>
      <c r="V18" s="362"/>
      <c r="W18" s="362"/>
      <c r="X18" s="362"/>
      <c r="Y18" s="362"/>
      <c r="Z18" s="362"/>
      <c r="AA18" s="362"/>
      <c r="AB18" s="362"/>
      <c r="AC18" s="362"/>
      <c r="AD18" s="38"/>
      <c r="AE18" s="364"/>
      <c r="AF18" s="364"/>
      <c r="AG18" s="364"/>
      <c r="AH18" s="364"/>
      <c r="AI18" s="364"/>
      <c r="AJ18" s="364"/>
      <c r="AK18" s="364"/>
      <c r="AL18" s="364"/>
      <c r="AM18" s="364"/>
      <c r="AN18" s="38"/>
    </row>
    <row r="19" spans="1:43" ht="14.25">
      <c r="A19" s="362"/>
      <c r="B19" s="362"/>
      <c r="C19" s="362"/>
      <c r="D19" s="362"/>
      <c r="E19" s="362"/>
      <c r="F19" s="362"/>
      <c r="G19" s="362"/>
      <c r="H19" s="362"/>
      <c r="I19" s="362"/>
      <c r="J19" s="38"/>
      <c r="K19" s="364"/>
      <c r="L19" s="364"/>
      <c r="M19" s="364"/>
      <c r="N19" s="364"/>
      <c r="O19" s="364"/>
      <c r="P19" s="364"/>
      <c r="Q19" s="364"/>
      <c r="R19" s="364"/>
      <c r="S19" s="364"/>
      <c r="T19" s="38"/>
      <c r="U19" s="362"/>
      <c r="V19" s="362"/>
      <c r="W19" s="362"/>
      <c r="X19" s="362"/>
      <c r="Y19" s="362"/>
      <c r="Z19" s="362"/>
      <c r="AA19" s="362"/>
      <c r="AB19" s="362"/>
      <c r="AC19" s="362"/>
      <c r="AD19" s="38"/>
      <c r="AE19" s="364"/>
      <c r="AF19" s="364"/>
      <c r="AG19" s="364"/>
      <c r="AH19" s="364"/>
      <c r="AI19" s="364"/>
      <c r="AJ19" s="364"/>
      <c r="AK19" s="364"/>
      <c r="AL19" s="364"/>
      <c r="AM19" s="364"/>
      <c r="AN19" s="38"/>
    </row>
    <row r="20" spans="1:43" ht="14.25">
      <c r="A20" s="362"/>
      <c r="B20" s="362"/>
      <c r="C20" s="362"/>
      <c r="D20" s="362"/>
      <c r="E20" s="362"/>
      <c r="F20" s="362"/>
      <c r="G20" s="362"/>
      <c r="H20" s="362"/>
      <c r="I20" s="362"/>
      <c r="J20" s="38"/>
      <c r="K20" s="364"/>
      <c r="L20" s="364"/>
      <c r="M20" s="364"/>
      <c r="N20" s="364"/>
      <c r="O20" s="364"/>
      <c r="P20" s="364"/>
      <c r="Q20" s="364"/>
      <c r="R20" s="364"/>
      <c r="S20" s="364"/>
      <c r="T20" s="38"/>
      <c r="U20" s="362"/>
      <c r="V20" s="362"/>
      <c r="W20" s="362"/>
      <c r="X20" s="362"/>
      <c r="Y20" s="362"/>
      <c r="Z20" s="362"/>
      <c r="AA20" s="362"/>
      <c r="AB20" s="362"/>
      <c r="AC20" s="362"/>
      <c r="AD20" s="38"/>
      <c r="AE20" s="364"/>
      <c r="AF20" s="364"/>
      <c r="AG20" s="364"/>
      <c r="AH20" s="364"/>
      <c r="AI20" s="364"/>
      <c r="AJ20" s="364"/>
      <c r="AK20" s="364"/>
      <c r="AL20" s="364"/>
      <c r="AM20" s="364"/>
      <c r="AN20" s="38"/>
    </row>
    <row r="21" spans="1:43" ht="14.25">
      <c r="A21" s="362"/>
      <c r="B21" s="362"/>
      <c r="C21" s="362"/>
      <c r="D21" s="362"/>
      <c r="E21" s="362"/>
      <c r="F21" s="362"/>
      <c r="G21" s="362"/>
      <c r="H21" s="362"/>
      <c r="I21" s="362"/>
      <c r="J21" s="38"/>
      <c r="K21" s="364"/>
      <c r="L21" s="364"/>
      <c r="M21" s="364"/>
      <c r="N21" s="364"/>
      <c r="O21" s="364"/>
      <c r="P21" s="364"/>
      <c r="Q21" s="364"/>
      <c r="R21" s="364"/>
      <c r="S21" s="364"/>
      <c r="T21" s="38"/>
      <c r="U21" s="362"/>
      <c r="V21" s="362"/>
      <c r="W21" s="362"/>
      <c r="X21" s="362"/>
      <c r="Y21" s="362"/>
      <c r="Z21" s="362"/>
      <c r="AA21" s="362"/>
      <c r="AB21" s="362"/>
      <c r="AC21" s="362"/>
      <c r="AD21" s="38"/>
      <c r="AE21" s="364"/>
      <c r="AF21" s="364"/>
      <c r="AG21" s="364"/>
      <c r="AH21" s="364"/>
      <c r="AI21" s="364"/>
      <c r="AJ21" s="364"/>
      <c r="AK21" s="364"/>
      <c r="AL21" s="364"/>
      <c r="AM21" s="364"/>
      <c r="AN21" s="38"/>
    </row>
    <row r="22" spans="1:43" ht="14.25">
      <c r="A22" s="362"/>
      <c r="B22" s="362"/>
      <c r="C22" s="362"/>
      <c r="D22" s="362"/>
      <c r="E22" s="362"/>
      <c r="F22" s="362"/>
      <c r="G22" s="362"/>
      <c r="H22" s="362"/>
      <c r="I22" s="362"/>
      <c r="J22" s="38"/>
      <c r="K22" s="364"/>
      <c r="L22" s="364"/>
      <c r="M22" s="364"/>
      <c r="N22" s="364"/>
      <c r="O22" s="364"/>
      <c r="P22" s="364"/>
      <c r="Q22" s="364"/>
      <c r="R22" s="364"/>
      <c r="S22" s="364"/>
      <c r="T22" s="38"/>
      <c r="U22" s="362"/>
      <c r="V22" s="362"/>
      <c r="W22" s="362"/>
      <c r="X22" s="362"/>
      <c r="Y22" s="362"/>
      <c r="Z22" s="362"/>
      <c r="AA22" s="362"/>
      <c r="AB22" s="362"/>
      <c r="AC22" s="362"/>
      <c r="AD22" s="38"/>
      <c r="AE22" s="364"/>
      <c r="AF22" s="364"/>
      <c r="AG22" s="364"/>
      <c r="AH22" s="364"/>
      <c r="AI22" s="364"/>
      <c r="AJ22" s="364"/>
      <c r="AK22" s="364"/>
      <c r="AL22" s="364"/>
      <c r="AM22" s="364"/>
      <c r="AN22" s="38"/>
    </row>
    <row r="23" spans="1:43" ht="14.25">
      <c r="A23" s="362"/>
      <c r="B23" s="362"/>
      <c r="C23" s="362"/>
      <c r="D23" s="362"/>
      <c r="E23" s="362"/>
      <c r="F23" s="362"/>
      <c r="G23" s="362"/>
      <c r="H23" s="362"/>
      <c r="I23" s="362"/>
      <c r="J23" s="38"/>
      <c r="K23" s="364"/>
      <c r="L23" s="364"/>
      <c r="M23" s="364"/>
      <c r="N23" s="364"/>
      <c r="O23" s="364"/>
      <c r="P23" s="364"/>
      <c r="Q23" s="364"/>
      <c r="R23" s="364"/>
      <c r="S23" s="364"/>
      <c r="T23" s="38"/>
      <c r="U23" s="362"/>
      <c r="V23" s="362"/>
      <c r="W23" s="362"/>
      <c r="X23" s="362"/>
      <c r="Y23" s="362"/>
      <c r="Z23" s="362"/>
      <c r="AA23" s="362"/>
      <c r="AB23" s="362"/>
      <c r="AC23" s="362"/>
      <c r="AD23" s="38"/>
      <c r="AE23" s="364"/>
      <c r="AF23" s="364"/>
      <c r="AG23" s="364"/>
      <c r="AH23" s="364"/>
      <c r="AI23" s="364"/>
      <c r="AJ23" s="364"/>
      <c r="AK23" s="364"/>
      <c r="AL23" s="364"/>
      <c r="AM23" s="364"/>
      <c r="AN23" s="38"/>
    </row>
    <row r="24" spans="1:43" ht="14.25">
      <c r="A24" s="362"/>
      <c r="B24" s="362"/>
      <c r="C24" s="362"/>
      <c r="D24" s="362"/>
      <c r="E24" s="362"/>
      <c r="F24" s="362"/>
      <c r="G24" s="362"/>
      <c r="H24" s="362"/>
      <c r="I24" s="362"/>
      <c r="J24" s="38"/>
      <c r="K24" s="364"/>
      <c r="L24" s="364"/>
      <c r="M24" s="364"/>
      <c r="N24" s="364"/>
      <c r="O24" s="364"/>
      <c r="P24" s="364"/>
      <c r="Q24" s="364"/>
      <c r="R24" s="364"/>
      <c r="S24" s="364"/>
      <c r="T24" s="38"/>
      <c r="U24" s="362"/>
      <c r="V24" s="362"/>
      <c r="W24" s="362"/>
      <c r="X24" s="362"/>
      <c r="Y24" s="362"/>
      <c r="Z24" s="362"/>
      <c r="AA24" s="362"/>
      <c r="AB24" s="362"/>
      <c r="AC24" s="362"/>
      <c r="AD24" s="38"/>
      <c r="AE24" s="364"/>
      <c r="AF24" s="364"/>
      <c r="AG24" s="364"/>
      <c r="AH24" s="364"/>
      <c r="AI24" s="364"/>
      <c r="AJ24" s="364"/>
      <c r="AK24" s="364"/>
      <c r="AL24" s="364"/>
      <c r="AM24" s="364"/>
      <c r="AN24" s="38"/>
    </row>
    <row r="25" spans="1:43" ht="14.25">
      <c r="A25" s="362"/>
      <c r="B25" s="362"/>
      <c r="C25" s="362"/>
      <c r="D25" s="362"/>
      <c r="E25" s="362"/>
      <c r="F25" s="362"/>
      <c r="G25" s="362"/>
      <c r="H25" s="362"/>
      <c r="I25" s="362"/>
      <c r="J25" s="38"/>
      <c r="K25" s="364"/>
      <c r="L25" s="364"/>
      <c r="M25" s="364"/>
      <c r="N25" s="364"/>
      <c r="O25" s="364"/>
      <c r="P25" s="364"/>
      <c r="Q25" s="364"/>
      <c r="R25" s="364"/>
      <c r="S25" s="364"/>
      <c r="T25" s="38"/>
      <c r="U25" s="362"/>
      <c r="V25" s="362"/>
      <c r="W25" s="362"/>
      <c r="X25" s="362"/>
      <c r="Y25" s="362"/>
      <c r="Z25" s="362"/>
      <c r="AA25" s="362"/>
      <c r="AB25" s="362"/>
      <c r="AC25" s="362"/>
      <c r="AD25" s="38"/>
      <c r="AE25" s="364"/>
      <c r="AF25" s="364"/>
      <c r="AG25" s="364"/>
      <c r="AH25" s="364"/>
      <c r="AI25" s="364"/>
      <c r="AJ25" s="364"/>
      <c r="AK25" s="364"/>
      <c r="AL25" s="364"/>
      <c r="AM25" s="364"/>
      <c r="AN25" s="38"/>
    </row>
    <row r="26" spans="1:43" ht="14.25">
      <c r="A26" s="362"/>
      <c r="B26" s="362"/>
      <c r="C26" s="362"/>
      <c r="D26" s="362"/>
      <c r="E26" s="362"/>
      <c r="F26" s="362"/>
      <c r="G26" s="362"/>
      <c r="H26" s="362"/>
      <c r="I26" s="362"/>
      <c r="J26" s="38"/>
      <c r="K26" s="364"/>
      <c r="L26" s="364"/>
      <c r="M26" s="364"/>
      <c r="N26" s="364"/>
      <c r="O26" s="364"/>
      <c r="P26" s="364"/>
      <c r="Q26" s="364"/>
      <c r="R26" s="364"/>
      <c r="S26" s="364"/>
      <c r="T26" s="38"/>
      <c r="U26" s="362"/>
      <c r="V26" s="362"/>
      <c r="W26" s="362"/>
      <c r="X26" s="362"/>
      <c r="Y26" s="362"/>
      <c r="Z26" s="362"/>
      <c r="AA26" s="362"/>
      <c r="AB26" s="362"/>
      <c r="AC26" s="362"/>
      <c r="AD26" s="38"/>
      <c r="AE26" s="364"/>
      <c r="AF26" s="364"/>
      <c r="AG26" s="364"/>
      <c r="AH26" s="364"/>
      <c r="AI26" s="364"/>
      <c r="AJ26" s="364"/>
      <c r="AK26" s="364"/>
      <c r="AL26" s="364"/>
      <c r="AM26" s="364"/>
      <c r="AN26" s="38"/>
      <c r="AQ26" s="39"/>
    </row>
    <row r="27" spans="1:43" ht="14.25">
      <c r="A27" s="362"/>
      <c r="B27" s="362"/>
      <c r="C27" s="362"/>
      <c r="D27" s="362"/>
      <c r="E27" s="362"/>
      <c r="F27" s="362"/>
      <c r="G27" s="362"/>
      <c r="H27" s="362"/>
      <c r="I27" s="362"/>
      <c r="J27" s="38"/>
      <c r="K27" s="364"/>
      <c r="L27" s="364"/>
      <c r="M27" s="364"/>
      <c r="N27" s="364"/>
      <c r="O27" s="364"/>
      <c r="P27" s="364"/>
      <c r="Q27" s="364"/>
      <c r="R27" s="364"/>
      <c r="S27" s="364"/>
      <c r="T27" s="38"/>
      <c r="U27" s="362"/>
      <c r="V27" s="362"/>
      <c r="W27" s="362"/>
      <c r="X27" s="362"/>
      <c r="Y27" s="362"/>
      <c r="Z27" s="362"/>
      <c r="AA27" s="362"/>
      <c r="AB27" s="362"/>
      <c r="AC27" s="362"/>
      <c r="AD27" s="38"/>
      <c r="AE27" s="364"/>
      <c r="AF27" s="364"/>
      <c r="AG27" s="364"/>
      <c r="AH27" s="364"/>
      <c r="AI27" s="364"/>
      <c r="AJ27" s="364"/>
      <c r="AK27" s="364"/>
      <c r="AL27" s="364"/>
      <c r="AM27" s="364"/>
      <c r="AN27" s="38"/>
    </row>
    <row r="28" spans="1:43" ht="14.25">
      <c r="A28" s="362"/>
      <c r="B28" s="362"/>
      <c r="C28" s="362"/>
      <c r="D28" s="362"/>
      <c r="E28" s="362"/>
      <c r="F28" s="362"/>
      <c r="G28" s="362"/>
      <c r="H28" s="362"/>
      <c r="I28" s="362"/>
      <c r="J28" s="38"/>
      <c r="K28" s="364"/>
      <c r="L28" s="364"/>
      <c r="M28" s="364"/>
      <c r="N28" s="364"/>
      <c r="O28" s="364"/>
      <c r="P28" s="364"/>
      <c r="Q28" s="364"/>
      <c r="R28" s="364"/>
      <c r="S28" s="364"/>
      <c r="T28" s="38"/>
      <c r="U28" s="362"/>
      <c r="V28" s="362"/>
      <c r="W28" s="362"/>
      <c r="X28" s="362"/>
      <c r="Y28" s="362"/>
      <c r="Z28" s="362"/>
      <c r="AA28" s="362"/>
      <c r="AB28" s="362"/>
      <c r="AC28" s="362"/>
      <c r="AD28" s="38"/>
      <c r="AE28" s="364"/>
      <c r="AF28" s="364"/>
      <c r="AG28" s="364"/>
      <c r="AH28" s="364"/>
      <c r="AI28" s="364"/>
      <c r="AJ28" s="364"/>
      <c r="AK28" s="364"/>
      <c r="AL28" s="364"/>
      <c r="AM28" s="364"/>
      <c r="AN28" s="38"/>
    </row>
    <row r="29" spans="1:43" ht="14.25">
      <c r="A29" s="362"/>
      <c r="B29" s="362"/>
      <c r="C29" s="362"/>
      <c r="D29" s="362"/>
      <c r="E29" s="362"/>
      <c r="F29" s="362"/>
      <c r="G29" s="362"/>
      <c r="H29" s="362"/>
      <c r="I29" s="362"/>
      <c r="J29" s="38"/>
      <c r="K29" s="364"/>
      <c r="L29" s="364"/>
      <c r="M29" s="364"/>
      <c r="N29" s="364"/>
      <c r="O29" s="364"/>
      <c r="P29" s="364"/>
      <c r="Q29" s="364"/>
      <c r="R29" s="364"/>
      <c r="S29" s="364"/>
      <c r="T29" s="38"/>
      <c r="U29" s="362"/>
      <c r="V29" s="362"/>
      <c r="W29" s="362"/>
      <c r="X29" s="362"/>
      <c r="Y29" s="362"/>
      <c r="Z29" s="362"/>
      <c r="AA29" s="362"/>
      <c r="AB29" s="362"/>
      <c r="AC29" s="362"/>
      <c r="AD29" s="38"/>
      <c r="AE29" s="364"/>
      <c r="AF29" s="364"/>
      <c r="AG29" s="364"/>
      <c r="AH29" s="364"/>
      <c r="AI29" s="364"/>
      <c r="AJ29" s="364"/>
      <c r="AK29" s="364"/>
      <c r="AL29" s="364"/>
      <c r="AM29" s="364"/>
      <c r="AN29" s="38"/>
    </row>
    <row r="30" spans="1:43" ht="14.25">
      <c r="A30" s="362"/>
      <c r="B30" s="362"/>
      <c r="C30" s="362"/>
      <c r="D30" s="362"/>
      <c r="E30" s="362"/>
      <c r="F30" s="362"/>
      <c r="G30" s="362"/>
      <c r="H30" s="362"/>
      <c r="I30" s="362"/>
      <c r="J30" s="38"/>
      <c r="K30" s="364"/>
      <c r="L30" s="364"/>
      <c r="M30" s="364"/>
      <c r="N30" s="364"/>
      <c r="O30" s="364"/>
      <c r="P30" s="364"/>
      <c r="Q30" s="364"/>
      <c r="R30" s="364"/>
      <c r="S30" s="364"/>
      <c r="T30" s="38"/>
      <c r="U30" s="362"/>
      <c r="V30" s="362"/>
      <c r="W30" s="362"/>
      <c r="X30" s="362"/>
      <c r="Y30" s="362"/>
      <c r="Z30" s="362"/>
      <c r="AA30" s="362"/>
      <c r="AB30" s="362"/>
      <c r="AC30" s="362"/>
      <c r="AD30" s="38"/>
      <c r="AE30" s="364"/>
      <c r="AF30" s="364"/>
      <c r="AG30" s="364"/>
      <c r="AH30" s="364"/>
      <c r="AI30" s="364"/>
      <c r="AJ30" s="364"/>
      <c r="AK30" s="364"/>
      <c r="AL30" s="364"/>
      <c r="AM30" s="364"/>
      <c r="AN30" s="38"/>
    </row>
    <row r="31" spans="1:43" ht="14.25">
      <c r="A31" s="362"/>
      <c r="B31" s="362"/>
      <c r="C31" s="362"/>
      <c r="D31" s="362"/>
      <c r="E31" s="362"/>
      <c r="F31" s="362"/>
      <c r="G31" s="362"/>
      <c r="H31" s="362"/>
      <c r="I31" s="362"/>
      <c r="J31" s="38"/>
      <c r="K31" s="364"/>
      <c r="L31" s="364"/>
      <c r="M31" s="364"/>
      <c r="N31" s="364"/>
      <c r="O31" s="364"/>
      <c r="P31" s="364"/>
      <c r="Q31" s="364"/>
      <c r="R31" s="364"/>
      <c r="S31" s="364"/>
      <c r="T31" s="38"/>
      <c r="U31" s="362"/>
      <c r="V31" s="362"/>
      <c r="W31" s="362"/>
      <c r="X31" s="362"/>
      <c r="Y31" s="362"/>
      <c r="Z31" s="362"/>
      <c r="AA31" s="362"/>
      <c r="AB31" s="362"/>
      <c r="AC31" s="362"/>
      <c r="AD31" s="38"/>
      <c r="AE31" s="364"/>
      <c r="AF31" s="364"/>
      <c r="AG31" s="364"/>
      <c r="AH31" s="364"/>
      <c r="AI31" s="364"/>
      <c r="AJ31" s="364"/>
      <c r="AK31" s="364"/>
      <c r="AL31" s="364"/>
      <c r="AM31" s="364"/>
      <c r="AN31" s="38"/>
    </row>
    <row r="32" spans="1:43" ht="14.25">
      <c r="A32" s="362"/>
      <c r="B32" s="362"/>
      <c r="C32" s="362"/>
      <c r="D32" s="362"/>
      <c r="E32" s="362"/>
      <c r="F32" s="362"/>
      <c r="G32" s="362"/>
      <c r="H32" s="362"/>
      <c r="I32" s="362"/>
      <c r="J32" s="38"/>
      <c r="K32" s="364"/>
      <c r="L32" s="364"/>
      <c r="M32" s="364"/>
      <c r="N32" s="364"/>
      <c r="O32" s="364"/>
      <c r="P32" s="364"/>
      <c r="Q32" s="364"/>
      <c r="R32" s="364"/>
      <c r="S32" s="364"/>
      <c r="T32" s="38"/>
      <c r="U32" s="362"/>
      <c r="V32" s="362"/>
      <c r="W32" s="362"/>
      <c r="X32" s="362"/>
      <c r="Y32" s="362"/>
      <c r="Z32" s="362"/>
      <c r="AA32" s="362"/>
      <c r="AB32" s="362"/>
      <c r="AC32" s="362"/>
      <c r="AD32" s="38"/>
      <c r="AE32" s="364"/>
      <c r="AF32" s="364"/>
      <c r="AG32" s="364"/>
      <c r="AH32" s="364"/>
      <c r="AI32" s="364"/>
      <c r="AJ32" s="364"/>
      <c r="AK32" s="364"/>
      <c r="AL32" s="364"/>
      <c r="AM32" s="364"/>
      <c r="AN32" s="38"/>
    </row>
    <row r="33" spans="1:40" ht="14.25">
      <c r="A33" s="362"/>
      <c r="B33" s="362"/>
      <c r="C33" s="362"/>
      <c r="D33" s="362"/>
      <c r="E33" s="362"/>
      <c r="F33" s="362"/>
      <c r="G33" s="362"/>
      <c r="H33" s="362"/>
      <c r="I33" s="362"/>
      <c r="J33" s="38"/>
      <c r="K33" s="364"/>
      <c r="L33" s="364"/>
      <c r="M33" s="364"/>
      <c r="N33" s="364"/>
      <c r="O33" s="364"/>
      <c r="P33" s="364"/>
      <c r="Q33" s="364"/>
      <c r="R33" s="364"/>
      <c r="S33" s="364"/>
      <c r="T33" s="38"/>
      <c r="U33" s="362"/>
      <c r="V33" s="362"/>
      <c r="W33" s="362"/>
      <c r="X33" s="362"/>
      <c r="Y33" s="362"/>
      <c r="Z33" s="362"/>
      <c r="AA33" s="362"/>
      <c r="AB33" s="362"/>
      <c r="AC33" s="362"/>
      <c r="AD33" s="38"/>
      <c r="AE33" s="364"/>
      <c r="AF33" s="364"/>
      <c r="AG33" s="364"/>
      <c r="AH33" s="364"/>
      <c r="AI33" s="364"/>
      <c r="AJ33" s="364"/>
      <c r="AK33" s="364"/>
      <c r="AL33" s="364"/>
      <c r="AM33" s="364"/>
      <c r="AN33" s="38"/>
    </row>
    <row r="34" spans="1:40" ht="14.25">
      <c r="A34" s="362"/>
      <c r="B34" s="362"/>
      <c r="C34" s="362"/>
      <c r="D34" s="362"/>
      <c r="E34" s="362"/>
      <c r="F34" s="362"/>
      <c r="G34" s="362"/>
      <c r="H34" s="362"/>
      <c r="I34" s="362"/>
      <c r="J34" s="38"/>
      <c r="K34" s="364"/>
      <c r="L34" s="364"/>
      <c r="M34" s="364"/>
      <c r="N34" s="364"/>
      <c r="O34" s="364"/>
      <c r="P34" s="364"/>
      <c r="Q34" s="364"/>
      <c r="R34" s="364"/>
      <c r="S34" s="364"/>
      <c r="T34" s="38"/>
      <c r="U34" s="362"/>
      <c r="V34" s="362"/>
      <c r="W34" s="362"/>
      <c r="X34" s="362"/>
      <c r="Y34" s="362"/>
      <c r="Z34" s="362"/>
      <c r="AA34" s="362"/>
      <c r="AB34" s="362"/>
      <c r="AC34" s="362"/>
      <c r="AD34" s="38"/>
      <c r="AE34" s="364"/>
      <c r="AF34" s="364"/>
      <c r="AG34" s="364"/>
      <c r="AH34" s="364"/>
      <c r="AI34" s="364"/>
      <c r="AJ34" s="364"/>
      <c r="AK34" s="364"/>
      <c r="AL34" s="364"/>
      <c r="AM34" s="364"/>
      <c r="AN34" s="38"/>
    </row>
    <row r="35" spans="1:40" ht="14.25">
      <c r="A35" s="362"/>
      <c r="B35" s="362"/>
      <c r="C35" s="362"/>
      <c r="D35" s="362"/>
      <c r="E35" s="362"/>
      <c r="F35" s="362"/>
      <c r="G35" s="362"/>
      <c r="H35" s="362"/>
      <c r="I35" s="362"/>
      <c r="J35" s="38"/>
      <c r="K35" s="364"/>
      <c r="L35" s="364"/>
      <c r="M35" s="364"/>
      <c r="N35" s="364"/>
      <c r="O35" s="364"/>
      <c r="P35" s="364"/>
      <c r="Q35" s="364"/>
      <c r="R35" s="364"/>
      <c r="S35" s="364"/>
      <c r="T35" s="38"/>
      <c r="U35" s="362"/>
      <c r="V35" s="362"/>
      <c r="W35" s="362"/>
      <c r="X35" s="362"/>
      <c r="Y35" s="362"/>
      <c r="Z35" s="362"/>
      <c r="AA35" s="362"/>
      <c r="AB35" s="362"/>
      <c r="AC35" s="362"/>
      <c r="AD35" s="38"/>
      <c r="AE35" s="364"/>
      <c r="AF35" s="364"/>
      <c r="AG35" s="364"/>
      <c r="AH35" s="364"/>
      <c r="AI35" s="364"/>
      <c r="AJ35" s="364"/>
      <c r="AK35" s="364"/>
      <c r="AL35" s="364"/>
      <c r="AM35" s="364"/>
      <c r="AN35" s="38"/>
    </row>
    <row r="36" spans="1:40" ht="14.25">
      <c r="A36" s="362"/>
      <c r="B36" s="362"/>
      <c r="C36" s="362"/>
      <c r="D36" s="362"/>
      <c r="E36" s="362"/>
      <c r="F36" s="362"/>
      <c r="G36" s="362"/>
      <c r="H36" s="362"/>
      <c r="I36" s="362"/>
      <c r="J36" s="38"/>
      <c r="K36" s="364"/>
      <c r="L36" s="364"/>
      <c r="M36" s="364"/>
      <c r="N36" s="364"/>
      <c r="O36" s="364"/>
      <c r="P36" s="364"/>
      <c r="Q36" s="364"/>
      <c r="R36" s="364"/>
      <c r="S36" s="364"/>
      <c r="T36" s="38"/>
      <c r="U36" s="362"/>
      <c r="V36" s="362"/>
      <c r="W36" s="362"/>
      <c r="X36" s="362"/>
      <c r="Y36" s="362"/>
      <c r="Z36" s="362"/>
      <c r="AA36" s="362"/>
      <c r="AB36" s="362"/>
      <c r="AC36" s="362"/>
      <c r="AD36" s="38"/>
      <c r="AE36" s="364"/>
      <c r="AF36" s="364"/>
      <c r="AG36" s="364"/>
      <c r="AH36" s="364"/>
      <c r="AI36" s="364"/>
      <c r="AJ36" s="364"/>
      <c r="AK36" s="364"/>
      <c r="AL36" s="364"/>
      <c r="AM36" s="364"/>
      <c r="AN36" s="38"/>
    </row>
    <row r="37" spans="1:40" ht="14.25">
      <c r="A37" s="362"/>
      <c r="B37" s="362"/>
      <c r="C37" s="362"/>
      <c r="D37" s="362"/>
      <c r="E37" s="362"/>
      <c r="F37" s="362"/>
      <c r="G37" s="362"/>
      <c r="H37" s="362"/>
      <c r="I37" s="362"/>
      <c r="J37" s="38"/>
      <c r="K37" s="364"/>
      <c r="L37" s="364"/>
      <c r="M37" s="364"/>
      <c r="N37" s="364"/>
      <c r="O37" s="364"/>
      <c r="P37" s="364"/>
      <c r="Q37" s="364"/>
      <c r="R37" s="364"/>
      <c r="S37" s="364"/>
      <c r="T37" s="38"/>
      <c r="U37" s="362"/>
      <c r="V37" s="362"/>
      <c r="W37" s="362"/>
      <c r="X37" s="362"/>
      <c r="Y37" s="362"/>
      <c r="Z37" s="362"/>
      <c r="AA37" s="362"/>
      <c r="AB37" s="362"/>
      <c r="AC37" s="362"/>
      <c r="AD37" s="38"/>
      <c r="AE37" s="364"/>
      <c r="AF37" s="364"/>
      <c r="AG37" s="364"/>
      <c r="AH37" s="364"/>
      <c r="AI37" s="364"/>
      <c r="AJ37" s="364"/>
      <c r="AK37" s="364"/>
      <c r="AL37" s="364"/>
      <c r="AM37" s="364"/>
      <c r="AN37" s="38"/>
    </row>
    <row r="38" spans="1:40" ht="14.25">
      <c r="A38" s="362"/>
      <c r="B38" s="362"/>
      <c r="C38" s="362"/>
      <c r="D38" s="362"/>
      <c r="E38" s="362"/>
      <c r="F38" s="362"/>
      <c r="G38" s="362"/>
      <c r="H38" s="362"/>
      <c r="I38" s="362"/>
      <c r="J38" s="38"/>
      <c r="K38" s="364"/>
      <c r="L38" s="364"/>
      <c r="M38" s="364"/>
      <c r="N38" s="364"/>
      <c r="O38" s="364"/>
      <c r="P38" s="364"/>
      <c r="Q38" s="364"/>
      <c r="R38" s="364"/>
      <c r="S38" s="364"/>
      <c r="T38" s="38"/>
      <c r="U38" s="362"/>
      <c r="V38" s="362"/>
      <c r="W38" s="362"/>
      <c r="X38" s="362"/>
      <c r="Y38" s="362"/>
      <c r="Z38" s="362"/>
      <c r="AA38" s="362"/>
      <c r="AB38" s="362"/>
      <c r="AC38" s="362"/>
      <c r="AD38" s="38"/>
      <c r="AE38" s="364"/>
      <c r="AF38" s="364"/>
      <c r="AG38" s="364"/>
      <c r="AH38" s="364"/>
      <c r="AI38" s="364"/>
      <c r="AJ38" s="364"/>
      <c r="AK38" s="364"/>
      <c r="AL38" s="364"/>
      <c r="AM38" s="364"/>
      <c r="AN38" s="38"/>
    </row>
    <row r="39" spans="1:40" ht="14.25">
      <c r="A39" s="362"/>
      <c r="B39" s="362"/>
      <c r="C39" s="362"/>
      <c r="D39" s="362"/>
      <c r="E39" s="362"/>
      <c r="F39" s="362"/>
      <c r="G39" s="362"/>
      <c r="H39" s="362"/>
      <c r="I39" s="362"/>
      <c r="J39" s="38"/>
      <c r="K39" s="364"/>
      <c r="L39" s="364"/>
      <c r="M39" s="364"/>
      <c r="N39" s="364"/>
      <c r="O39" s="364"/>
      <c r="P39" s="364"/>
      <c r="Q39" s="364"/>
      <c r="R39" s="364"/>
      <c r="S39" s="364"/>
      <c r="T39" s="38"/>
      <c r="U39" s="362"/>
      <c r="V39" s="362"/>
      <c r="W39" s="362"/>
      <c r="X39" s="362"/>
      <c r="Y39" s="362"/>
      <c r="Z39" s="362"/>
      <c r="AA39" s="362"/>
      <c r="AB39" s="362"/>
      <c r="AC39" s="362"/>
      <c r="AD39" s="38"/>
      <c r="AE39" s="364"/>
      <c r="AF39" s="364"/>
      <c r="AG39" s="364"/>
      <c r="AH39" s="364"/>
      <c r="AI39" s="364"/>
      <c r="AJ39" s="364"/>
      <c r="AK39" s="364"/>
      <c r="AL39" s="364"/>
      <c r="AM39" s="364"/>
      <c r="AN39" s="38"/>
    </row>
    <row r="40" spans="1:40" ht="14.25">
      <c r="A40" s="362"/>
      <c r="B40" s="362"/>
      <c r="C40" s="362"/>
      <c r="D40" s="362"/>
      <c r="E40" s="362"/>
      <c r="F40" s="362"/>
      <c r="G40" s="362"/>
      <c r="H40" s="362"/>
      <c r="I40" s="362"/>
      <c r="J40" s="38"/>
      <c r="K40" s="364"/>
      <c r="L40" s="364"/>
      <c r="M40" s="364"/>
      <c r="N40" s="364"/>
      <c r="O40" s="364"/>
      <c r="P40" s="364"/>
      <c r="Q40" s="364"/>
      <c r="R40" s="364"/>
      <c r="S40" s="364"/>
      <c r="T40" s="38"/>
      <c r="U40" s="362"/>
      <c r="V40" s="362"/>
      <c r="W40" s="362"/>
      <c r="X40" s="362"/>
      <c r="Y40" s="362"/>
      <c r="Z40" s="362"/>
      <c r="AA40" s="362"/>
      <c r="AB40" s="362"/>
      <c r="AC40" s="362"/>
      <c r="AD40" s="38"/>
      <c r="AE40" s="364"/>
      <c r="AF40" s="364"/>
      <c r="AG40" s="364"/>
      <c r="AH40" s="364"/>
      <c r="AI40" s="364"/>
      <c r="AJ40" s="364"/>
      <c r="AK40" s="364"/>
      <c r="AL40" s="364"/>
      <c r="AM40" s="364"/>
      <c r="AN40" s="38"/>
    </row>
    <row r="41" spans="1:40" ht="14.25">
      <c r="A41" s="362"/>
      <c r="B41" s="362"/>
      <c r="C41" s="362"/>
      <c r="D41" s="362"/>
      <c r="E41" s="362"/>
      <c r="F41" s="362"/>
      <c r="G41" s="362"/>
      <c r="H41" s="362"/>
      <c r="I41" s="362"/>
      <c r="J41" s="38"/>
      <c r="K41" s="364"/>
      <c r="L41" s="364"/>
      <c r="M41" s="364"/>
      <c r="N41" s="364"/>
      <c r="O41" s="364"/>
      <c r="P41" s="364"/>
      <c r="Q41" s="364"/>
      <c r="R41" s="364"/>
      <c r="S41" s="364"/>
      <c r="T41" s="38"/>
      <c r="U41" s="362"/>
      <c r="V41" s="362"/>
      <c r="W41" s="362"/>
      <c r="X41" s="362"/>
      <c r="Y41" s="362"/>
      <c r="Z41" s="362"/>
      <c r="AA41" s="362"/>
      <c r="AB41" s="362"/>
      <c r="AC41" s="362"/>
      <c r="AD41" s="38"/>
      <c r="AE41" s="364"/>
      <c r="AF41" s="364"/>
      <c r="AG41" s="364"/>
      <c r="AH41" s="364"/>
      <c r="AI41" s="364"/>
      <c r="AJ41" s="364"/>
      <c r="AK41" s="364"/>
      <c r="AL41" s="364"/>
      <c r="AM41" s="364"/>
      <c r="AN41" s="38"/>
    </row>
    <row r="42" spans="1:40" ht="14.25">
      <c r="A42" s="362"/>
      <c r="B42" s="362"/>
      <c r="C42" s="362"/>
      <c r="D42" s="362"/>
      <c r="E42" s="362"/>
      <c r="F42" s="362"/>
      <c r="G42" s="362"/>
      <c r="H42" s="362"/>
      <c r="I42" s="362"/>
      <c r="J42" s="38"/>
      <c r="K42" s="364"/>
      <c r="L42" s="364"/>
      <c r="M42" s="364"/>
      <c r="N42" s="364"/>
      <c r="O42" s="364"/>
      <c r="P42" s="364"/>
      <c r="Q42" s="364"/>
      <c r="R42" s="364"/>
      <c r="S42" s="364"/>
      <c r="T42" s="38"/>
      <c r="U42" s="362"/>
      <c r="V42" s="362"/>
      <c r="W42" s="362"/>
      <c r="X42" s="362"/>
      <c r="Y42" s="362"/>
      <c r="Z42" s="362"/>
      <c r="AA42" s="362"/>
      <c r="AB42" s="362"/>
      <c r="AC42" s="362"/>
      <c r="AD42" s="38"/>
      <c r="AE42" s="364"/>
      <c r="AF42" s="364"/>
      <c r="AG42" s="364"/>
      <c r="AH42" s="364"/>
      <c r="AI42" s="364"/>
      <c r="AJ42" s="364"/>
      <c r="AK42" s="364"/>
      <c r="AL42" s="364"/>
      <c r="AM42" s="364"/>
      <c r="AN42" s="38"/>
    </row>
    <row r="43" spans="1:40" ht="14.25">
      <c r="A43" s="362"/>
      <c r="B43" s="362"/>
      <c r="C43" s="362"/>
      <c r="D43" s="362"/>
      <c r="E43" s="362"/>
      <c r="F43" s="362"/>
      <c r="G43" s="362"/>
      <c r="H43" s="362"/>
      <c r="I43" s="362"/>
      <c r="J43" s="38"/>
      <c r="K43" s="364"/>
      <c r="L43" s="364"/>
      <c r="M43" s="364"/>
      <c r="N43" s="364"/>
      <c r="O43" s="364"/>
      <c r="P43" s="364"/>
      <c r="Q43" s="364"/>
      <c r="R43" s="364"/>
      <c r="S43" s="364"/>
      <c r="T43" s="38"/>
      <c r="U43" s="362"/>
      <c r="V43" s="362"/>
      <c r="W43" s="362"/>
      <c r="X43" s="362"/>
      <c r="Y43" s="362"/>
      <c r="Z43" s="362"/>
      <c r="AA43" s="362"/>
      <c r="AB43" s="362"/>
      <c r="AC43" s="362"/>
      <c r="AD43" s="38"/>
      <c r="AE43" s="364"/>
      <c r="AF43" s="364"/>
      <c r="AG43" s="364"/>
      <c r="AH43" s="364"/>
      <c r="AI43" s="364"/>
      <c r="AJ43" s="364"/>
      <c r="AK43" s="364"/>
      <c r="AL43" s="364"/>
      <c r="AM43" s="364"/>
      <c r="AN43" s="38"/>
    </row>
    <row r="44" spans="1:40" ht="14.25">
      <c r="A44" s="362"/>
      <c r="B44" s="362"/>
      <c r="C44" s="362"/>
      <c r="D44" s="362"/>
      <c r="E44" s="362"/>
      <c r="F44" s="362"/>
      <c r="G44" s="362"/>
      <c r="H44" s="362"/>
      <c r="I44" s="362"/>
      <c r="J44" s="38"/>
      <c r="K44" s="364"/>
      <c r="L44" s="364"/>
      <c r="M44" s="364"/>
      <c r="N44" s="364"/>
      <c r="O44" s="364"/>
      <c r="P44" s="364"/>
      <c r="Q44" s="364"/>
      <c r="R44" s="364"/>
      <c r="S44" s="364"/>
      <c r="T44" s="38"/>
      <c r="U44" s="362"/>
      <c r="V44" s="362"/>
      <c r="W44" s="362"/>
      <c r="X44" s="362"/>
      <c r="Y44" s="362"/>
      <c r="Z44" s="362"/>
      <c r="AA44" s="362"/>
      <c r="AB44" s="362"/>
      <c r="AC44" s="362"/>
      <c r="AD44" s="38"/>
      <c r="AE44" s="364"/>
      <c r="AF44" s="364"/>
      <c r="AG44" s="364"/>
      <c r="AH44" s="364"/>
      <c r="AI44" s="364"/>
      <c r="AJ44" s="364"/>
      <c r="AK44" s="364"/>
      <c r="AL44" s="364"/>
      <c r="AM44" s="364"/>
      <c r="AN44" s="38"/>
    </row>
    <row r="45" spans="1:40" ht="14.25">
      <c r="A45" s="362"/>
      <c r="B45" s="362"/>
      <c r="C45" s="362"/>
      <c r="D45" s="362"/>
      <c r="E45" s="362"/>
      <c r="F45" s="362"/>
      <c r="G45" s="362"/>
      <c r="H45" s="362"/>
      <c r="I45" s="362"/>
      <c r="J45" s="38"/>
      <c r="K45" s="364"/>
      <c r="L45" s="364"/>
      <c r="M45" s="364"/>
      <c r="N45" s="364"/>
      <c r="O45" s="364"/>
      <c r="P45" s="364"/>
      <c r="Q45" s="364"/>
      <c r="R45" s="364"/>
      <c r="S45" s="364"/>
      <c r="T45" s="38"/>
      <c r="U45" s="362"/>
      <c r="V45" s="362"/>
      <c r="W45" s="362"/>
      <c r="X45" s="362"/>
      <c r="Y45" s="362"/>
      <c r="Z45" s="362"/>
      <c r="AA45" s="362"/>
      <c r="AB45" s="362"/>
      <c r="AC45" s="362"/>
      <c r="AD45" s="38"/>
      <c r="AE45" s="364"/>
      <c r="AF45" s="364"/>
      <c r="AG45" s="364"/>
      <c r="AH45" s="364"/>
      <c r="AI45" s="364"/>
      <c r="AJ45" s="364"/>
      <c r="AK45" s="364"/>
      <c r="AL45" s="364"/>
      <c r="AM45" s="364"/>
      <c r="AN45" s="38"/>
    </row>
    <row r="46" spans="1:40" ht="14.25">
      <c r="A46" s="362"/>
      <c r="B46" s="362"/>
      <c r="C46" s="362"/>
      <c r="D46" s="362"/>
      <c r="E46" s="362"/>
      <c r="F46" s="362"/>
      <c r="G46" s="362"/>
      <c r="H46" s="362"/>
      <c r="I46" s="362"/>
      <c r="J46" s="38"/>
      <c r="K46" s="364"/>
      <c r="L46" s="364"/>
      <c r="M46" s="364"/>
      <c r="N46" s="364"/>
      <c r="O46" s="364"/>
      <c r="P46" s="364"/>
      <c r="Q46" s="364"/>
      <c r="R46" s="364"/>
      <c r="S46" s="364"/>
      <c r="T46" s="38"/>
      <c r="U46" s="362"/>
      <c r="V46" s="362"/>
      <c r="W46" s="362"/>
      <c r="X46" s="362"/>
      <c r="Y46" s="362"/>
      <c r="Z46" s="362"/>
      <c r="AA46" s="362"/>
      <c r="AB46" s="362"/>
      <c r="AC46" s="362"/>
      <c r="AD46" s="38"/>
      <c r="AE46" s="364"/>
      <c r="AF46" s="364"/>
      <c r="AG46" s="364"/>
      <c r="AH46" s="364"/>
      <c r="AI46" s="364"/>
      <c r="AJ46" s="364"/>
      <c r="AK46" s="364"/>
      <c r="AL46" s="364"/>
      <c r="AM46" s="364"/>
      <c r="AN46" s="38"/>
    </row>
    <row r="47" spans="1:40" ht="14.25">
      <c r="A47" s="362"/>
      <c r="B47" s="362"/>
      <c r="C47" s="362"/>
      <c r="D47" s="362"/>
      <c r="E47" s="362"/>
      <c r="F47" s="362"/>
      <c r="G47" s="362"/>
      <c r="H47" s="362"/>
      <c r="I47" s="362"/>
      <c r="J47" s="38"/>
      <c r="K47" s="364"/>
      <c r="L47" s="364"/>
      <c r="M47" s="364"/>
      <c r="N47" s="364"/>
      <c r="O47" s="364"/>
      <c r="P47" s="364"/>
      <c r="Q47" s="364"/>
      <c r="R47" s="364"/>
      <c r="S47" s="364"/>
      <c r="T47" s="38"/>
      <c r="U47" s="362"/>
      <c r="V47" s="362"/>
      <c r="W47" s="362"/>
      <c r="X47" s="362"/>
      <c r="Y47" s="362"/>
      <c r="Z47" s="362"/>
      <c r="AA47" s="362"/>
      <c r="AB47" s="362"/>
      <c r="AC47" s="362"/>
      <c r="AD47" s="38"/>
      <c r="AE47" s="364"/>
      <c r="AF47" s="364"/>
      <c r="AG47" s="364"/>
      <c r="AH47" s="364"/>
      <c r="AI47" s="364"/>
      <c r="AJ47" s="364"/>
      <c r="AK47" s="364"/>
      <c r="AL47" s="364"/>
      <c r="AM47" s="364"/>
      <c r="AN47" s="38"/>
    </row>
    <row r="48" spans="1:40" ht="14.25">
      <c r="A48" s="362"/>
      <c r="B48" s="362"/>
      <c r="C48" s="362"/>
      <c r="D48" s="362"/>
      <c r="E48" s="362"/>
      <c r="F48" s="362"/>
      <c r="G48" s="362"/>
      <c r="H48" s="362"/>
      <c r="I48" s="362"/>
      <c r="J48" s="38"/>
      <c r="K48" s="364"/>
      <c r="L48" s="364"/>
      <c r="M48" s="364"/>
      <c r="N48" s="364"/>
      <c r="O48" s="364"/>
      <c r="P48" s="364"/>
      <c r="Q48" s="364"/>
      <c r="R48" s="364"/>
      <c r="S48" s="364"/>
      <c r="T48" s="38"/>
      <c r="U48" s="362"/>
      <c r="V48" s="362"/>
      <c r="W48" s="362"/>
      <c r="X48" s="362"/>
      <c r="Y48" s="362"/>
      <c r="Z48" s="362"/>
      <c r="AA48" s="362"/>
      <c r="AB48" s="362"/>
      <c r="AC48" s="362"/>
      <c r="AD48" s="38"/>
      <c r="AE48" s="364"/>
      <c r="AF48" s="364"/>
      <c r="AG48" s="364"/>
      <c r="AH48" s="364"/>
      <c r="AI48" s="364"/>
      <c r="AJ48" s="364"/>
      <c r="AK48" s="364"/>
      <c r="AL48" s="364"/>
      <c r="AM48" s="364"/>
      <c r="AN48" s="38"/>
    </row>
    <row r="49" spans="1:40" ht="14.25">
      <c r="A49" s="362"/>
      <c r="B49" s="362"/>
      <c r="C49" s="362"/>
      <c r="D49" s="362"/>
      <c r="E49" s="362"/>
      <c r="F49" s="362"/>
      <c r="G49" s="362"/>
      <c r="H49" s="362"/>
      <c r="I49" s="362"/>
      <c r="J49" s="38"/>
      <c r="K49" s="364"/>
      <c r="L49" s="364"/>
      <c r="M49" s="364"/>
      <c r="N49" s="364"/>
      <c r="O49" s="364"/>
      <c r="P49" s="364"/>
      <c r="Q49" s="364"/>
      <c r="R49" s="364"/>
      <c r="S49" s="364"/>
      <c r="T49" s="38"/>
      <c r="U49" s="362"/>
      <c r="V49" s="362"/>
      <c r="W49" s="362"/>
      <c r="X49" s="362"/>
      <c r="Y49" s="362"/>
      <c r="Z49" s="362"/>
      <c r="AA49" s="362"/>
      <c r="AB49" s="362"/>
      <c r="AC49" s="362"/>
      <c r="AD49" s="38"/>
      <c r="AE49" s="364"/>
      <c r="AF49" s="364"/>
      <c r="AG49" s="364"/>
      <c r="AH49" s="364"/>
      <c r="AI49" s="364"/>
      <c r="AJ49" s="364"/>
      <c r="AK49" s="364"/>
      <c r="AL49" s="364"/>
      <c r="AM49" s="364"/>
      <c r="AN49" s="38"/>
    </row>
    <row r="50" spans="1:40" ht="14.25">
      <c r="A50" s="362"/>
      <c r="B50" s="362"/>
      <c r="C50" s="362"/>
      <c r="D50" s="362"/>
      <c r="E50" s="362"/>
      <c r="F50" s="362"/>
      <c r="G50" s="362"/>
      <c r="H50" s="362"/>
      <c r="I50" s="362"/>
      <c r="J50" s="38"/>
      <c r="K50" s="364"/>
      <c r="L50" s="364"/>
      <c r="M50" s="364"/>
      <c r="N50" s="364"/>
      <c r="O50" s="364"/>
      <c r="P50" s="364"/>
      <c r="Q50" s="364"/>
      <c r="R50" s="364"/>
      <c r="S50" s="364"/>
      <c r="T50" s="38"/>
      <c r="U50" s="362"/>
      <c r="V50" s="362"/>
      <c r="W50" s="362"/>
      <c r="X50" s="362"/>
      <c r="Y50" s="362"/>
      <c r="Z50" s="362"/>
      <c r="AA50" s="362"/>
      <c r="AB50" s="362"/>
      <c r="AC50" s="362"/>
      <c r="AD50" s="38"/>
      <c r="AE50" s="364"/>
      <c r="AF50" s="364"/>
      <c r="AG50" s="364"/>
      <c r="AH50" s="364"/>
      <c r="AI50" s="364"/>
      <c r="AJ50" s="364"/>
      <c r="AK50" s="364"/>
      <c r="AL50" s="364"/>
      <c r="AM50" s="364"/>
      <c r="AN50" s="38"/>
    </row>
    <row r="51" spans="1:40" ht="14.25">
      <c r="A51" s="362"/>
      <c r="B51" s="362"/>
      <c r="C51" s="362"/>
      <c r="D51" s="362"/>
      <c r="E51" s="362"/>
      <c r="F51" s="362"/>
      <c r="G51" s="362"/>
      <c r="H51" s="362"/>
      <c r="I51" s="362"/>
      <c r="J51" s="38"/>
      <c r="K51" s="364"/>
      <c r="L51" s="364"/>
      <c r="M51" s="364"/>
      <c r="N51" s="364"/>
      <c r="O51" s="364"/>
      <c r="P51" s="364"/>
      <c r="Q51" s="364"/>
      <c r="R51" s="364"/>
      <c r="S51" s="364"/>
      <c r="T51" s="38"/>
      <c r="U51" s="362"/>
      <c r="V51" s="362"/>
      <c r="W51" s="362"/>
      <c r="X51" s="362"/>
      <c r="Y51" s="362"/>
      <c r="Z51" s="362"/>
      <c r="AA51" s="362"/>
      <c r="AB51" s="362"/>
      <c r="AC51" s="362"/>
      <c r="AD51" s="38"/>
      <c r="AE51" s="364"/>
      <c r="AF51" s="364"/>
      <c r="AG51" s="364"/>
      <c r="AH51" s="364"/>
      <c r="AI51" s="364"/>
      <c r="AJ51" s="364"/>
      <c r="AK51" s="364"/>
      <c r="AL51" s="364"/>
      <c r="AM51" s="364"/>
      <c r="AN51" s="38"/>
    </row>
    <row r="52" spans="1:40" ht="14.25">
      <c r="A52" s="362"/>
      <c r="B52" s="362"/>
      <c r="C52" s="362"/>
      <c r="D52" s="362"/>
      <c r="E52" s="362"/>
      <c r="F52" s="362"/>
      <c r="G52" s="362"/>
      <c r="H52" s="362"/>
      <c r="I52" s="362"/>
      <c r="J52" s="38"/>
      <c r="K52" s="364"/>
      <c r="L52" s="364"/>
      <c r="M52" s="364"/>
      <c r="N52" s="364"/>
      <c r="O52" s="364"/>
      <c r="P52" s="364"/>
      <c r="Q52" s="364"/>
      <c r="R52" s="364"/>
      <c r="S52" s="364"/>
      <c r="T52" s="38"/>
      <c r="U52" s="362"/>
      <c r="V52" s="362"/>
      <c r="W52" s="362"/>
      <c r="X52" s="362"/>
      <c r="Y52" s="362"/>
      <c r="Z52" s="362"/>
      <c r="AA52" s="362"/>
      <c r="AB52" s="362"/>
      <c r="AC52" s="362"/>
      <c r="AD52" s="38"/>
      <c r="AE52" s="364"/>
      <c r="AF52" s="364"/>
      <c r="AG52" s="364"/>
      <c r="AH52" s="364"/>
      <c r="AI52" s="364"/>
      <c r="AJ52" s="364"/>
      <c r="AK52" s="364"/>
      <c r="AL52" s="364"/>
      <c r="AM52" s="364"/>
      <c r="AN52" s="38"/>
    </row>
    <row r="53" spans="1:40" ht="14.45" customHeight="1">
      <c r="A53" s="362"/>
      <c r="B53" s="362"/>
      <c r="C53" s="362"/>
      <c r="D53" s="362"/>
      <c r="E53" s="362"/>
      <c r="F53" s="362"/>
      <c r="G53" s="362"/>
      <c r="H53" s="362"/>
      <c r="I53" s="362"/>
      <c r="J53" s="38"/>
      <c r="K53" s="364"/>
      <c r="L53" s="364"/>
      <c r="M53" s="364"/>
      <c r="N53" s="364"/>
      <c r="O53" s="364"/>
      <c r="P53" s="364"/>
      <c r="Q53" s="364"/>
      <c r="R53" s="364"/>
      <c r="S53" s="364"/>
      <c r="T53" s="38"/>
      <c r="U53" s="362"/>
      <c r="V53" s="362"/>
      <c r="W53" s="362"/>
      <c r="X53" s="362"/>
      <c r="Y53" s="362"/>
      <c r="Z53" s="362"/>
      <c r="AA53" s="362"/>
      <c r="AB53" s="362"/>
      <c r="AC53" s="362"/>
      <c r="AD53" s="38"/>
      <c r="AE53" s="364"/>
      <c r="AF53" s="364"/>
      <c r="AG53" s="364"/>
      <c r="AH53" s="364"/>
      <c r="AI53" s="364"/>
      <c r="AJ53" s="364"/>
      <c r="AK53" s="364"/>
      <c r="AL53" s="364"/>
      <c r="AM53" s="364"/>
      <c r="AN53" s="38"/>
    </row>
    <row r="54" spans="1:40" ht="14.25">
      <c r="A54" s="362"/>
      <c r="B54" s="362"/>
      <c r="C54" s="362"/>
      <c r="D54" s="362"/>
      <c r="E54" s="362"/>
      <c r="F54" s="362"/>
      <c r="G54" s="362"/>
      <c r="H54" s="362"/>
      <c r="I54" s="362"/>
      <c r="J54" s="38"/>
      <c r="K54" s="364"/>
      <c r="L54" s="364"/>
      <c r="M54" s="364"/>
      <c r="N54" s="364"/>
      <c r="O54" s="364"/>
      <c r="P54" s="364"/>
      <c r="Q54" s="364"/>
      <c r="R54" s="364"/>
      <c r="S54" s="364"/>
      <c r="T54" s="38"/>
      <c r="U54" s="362"/>
      <c r="V54" s="362"/>
      <c r="W54" s="362"/>
      <c r="X54" s="362"/>
      <c r="Y54" s="362"/>
      <c r="Z54" s="362"/>
      <c r="AA54" s="362"/>
      <c r="AB54" s="362"/>
      <c r="AC54" s="362"/>
      <c r="AD54" s="38"/>
      <c r="AE54" s="364"/>
      <c r="AF54" s="364"/>
      <c r="AG54" s="364"/>
      <c r="AH54" s="364"/>
      <c r="AI54" s="364"/>
      <c r="AJ54" s="364"/>
      <c r="AK54" s="364"/>
      <c r="AL54" s="364"/>
      <c r="AM54" s="364"/>
      <c r="AN54" s="38"/>
    </row>
    <row r="55" spans="1:40" ht="14.25">
      <c r="A55" s="362"/>
      <c r="B55" s="362"/>
      <c r="C55" s="362"/>
      <c r="D55" s="362"/>
      <c r="E55" s="362"/>
      <c r="F55" s="362"/>
      <c r="G55" s="362"/>
      <c r="H55" s="362"/>
      <c r="I55" s="362"/>
      <c r="J55" s="38"/>
      <c r="K55" s="364"/>
      <c r="L55" s="364"/>
      <c r="M55" s="364"/>
      <c r="N55" s="364"/>
      <c r="O55" s="364"/>
      <c r="P55" s="364"/>
      <c r="Q55" s="364"/>
      <c r="R55" s="364"/>
      <c r="S55" s="364"/>
      <c r="T55" s="38"/>
      <c r="U55" s="362"/>
      <c r="V55" s="362"/>
      <c r="W55" s="362"/>
      <c r="X55" s="362"/>
      <c r="Y55" s="362"/>
      <c r="Z55" s="362"/>
      <c r="AA55" s="362"/>
      <c r="AB55" s="362"/>
      <c r="AC55" s="362"/>
      <c r="AD55" s="38"/>
      <c r="AE55" s="364"/>
      <c r="AF55" s="364"/>
      <c r="AG55" s="364"/>
      <c r="AH55" s="364"/>
      <c r="AI55" s="364"/>
      <c r="AJ55" s="364"/>
      <c r="AK55" s="364"/>
      <c r="AL55" s="364"/>
      <c r="AM55" s="364"/>
      <c r="AN55" s="38"/>
    </row>
    <row r="56" spans="1:40" ht="14.25">
      <c r="A56" s="362"/>
      <c r="B56" s="362"/>
      <c r="C56" s="362"/>
      <c r="D56" s="362"/>
      <c r="E56" s="362"/>
      <c r="F56" s="362"/>
      <c r="G56" s="362"/>
      <c r="H56" s="362"/>
      <c r="I56" s="362"/>
      <c r="J56" s="38"/>
      <c r="K56" s="364"/>
      <c r="L56" s="364"/>
      <c r="M56" s="364"/>
      <c r="N56" s="364"/>
      <c r="O56" s="364"/>
      <c r="P56" s="364"/>
      <c r="Q56" s="364"/>
      <c r="R56" s="364"/>
      <c r="S56" s="364"/>
      <c r="T56" s="38"/>
      <c r="U56" s="362"/>
      <c r="V56" s="362"/>
      <c r="W56" s="362"/>
      <c r="X56" s="362"/>
      <c r="Y56" s="362"/>
      <c r="Z56" s="362"/>
      <c r="AA56" s="362"/>
      <c r="AB56" s="362"/>
      <c r="AC56" s="362"/>
      <c r="AD56" s="38"/>
      <c r="AE56" s="364"/>
      <c r="AF56" s="364"/>
      <c r="AG56" s="364"/>
      <c r="AH56" s="364"/>
      <c r="AI56" s="364"/>
      <c r="AJ56" s="364"/>
      <c r="AK56" s="364"/>
      <c r="AL56" s="364"/>
      <c r="AM56" s="364"/>
      <c r="AN56" s="38"/>
    </row>
    <row r="57" spans="1:40" ht="14.25">
      <c r="A57" s="362"/>
      <c r="B57" s="362"/>
      <c r="C57" s="362"/>
      <c r="D57" s="362"/>
      <c r="E57" s="362"/>
      <c r="F57" s="362"/>
      <c r="G57" s="362"/>
      <c r="H57" s="362"/>
      <c r="I57" s="362"/>
      <c r="J57" s="38"/>
      <c r="K57" s="364"/>
      <c r="L57" s="364"/>
      <c r="M57" s="364"/>
      <c r="N57" s="364"/>
      <c r="O57" s="364"/>
      <c r="P57" s="364"/>
      <c r="Q57" s="364"/>
      <c r="R57" s="364"/>
      <c r="S57" s="364"/>
      <c r="T57" s="38"/>
      <c r="U57" s="362"/>
      <c r="V57" s="362"/>
      <c r="W57" s="362"/>
      <c r="X57" s="362"/>
      <c r="Y57" s="362"/>
      <c r="Z57" s="362"/>
      <c r="AA57" s="362"/>
      <c r="AB57" s="362"/>
      <c r="AC57" s="362"/>
      <c r="AD57" s="38"/>
      <c r="AE57" s="364"/>
      <c r="AF57" s="364"/>
      <c r="AG57" s="364"/>
      <c r="AH57" s="364"/>
      <c r="AI57" s="364"/>
      <c r="AJ57" s="364"/>
      <c r="AK57" s="364"/>
      <c r="AL57" s="364"/>
      <c r="AM57" s="364"/>
      <c r="AN57" s="38"/>
    </row>
    <row r="58" spans="1:40" s="35" customFormat="1" ht="6" customHeight="1">
      <c r="A58" s="34"/>
      <c r="B58" s="34"/>
      <c r="C58" s="34"/>
      <c r="D58" s="34"/>
      <c r="E58" s="34"/>
      <c r="F58" s="34"/>
      <c r="G58" s="34"/>
      <c r="H58" s="34"/>
      <c r="I58" s="34"/>
      <c r="J58" s="38"/>
      <c r="T58" s="38"/>
      <c r="U58" s="34"/>
      <c r="V58" s="34"/>
      <c r="W58" s="34"/>
      <c r="X58" s="34"/>
      <c r="Y58" s="34"/>
      <c r="Z58" s="34"/>
      <c r="AA58" s="34"/>
      <c r="AB58" s="34"/>
      <c r="AC58" s="34"/>
      <c r="AD58" s="38"/>
      <c r="AN58" s="38"/>
    </row>
    <row r="59" spans="1:40" s="37" customFormat="1" ht="19.899999999999999" customHeight="1">
      <c r="A59" s="366" t="s">
        <v>134</v>
      </c>
      <c r="B59" s="366"/>
      <c r="C59" s="366"/>
      <c r="D59" s="366"/>
      <c r="E59" s="366"/>
      <c r="F59" s="366"/>
      <c r="G59" s="366"/>
      <c r="H59" s="366"/>
      <c r="I59" s="366"/>
      <c r="J59" s="36"/>
      <c r="K59" s="366" t="s">
        <v>135</v>
      </c>
      <c r="L59" s="366"/>
      <c r="M59" s="366"/>
      <c r="N59" s="366"/>
      <c r="O59" s="366"/>
      <c r="P59" s="366"/>
      <c r="Q59" s="366"/>
      <c r="R59" s="366"/>
      <c r="S59" s="366"/>
      <c r="T59" s="36"/>
      <c r="U59" s="366" t="s">
        <v>136</v>
      </c>
      <c r="V59" s="366"/>
      <c r="W59" s="366"/>
      <c r="X59" s="366"/>
      <c r="Y59" s="366"/>
      <c r="Z59" s="366"/>
      <c r="AA59" s="366"/>
      <c r="AB59" s="366"/>
      <c r="AC59" s="366"/>
      <c r="AD59" s="36"/>
      <c r="AE59" s="366" t="s">
        <v>137</v>
      </c>
      <c r="AF59" s="366"/>
      <c r="AG59" s="366"/>
      <c r="AH59" s="366"/>
      <c r="AI59" s="366"/>
      <c r="AJ59" s="366"/>
      <c r="AK59" s="366"/>
      <c r="AL59" s="366"/>
      <c r="AM59" s="366"/>
      <c r="AN59" s="36"/>
    </row>
    <row r="60" spans="1:40" s="35" customFormat="1" ht="6" customHeight="1">
      <c r="A60" s="34"/>
      <c r="B60" s="34"/>
      <c r="C60" s="34"/>
      <c r="D60" s="34"/>
      <c r="E60" s="34"/>
      <c r="F60" s="34"/>
      <c r="G60" s="34"/>
      <c r="H60" s="34"/>
      <c r="I60" s="34"/>
      <c r="T60" s="38"/>
      <c r="U60" s="34"/>
      <c r="V60" s="34"/>
      <c r="W60" s="34"/>
      <c r="X60" s="34"/>
      <c r="Y60" s="34"/>
      <c r="Z60" s="34"/>
      <c r="AA60" s="34"/>
      <c r="AB60" s="34"/>
      <c r="AC60" s="34"/>
      <c r="AD60" s="38"/>
      <c r="AN60" s="38"/>
    </row>
    <row r="61" spans="1:40" ht="13.9" customHeight="1">
      <c r="A61" s="361" t="s">
        <v>138</v>
      </c>
      <c r="B61" s="362"/>
      <c r="C61" s="362"/>
      <c r="D61" s="362"/>
      <c r="E61" s="362"/>
      <c r="F61" s="362"/>
      <c r="G61" s="362"/>
      <c r="H61" s="362"/>
      <c r="I61" s="362"/>
      <c r="J61" s="38"/>
      <c r="K61" s="363" t="s">
        <v>139</v>
      </c>
      <c r="L61" s="367"/>
      <c r="M61" s="367"/>
      <c r="N61" s="367"/>
      <c r="O61" s="367"/>
      <c r="P61" s="367"/>
      <c r="Q61" s="367"/>
      <c r="R61" s="367"/>
      <c r="S61" s="367"/>
      <c r="T61" s="38"/>
      <c r="U61" s="361" t="s">
        <v>140</v>
      </c>
      <c r="V61" s="362"/>
      <c r="W61" s="362"/>
      <c r="X61" s="362"/>
      <c r="Y61" s="362"/>
      <c r="Z61" s="362"/>
      <c r="AA61" s="362"/>
      <c r="AB61" s="362"/>
      <c r="AC61" s="362"/>
      <c r="AD61" s="38"/>
      <c r="AE61" s="363" t="s">
        <v>141</v>
      </c>
      <c r="AF61" s="367"/>
      <c r="AG61" s="367"/>
      <c r="AH61" s="367"/>
      <c r="AI61" s="367"/>
      <c r="AJ61" s="367"/>
      <c r="AK61" s="367"/>
      <c r="AL61" s="367"/>
      <c r="AM61" s="367"/>
      <c r="AN61" s="38"/>
    </row>
    <row r="62" spans="1:40" ht="14.25">
      <c r="A62" s="362"/>
      <c r="B62" s="362"/>
      <c r="C62" s="362"/>
      <c r="D62" s="362"/>
      <c r="E62" s="362"/>
      <c r="F62" s="362"/>
      <c r="G62" s="362"/>
      <c r="H62" s="362"/>
      <c r="I62" s="362"/>
      <c r="J62" s="38"/>
      <c r="K62" s="367"/>
      <c r="L62" s="367"/>
      <c r="M62" s="367"/>
      <c r="N62" s="367"/>
      <c r="O62" s="367"/>
      <c r="P62" s="367"/>
      <c r="Q62" s="367"/>
      <c r="R62" s="367"/>
      <c r="S62" s="367"/>
      <c r="T62" s="38"/>
      <c r="U62" s="362"/>
      <c r="V62" s="362"/>
      <c r="W62" s="362"/>
      <c r="X62" s="362"/>
      <c r="Y62" s="362"/>
      <c r="Z62" s="362"/>
      <c r="AA62" s="362"/>
      <c r="AB62" s="362"/>
      <c r="AC62" s="362"/>
      <c r="AD62" s="38"/>
      <c r="AE62" s="367"/>
      <c r="AF62" s="367"/>
      <c r="AG62" s="367"/>
      <c r="AH62" s="367"/>
      <c r="AI62" s="367"/>
      <c r="AJ62" s="367"/>
      <c r="AK62" s="367"/>
      <c r="AL62" s="367"/>
      <c r="AM62" s="367"/>
      <c r="AN62" s="38"/>
    </row>
    <row r="63" spans="1:40" ht="14.25">
      <c r="A63" s="362"/>
      <c r="B63" s="362"/>
      <c r="C63" s="362"/>
      <c r="D63" s="362"/>
      <c r="E63" s="362"/>
      <c r="F63" s="362"/>
      <c r="G63" s="362"/>
      <c r="H63" s="362"/>
      <c r="I63" s="362"/>
      <c r="J63" s="38"/>
      <c r="K63" s="367"/>
      <c r="L63" s="367"/>
      <c r="M63" s="367"/>
      <c r="N63" s="367"/>
      <c r="O63" s="367"/>
      <c r="P63" s="367"/>
      <c r="Q63" s="367"/>
      <c r="R63" s="367"/>
      <c r="S63" s="367"/>
      <c r="T63" s="38"/>
      <c r="U63" s="362"/>
      <c r="V63" s="362"/>
      <c r="W63" s="362"/>
      <c r="X63" s="362"/>
      <c r="Y63" s="362"/>
      <c r="Z63" s="362"/>
      <c r="AA63" s="362"/>
      <c r="AB63" s="362"/>
      <c r="AC63" s="362"/>
      <c r="AD63" s="38"/>
      <c r="AE63" s="367"/>
      <c r="AF63" s="367"/>
      <c r="AG63" s="367"/>
      <c r="AH63" s="367"/>
      <c r="AI63" s="367"/>
      <c r="AJ63" s="367"/>
      <c r="AK63" s="367"/>
      <c r="AL63" s="367"/>
      <c r="AM63" s="367"/>
      <c r="AN63" s="38"/>
    </row>
    <row r="64" spans="1:40" ht="14.25">
      <c r="A64" s="362"/>
      <c r="B64" s="362"/>
      <c r="C64" s="362"/>
      <c r="D64" s="362"/>
      <c r="E64" s="362"/>
      <c r="F64" s="362"/>
      <c r="G64" s="362"/>
      <c r="H64" s="362"/>
      <c r="I64" s="362"/>
      <c r="J64" s="38"/>
      <c r="K64" s="367"/>
      <c r="L64" s="367"/>
      <c r="M64" s="367"/>
      <c r="N64" s="367"/>
      <c r="O64" s="367"/>
      <c r="P64" s="367"/>
      <c r="Q64" s="367"/>
      <c r="R64" s="367"/>
      <c r="S64" s="367"/>
      <c r="T64" s="38"/>
      <c r="U64" s="362"/>
      <c r="V64" s="362"/>
      <c r="W64" s="362"/>
      <c r="X64" s="362"/>
      <c r="Y64" s="362"/>
      <c r="Z64" s="362"/>
      <c r="AA64" s="362"/>
      <c r="AB64" s="362"/>
      <c r="AC64" s="362"/>
      <c r="AD64" s="38"/>
      <c r="AE64" s="367"/>
      <c r="AF64" s="367"/>
      <c r="AG64" s="367"/>
      <c r="AH64" s="367"/>
      <c r="AI64" s="367"/>
      <c r="AJ64" s="367"/>
      <c r="AK64" s="367"/>
      <c r="AL64" s="367"/>
      <c r="AM64" s="367"/>
      <c r="AN64" s="38"/>
    </row>
    <row r="65" spans="1:40" ht="14.25">
      <c r="A65" s="362"/>
      <c r="B65" s="362"/>
      <c r="C65" s="362"/>
      <c r="D65" s="362"/>
      <c r="E65" s="362"/>
      <c r="F65" s="362"/>
      <c r="G65" s="362"/>
      <c r="H65" s="362"/>
      <c r="I65" s="362"/>
      <c r="J65" s="38"/>
      <c r="K65" s="367"/>
      <c r="L65" s="367"/>
      <c r="M65" s="367"/>
      <c r="N65" s="367"/>
      <c r="O65" s="367"/>
      <c r="P65" s="367"/>
      <c r="Q65" s="367"/>
      <c r="R65" s="367"/>
      <c r="S65" s="367"/>
      <c r="T65" s="38"/>
      <c r="U65" s="362"/>
      <c r="V65" s="362"/>
      <c r="W65" s="362"/>
      <c r="X65" s="362"/>
      <c r="Y65" s="362"/>
      <c r="Z65" s="362"/>
      <c r="AA65" s="362"/>
      <c r="AB65" s="362"/>
      <c r="AC65" s="362"/>
      <c r="AD65" s="38"/>
      <c r="AE65" s="367"/>
      <c r="AF65" s="367"/>
      <c r="AG65" s="367"/>
      <c r="AH65" s="367"/>
      <c r="AI65" s="367"/>
      <c r="AJ65" s="367"/>
      <c r="AK65" s="367"/>
      <c r="AL65" s="367"/>
      <c r="AM65" s="367"/>
      <c r="AN65" s="38"/>
    </row>
    <row r="66" spans="1:40" ht="14.25">
      <c r="A66" s="362"/>
      <c r="B66" s="362"/>
      <c r="C66" s="362"/>
      <c r="D66" s="362"/>
      <c r="E66" s="362"/>
      <c r="F66" s="362"/>
      <c r="G66" s="362"/>
      <c r="H66" s="362"/>
      <c r="I66" s="362"/>
      <c r="J66" s="38"/>
      <c r="K66" s="367"/>
      <c r="L66" s="367"/>
      <c r="M66" s="367"/>
      <c r="N66" s="367"/>
      <c r="O66" s="367"/>
      <c r="P66" s="367"/>
      <c r="Q66" s="367"/>
      <c r="R66" s="367"/>
      <c r="S66" s="367"/>
      <c r="T66" s="38"/>
      <c r="U66" s="362"/>
      <c r="V66" s="362"/>
      <c r="W66" s="362"/>
      <c r="X66" s="362"/>
      <c r="Y66" s="362"/>
      <c r="Z66" s="362"/>
      <c r="AA66" s="362"/>
      <c r="AB66" s="362"/>
      <c r="AC66" s="362"/>
      <c r="AD66" s="38"/>
      <c r="AE66" s="367"/>
      <c r="AF66" s="367"/>
      <c r="AG66" s="367"/>
      <c r="AH66" s="367"/>
      <c r="AI66" s="367"/>
      <c r="AJ66" s="367"/>
      <c r="AK66" s="367"/>
      <c r="AL66" s="367"/>
      <c r="AM66" s="367"/>
      <c r="AN66" s="38"/>
    </row>
    <row r="67" spans="1:40" ht="14.25">
      <c r="A67" s="362"/>
      <c r="B67" s="362"/>
      <c r="C67" s="362"/>
      <c r="D67" s="362"/>
      <c r="E67" s="362"/>
      <c r="F67" s="362"/>
      <c r="G67" s="362"/>
      <c r="H67" s="362"/>
      <c r="I67" s="362"/>
      <c r="J67" s="38"/>
      <c r="K67" s="367"/>
      <c r="L67" s="367"/>
      <c r="M67" s="367"/>
      <c r="N67" s="367"/>
      <c r="O67" s="367"/>
      <c r="P67" s="367"/>
      <c r="Q67" s="367"/>
      <c r="R67" s="367"/>
      <c r="S67" s="367"/>
      <c r="T67" s="38"/>
      <c r="U67" s="362"/>
      <c r="V67" s="362"/>
      <c r="W67" s="362"/>
      <c r="X67" s="362"/>
      <c r="Y67" s="362"/>
      <c r="Z67" s="362"/>
      <c r="AA67" s="362"/>
      <c r="AB67" s="362"/>
      <c r="AC67" s="362"/>
      <c r="AD67" s="38"/>
      <c r="AE67" s="367"/>
      <c r="AF67" s="367"/>
      <c r="AG67" s="367"/>
      <c r="AH67" s="367"/>
      <c r="AI67" s="367"/>
      <c r="AJ67" s="367"/>
      <c r="AK67" s="367"/>
      <c r="AL67" s="367"/>
      <c r="AM67" s="367"/>
      <c r="AN67" s="38"/>
    </row>
    <row r="68" spans="1:40" ht="14.25">
      <c r="A68" s="362"/>
      <c r="B68" s="362"/>
      <c r="C68" s="362"/>
      <c r="D68" s="362"/>
      <c r="E68" s="362"/>
      <c r="F68" s="362"/>
      <c r="G68" s="362"/>
      <c r="H68" s="362"/>
      <c r="I68" s="362"/>
      <c r="J68" s="38"/>
      <c r="K68" s="367"/>
      <c r="L68" s="367"/>
      <c r="M68" s="367"/>
      <c r="N68" s="367"/>
      <c r="O68" s="367"/>
      <c r="P68" s="367"/>
      <c r="Q68" s="367"/>
      <c r="R68" s="367"/>
      <c r="S68" s="367"/>
      <c r="T68" s="38"/>
      <c r="U68" s="362"/>
      <c r="V68" s="362"/>
      <c r="W68" s="362"/>
      <c r="X68" s="362"/>
      <c r="Y68" s="362"/>
      <c r="Z68" s="362"/>
      <c r="AA68" s="362"/>
      <c r="AB68" s="362"/>
      <c r="AC68" s="362"/>
      <c r="AD68" s="38"/>
      <c r="AE68" s="367"/>
      <c r="AF68" s="367"/>
      <c r="AG68" s="367"/>
      <c r="AH68" s="367"/>
      <c r="AI68" s="367"/>
      <c r="AJ68" s="367"/>
      <c r="AK68" s="367"/>
      <c r="AL68" s="367"/>
      <c r="AM68" s="367"/>
      <c r="AN68" s="38"/>
    </row>
    <row r="69" spans="1:40" ht="14.25">
      <c r="A69" s="362"/>
      <c r="B69" s="362"/>
      <c r="C69" s="362"/>
      <c r="D69" s="362"/>
      <c r="E69" s="362"/>
      <c r="F69" s="362"/>
      <c r="G69" s="362"/>
      <c r="H69" s="362"/>
      <c r="I69" s="362"/>
      <c r="J69" s="38"/>
      <c r="K69" s="367"/>
      <c r="L69" s="367"/>
      <c r="M69" s="367"/>
      <c r="N69" s="367"/>
      <c r="O69" s="367"/>
      <c r="P69" s="367"/>
      <c r="Q69" s="367"/>
      <c r="R69" s="367"/>
      <c r="S69" s="367"/>
      <c r="T69" s="38"/>
      <c r="U69" s="362"/>
      <c r="V69" s="362"/>
      <c r="W69" s="362"/>
      <c r="X69" s="362"/>
      <c r="Y69" s="362"/>
      <c r="Z69" s="362"/>
      <c r="AA69" s="362"/>
      <c r="AB69" s="362"/>
      <c r="AC69" s="362"/>
      <c r="AD69" s="38"/>
      <c r="AE69" s="367"/>
      <c r="AF69" s="367"/>
      <c r="AG69" s="367"/>
      <c r="AH69" s="367"/>
      <c r="AI69" s="367"/>
      <c r="AJ69" s="367"/>
      <c r="AK69" s="367"/>
      <c r="AL69" s="367"/>
      <c r="AM69" s="367"/>
      <c r="AN69" s="38"/>
    </row>
    <row r="70" spans="1:40" ht="14.25">
      <c r="A70" s="362"/>
      <c r="B70" s="362"/>
      <c r="C70" s="362"/>
      <c r="D70" s="362"/>
      <c r="E70" s="362"/>
      <c r="F70" s="362"/>
      <c r="G70" s="362"/>
      <c r="H70" s="362"/>
      <c r="I70" s="362"/>
      <c r="J70" s="38"/>
      <c r="K70" s="367"/>
      <c r="L70" s="367"/>
      <c r="M70" s="367"/>
      <c r="N70" s="367"/>
      <c r="O70" s="367"/>
      <c r="P70" s="367"/>
      <c r="Q70" s="367"/>
      <c r="R70" s="367"/>
      <c r="S70" s="367"/>
      <c r="T70" s="38"/>
      <c r="U70" s="362"/>
      <c r="V70" s="362"/>
      <c r="W70" s="362"/>
      <c r="X70" s="362"/>
      <c r="Y70" s="362"/>
      <c r="Z70" s="362"/>
      <c r="AA70" s="362"/>
      <c r="AB70" s="362"/>
      <c r="AC70" s="362"/>
      <c r="AD70" s="38"/>
      <c r="AE70" s="367"/>
      <c r="AF70" s="367"/>
      <c r="AG70" s="367"/>
      <c r="AH70" s="367"/>
      <c r="AI70" s="367"/>
      <c r="AJ70" s="367"/>
      <c r="AK70" s="367"/>
      <c r="AL70" s="367"/>
      <c r="AM70" s="367"/>
      <c r="AN70" s="38"/>
    </row>
    <row r="71" spans="1:40" ht="14.25">
      <c r="A71" s="362"/>
      <c r="B71" s="362"/>
      <c r="C71" s="362"/>
      <c r="D71" s="362"/>
      <c r="E71" s="362"/>
      <c r="F71" s="362"/>
      <c r="G71" s="362"/>
      <c r="H71" s="362"/>
      <c r="I71" s="362"/>
      <c r="J71" s="38"/>
      <c r="K71" s="367"/>
      <c r="L71" s="367"/>
      <c r="M71" s="367"/>
      <c r="N71" s="367"/>
      <c r="O71" s="367"/>
      <c r="P71" s="367"/>
      <c r="Q71" s="367"/>
      <c r="R71" s="367"/>
      <c r="S71" s="367"/>
      <c r="T71" s="38"/>
      <c r="U71" s="362"/>
      <c r="V71" s="362"/>
      <c r="W71" s="362"/>
      <c r="X71" s="362"/>
      <c r="Y71" s="362"/>
      <c r="Z71" s="362"/>
      <c r="AA71" s="362"/>
      <c r="AB71" s="362"/>
      <c r="AC71" s="362"/>
      <c r="AD71" s="38"/>
      <c r="AE71" s="367"/>
      <c r="AF71" s="367"/>
      <c r="AG71" s="367"/>
      <c r="AH71" s="367"/>
      <c r="AI71" s="367"/>
      <c r="AJ71" s="367"/>
      <c r="AK71" s="367"/>
      <c r="AL71" s="367"/>
      <c r="AM71" s="367"/>
      <c r="AN71" s="38"/>
    </row>
    <row r="72" spans="1:40" ht="14.25">
      <c r="A72" s="362"/>
      <c r="B72" s="362"/>
      <c r="C72" s="362"/>
      <c r="D72" s="362"/>
      <c r="E72" s="362"/>
      <c r="F72" s="362"/>
      <c r="G72" s="362"/>
      <c r="H72" s="362"/>
      <c r="I72" s="362"/>
      <c r="J72" s="38"/>
      <c r="K72" s="367"/>
      <c r="L72" s="367"/>
      <c r="M72" s="367"/>
      <c r="N72" s="367"/>
      <c r="O72" s="367"/>
      <c r="P72" s="367"/>
      <c r="Q72" s="367"/>
      <c r="R72" s="367"/>
      <c r="S72" s="367"/>
      <c r="T72" s="38"/>
      <c r="U72" s="362"/>
      <c r="V72" s="362"/>
      <c r="W72" s="362"/>
      <c r="X72" s="362"/>
      <c r="Y72" s="362"/>
      <c r="Z72" s="362"/>
      <c r="AA72" s="362"/>
      <c r="AB72" s="362"/>
      <c r="AC72" s="362"/>
      <c r="AD72" s="38"/>
      <c r="AE72" s="367"/>
      <c r="AF72" s="367"/>
      <c r="AG72" s="367"/>
      <c r="AH72" s="367"/>
      <c r="AI72" s="367"/>
      <c r="AJ72" s="367"/>
      <c r="AK72" s="367"/>
      <c r="AL72" s="367"/>
      <c r="AM72" s="367"/>
      <c r="AN72" s="38"/>
    </row>
    <row r="73" spans="1:40" ht="14.25">
      <c r="A73" s="362"/>
      <c r="B73" s="362"/>
      <c r="C73" s="362"/>
      <c r="D73" s="362"/>
      <c r="E73" s="362"/>
      <c r="F73" s="362"/>
      <c r="G73" s="362"/>
      <c r="H73" s="362"/>
      <c r="I73" s="362"/>
      <c r="J73" s="38"/>
      <c r="K73" s="367"/>
      <c r="L73" s="367"/>
      <c r="M73" s="367"/>
      <c r="N73" s="367"/>
      <c r="O73" s="367"/>
      <c r="P73" s="367"/>
      <c r="Q73" s="367"/>
      <c r="R73" s="367"/>
      <c r="S73" s="367"/>
      <c r="T73" s="38"/>
      <c r="U73" s="362"/>
      <c r="V73" s="362"/>
      <c r="W73" s="362"/>
      <c r="X73" s="362"/>
      <c r="Y73" s="362"/>
      <c r="Z73" s="362"/>
      <c r="AA73" s="362"/>
      <c r="AB73" s="362"/>
      <c r="AC73" s="362"/>
      <c r="AD73" s="38"/>
      <c r="AE73" s="367"/>
      <c r="AF73" s="367"/>
      <c r="AG73" s="367"/>
      <c r="AH73" s="367"/>
      <c r="AI73" s="367"/>
      <c r="AJ73" s="367"/>
      <c r="AK73" s="367"/>
      <c r="AL73" s="367"/>
      <c r="AM73" s="367"/>
      <c r="AN73" s="38"/>
    </row>
    <row r="74" spans="1:40" ht="14.25">
      <c r="A74" s="362"/>
      <c r="B74" s="362"/>
      <c r="C74" s="362"/>
      <c r="D74" s="362"/>
      <c r="E74" s="362"/>
      <c r="F74" s="362"/>
      <c r="G74" s="362"/>
      <c r="H74" s="362"/>
      <c r="I74" s="362"/>
      <c r="J74" s="38"/>
      <c r="K74" s="367"/>
      <c r="L74" s="367"/>
      <c r="M74" s="367"/>
      <c r="N74" s="367"/>
      <c r="O74" s="367"/>
      <c r="P74" s="367"/>
      <c r="Q74" s="367"/>
      <c r="R74" s="367"/>
      <c r="S74" s="367"/>
      <c r="T74" s="38"/>
      <c r="U74" s="362"/>
      <c r="V74" s="362"/>
      <c r="W74" s="362"/>
      <c r="X74" s="362"/>
      <c r="Y74" s="362"/>
      <c r="Z74" s="362"/>
      <c r="AA74" s="362"/>
      <c r="AB74" s="362"/>
      <c r="AC74" s="362"/>
      <c r="AD74" s="38"/>
      <c r="AE74" s="367"/>
      <c r="AF74" s="367"/>
      <c r="AG74" s="367"/>
      <c r="AH74" s="367"/>
      <c r="AI74" s="367"/>
      <c r="AJ74" s="367"/>
      <c r="AK74" s="367"/>
      <c r="AL74" s="367"/>
      <c r="AM74" s="367"/>
      <c r="AN74" s="38"/>
    </row>
    <row r="75" spans="1:40" ht="14.25">
      <c r="A75" s="362"/>
      <c r="B75" s="362"/>
      <c r="C75" s="362"/>
      <c r="D75" s="362"/>
      <c r="E75" s="362"/>
      <c r="F75" s="362"/>
      <c r="G75" s="362"/>
      <c r="H75" s="362"/>
      <c r="I75" s="362"/>
      <c r="J75" s="38"/>
      <c r="K75" s="367"/>
      <c r="L75" s="367"/>
      <c r="M75" s="367"/>
      <c r="N75" s="367"/>
      <c r="O75" s="367"/>
      <c r="P75" s="367"/>
      <c r="Q75" s="367"/>
      <c r="R75" s="367"/>
      <c r="S75" s="367"/>
      <c r="T75" s="38"/>
      <c r="U75" s="362"/>
      <c r="V75" s="362"/>
      <c r="W75" s="362"/>
      <c r="X75" s="362"/>
      <c r="Y75" s="362"/>
      <c r="Z75" s="362"/>
      <c r="AA75" s="362"/>
      <c r="AB75" s="362"/>
      <c r="AC75" s="362"/>
      <c r="AD75" s="38"/>
      <c r="AE75" s="367"/>
      <c r="AF75" s="367"/>
      <c r="AG75" s="367"/>
      <c r="AH75" s="367"/>
      <c r="AI75" s="367"/>
      <c r="AJ75" s="367"/>
      <c r="AK75" s="367"/>
      <c r="AL75" s="367"/>
      <c r="AM75" s="367"/>
      <c r="AN75" s="38"/>
    </row>
    <row r="76" spans="1:40" ht="14.25">
      <c r="A76" s="362"/>
      <c r="B76" s="362"/>
      <c r="C76" s="362"/>
      <c r="D76" s="362"/>
      <c r="E76" s="362"/>
      <c r="F76" s="362"/>
      <c r="G76" s="362"/>
      <c r="H76" s="362"/>
      <c r="I76" s="362"/>
      <c r="J76" s="38"/>
      <c r="K76" s="367"/>
      <c r="L76" s="367"/>
      <c r="M76" s="367"/>
      <c r="N76" s="367"/>
      <c r="O76" s="367"/>
      <c r="P76" s="367"/>
      <c r="Q76" s="367"/>
      <c r="R76" s="367"/>
      <c r="S76" s="367"/>
      <c r="T76" s="38"/>
      <c r="U76" s="362"/>
      <c r="V76" s="362"/>
      <c r="W76" s="362"/>
      <c r="X76" s="362"/>
      <c r="Y76" s="362"/>
      <c r="Z76" s="362"/>
      <c r="AA76" s="362"/>
      <c r="AB76" s="362"/>
      <c r="AC76" s="362"/>
      <c r="AD76" s="38"/>
      <c r="AE76" s="367"/>
      <c r="AF76" s="367"/>
      <c r="AG76" s="367"/>
      <c r="AH76" s="367"/>
      <c r="AI76" s="367"/>
      <c r="AJ76" s="367"/>
      <c r="AK76" s="367"/>
      <c r="AL76" s="367"/>
      <c r="AM76" s="367"/>
      <c r="AN76" s="38"/>
    </row>
    <row r="77" spans="1:40" ht="14.25">
      <c r="A77" s="362"/>
      <c r="B77" s="362"/>
      <c r="C77" s="362"/>
      <c r="D77" s="362"/>
      <c r="E77" s="362"/>
      <c r="F77" s="362"/>
      <c r="G77" s="362"/>
      <c r="H77" s="362"/>
      <c r="I77" s="362"/>
      <c r="J77" s="38"/>
      <c r="K77" s="367"/>
      <c r="L77" s="367"/>
      <c r="M77" s="367"/>
      <c r="N77" s="367"/>
      <c r="O77" s="367"/>
      <c r="P77" s="367"/>
      <c r="Q77" s="367"/>
      <c r="R77" s="367"/>
      <c r="S77" s="367"/>
      <c r="T77" s="38"/>
      <c r="U77" s="362"/>
      <c r="V77" s="362"/>
      <c r="W77" s="362"/>
      <c r="X77" s="362"/>
      <c r="Y77" s="362"/>
      <c r="Z77" s="362"/>
      <c r="AA77" s="362"/>
      <c r="AB77" s="362"/>
      <c r="AC77" s="362"/>
      <c r="AD77" s="38"/>
      <c r="AE77" s="367"/>
      <c r="AF77" s="367"/>
      <c r="AG77" s="367"/>
      <c r="AH77" s="367"/>
      <c r="AI77" s="367"/>
      <c r="AJ77" s="367"/>
      <c r="AK77" s="367"/>
      <c r="AL77" s="367"/>
      <c r="AM77" s="367"/>
      <c r="AN77" s="38"/>
    </row>
    <row r="78" spans="1:40" ht="14.25">
      <c r="A78" s="362"/>
      <c r="B78" s="362"/>
      <c r="C78" s="362"/>
      <c r="D78" s="362"/>
      <c r="E78" s="362"/>
      <c r="F78" s="362"/>
      <c r="G78" s="362"/>
      <c r="H78" s="362"/>
      <c r="I78" s="362"/>
      <c r="J78" s="38"/>
      <c r="K78" s="367"/>
      <c r="L78" s="367"/>
      <c r="M78" s="367"/>
      <c r="N78" s="367"/>
      <c r="O78" s="367"/>
      <c r="P78" s="367"/>
      <c r="Q78" s="367"/>
      <c r="R78" s="367"/>
      <c r="S78" s="367"/>
      <c r="T78" s="38"/>
      <c r="U78" s="362"/>
      <c r="V78" s="362"/>
      <c r="W78" s="362"/>
      <c r="X78" s="362"/>
      <c r="Y78" s="362"/>
      <c r="Z78" s="362"/>
      <c r="AA78" s="362"/>
      <c r="AB78" s="362"/>
      <c r="AC78" s="362"/>
      <c r="AD78" s="38"/>
      <c r="AE78" s="367"/>
      <c r="AF78" s="367"/>
      <c r="AG78" s="367"/>
      <c r="AH78" s="367"/>
      <c r="AI78" s="367"/>
      <c r="AJ78" s="367"/>
      <c r="AK78" s="367"/>
      <c r="AL78" s="367"/>
      <c r="AM78" s="367"/>
      <c r="AN78" s="38"/>
    </row>
    <row r="79" spans="1:40" ht="14.25">
      <c r="A79" s="362"/>
      <c r="B79" s="362"/>
      <c r="C79" s="362"/>
      <c r="D79" s="362"/>
      <c r="E79" s="362"/>
      <c r="F79" s="362"/>
      <c r="G79" s="362"/>
      <c r="H79" s="362"/>
      <c r="I79" s="362"/>
      <c r="J79" s="38"/>
      <c r="K79" s="367"/>
      <c r="L79" s="367"/>
      <c r="M79" s="367"/>
      <c r="N79" s="367"/>
      <c r="O79" s="367"/>
      <c r="P79" s="367"/>
      <c r="Q79" s="367"/>
      <c r="R79" s="367"/>
      <c r="S79" s="367"/>
      <c r="T79" s="38"/>
      <c r="U79" s="362"/>
      <c r="V79" s="362"/>
      <c r="W79" s="362"/>
      <c r="X79" s="362"/>
      <c r="Y79" s="362"/>
      <c r="Z79" s="362"/>
      <c r="AA79" s="362"/>
      <c r="AB79" s="362"/>
      <c r="AC79" s="362"/>
      <c r="AD79" s="38"/>
      <c r="AE79" s="367"/>
      <c r="AF79" s="367"/>
      <c r="AG79" s="367"/>
      <c r="AH79" s="367"/>
      <c r="AI79" s="367"/>
      <c r="AJ79" s="367"/>
      <c r="AK79" s="367"/>
      <c r="AL79" s="367"/>
      <c r="AM79" s="367"/>
      <c r="AN79" s="38"/>
    </row>
    <row r="80" spans="1:40" ht="14.25">
      <c r="A80" s="362"/>
      <c r="B80" s="362"/>
      <c r="C80" s="362"/>
      <c r="D80" s="362"/>
      <c r="E80" s="362"/>
      <c r="F80" s="362"/>
      <c r="G80" s="362"/>
      <c r="H80" s="362"/>
      <c r="I80" s="362"/>
      <c r="J80" s="38"/>
      <c r="K80" s="367"/>
      <c r="L80" s="367"/>
      <c r="M80" s="367"/>
      <c r="N80" s="367"/>
      <c r="O80" s="367"/>
      <c r="P80" s="367"/>
      <c r="Q80" s="367"/>
      <c r="R80" s="367"/>
      <c r="S80" s="367"/>
      <c r="T80" s="38"/>
      <c r="U80" s="362"/>
      <c r="V80" s="362"/>
      <c r="W80" s="362"/>
      <c r="X80" s="362"/>
      <c r="Y80" s="362"/>
      <c r="Z80" s="362"/>
      <c r="AA80" s="362"/>
      <c r="AB80" s="362"/>
      <c r="AC80" s="362"/>
      <c r="AD80" s="38"/>
      <c r="AE80" s="367"/>
      <c r="AF80" s="367"/>
      <c r="AG80" s="367"/>
      <c r="AH80" s="367"/>
      <c r="AI80" s="367"/>
      <c r="AJ80" s="367"/>
      <c r="AK80" s="367"/>
      <c r="AL80" s="367"/>
      <c r="AM80" s="367"/>
      <c r="AN80" s="38"/>
    </row>
    <row r="81" spans="1:40" ht="14.25">
      <c r="A81" s="362"/>
      <c r="B81" s="362"/>
      <c r="C81" s="362"/>
      <c r="D81" s="362"/>
      <c r="E81" s="362"/>
      <c r="F81" s="362"/>
      <c r="G81" s="362"/>
      <c r="H81" s="362"/>
      <c r="I81" s="362"/>
      <c r="J81" s="38"/>
      <c r="K81" s="367"/>
      <c r="L81" s="367"/>
      <c r="M81" s="367"/>
      <c r="N81" s="367"/>
      <c r="O81" s="367"/>
      <c r="P81" s="367"/>
      <c r="Q81" s="367"/>
      <c r="R81" s="367"/>
      <c r="S81" s="367"/>
      <c r="T81" s="38"/>
      <c r="U81" s="362"/>
      <c r="V81" s="362"/>
      <c r="W81" s="362"/>
      <c r="X81" s="362"/>
      <c r="Y81" s="362"/>
      <c r="Z81" s="362"/>
      <c r="AA81" s="362"/>
      <c r="AB81" s="362"/>
      <c r="AC81" s="362"/>
      <c r="AD81" s="38"/>
      <c r="AE81" s="367"/>
      <c r="AF81" s="367"/>
      <c r="AG81" s="367"/>
      <c r="AH81" s="367"/>
      <c r="AI81" s="367"/>
      <c r="AJ81" s="367"/>
      <c r="AK81" s="367"/>
      <c r="AL81" s="367"/>
      <c r="AM81" s="367"/>
      <c r="AN81" s="38"/>
    </row>
    <row r="82" spans="1:40" ht="14.25">
      <c r="A82" s="362"/>
      <c r="B82" s="362"/>
      <c r="C82" s="362"/>
      <c r="D82" s="362"/>
      <c r="E82" s="362"/>
      <c r="F82" s="362"/>
      <c r="G82" s="362"/>
      <c r="H82" s="362"/>
      <c r="I82" s="362"/>
      <c r="J82" s="38"/>
      <c r="K82" s="367"/>
      <c r="L82" s="367"/>
      <c r="M82" s="367"/>
      <c r="N82" s="367"/>
      <c r="O82" s="367"/>
      <c r="P82" s="367"/>
      <c r="Q82" s="367"/>
      <c r="R82" s="367"/>
      <c r="S82" s="367"/>
      <c r="T82" s="38"/>
      <c r="U82" s="362"/>
      <c r="V82" s="362"/>
      <c r="W82" s="362"/>
      <c r="X82" s="362"/>
      <c r="Y82" s="362"/>
      <c r="Z82" s="362"/>
      <c r="AA82" s="362"/>
      <c r="AB82" s="362"/>
      <c r="AC82" s="362"/>
      <c r="AD82" s="38"/>
      <c r="AE82" s="367"/>
      <c r="AF82" s="367"/>
      <c r="AG82" s="367"/>
      <c r="AH82" s="367"/>
      <c r="AI82" s="367"/>
      <c r="AJ82" s="367"/>
      <c r="AK82" s="367"/>
      <c r="AL82" s="367"/>
      <c r="AM82" s="367"/>
      <c r="AN82" s="38"/>
    </row>
    <row r="83" spans="1:40" ht="14.25">
      <c r="A83" s="362"/>
      <c r="B83" s="362"/>
      <c r="C83" s="362"/>
      <c r="D83" s="362"/>
      <c r="E83" s="362"/>
      <c r="F83" s="362"/>
      <c r="G83" s="362"/>
      <c r="H83" s="362"/>
      <c r="I83" s="362"/>
      <c r="J83" s="38"/>
      <c r="K83" s="367"/>
      <c r="L83" s="367"/>
      <c r="M83" s="367"/>
      <c r="N83" s="367"/>
      <c r="O83" s="367"/>
      <c r="P83" s="367"/>
      <c r="Q83" s="367"/>
      <c r="R83" s="367"/>
      <c r="S83" s="367"/>
      <c r="T83" s="38"/>
      <c r="U83" s="362"/>
      <c r="V83" s="362"/>
      <c r="W83" s="362"/>
      <c r="X83" s="362"/>
      <c r="Y83" s="362"/>
      <c r="Z83" s="362"/>
      <c r="AA83" s="362"/>
      <c r="AB83" s="362"/>
      <c r="AC83" s="362"/>
      <c r="AD83" s="38"/>
      <c r="AE83" s="367"/>
      <c r="AF83" s="367"/>
      <c r="AG83" s="367"/>
      <c r="AH83" s="367"/>
      <c r="AI83" s="367"/>
      <c r="AJ83" s="367"/>
      <c r="AK83" s="367"/>
      <c r="AL83" s="367"/>
      <c r="AM83" s="367"/>
      <c r="AN83" s="38"/>
    </row>
    <row r="84" spans="1:40" ht="5.45" customHeight="1">
      <c r="A84" s="362"/>
      <c r="B84" s="362"/>
      <c r="C84" s="362"/>
      <c r="D84" s="362"/>
      <c r="E84" s="362"/>
      <c r="F84" s="362"/>
      <c r="G84" s="362"/>
      <c r="H84" s="362"/>
      <c r="I84" s="362"/>
      <c r="J84" s="38"/>
      <c r="K84" s="367"/>
      <c r="L84" s="367"/>
      <c r="M84" s="367"/>
      <c r="N84" s="367"/>
      <c r="O84" s="367"/>
      <c r="P84" s="367"/>
      <c r="Q84" s="367"/>
      <c r="R84" s="367"/>
      <c r="S84" s="367"/>
      <c r="T84" s="38"/>
      <c r="U84" s="362"/>
      <c r="V84" s="362"/>
      <c r="W84" s="362"/>
      <c r="X84" s="362"/>
      <c r="Y84" s="362"/>
      <c r="Z84" s="362"/>
      <c r="AA84" s="362"/>
      <c r="AB84" s="362"/>
      <c r="AC84" s="362"/>
      <c r="AD84" s="38"/>
      <c r="AE84" s="367"/>
      <c r="AF84" s="367"/>
      <c r="AG84" s="367"/>
      <c r="AH84" s="367"/>
      <c r="AI84" s="367"/>
      <c r="AJ84" s="367"/>
      <c r="AK84" s="367"/>
      <c r="AL84" s="367"/>
      <c r="AM84" s="367"/>
      <c r="AN84" s="38"/>
    </row>
    <row r="85" spans="1:40" ht="14.45" customHeight="1">
      <c r="A85" s="362"/>
      <c r="B85" s="362"/>
      <c r="C85" s="362"/>
      <c r="D85" s="362"/>
      <c r="E85" s="362"/>
      <c r="F85" s="362"/>
      <c r="G85" s="362"/>
      <c r="H85" s="362"/>
      <c r="I85" s="362"/>
      <c r="J85" s="38"/>
      <c r="K85" s="367"/>
      <c r="L85" s="367"/>
      <c r="M85" s="367"/>
      <c r="N85" s="367"/>
      <c r="O85" s="367"/>
      <c r="P85" s="367"/>
      <c r="Q85" s="367"/>
      <c r="R85" s="367"/>
      <c r="S85" s="367"/>
      <c r="T85" s="38"/>
      <c r="U85" s="362"/>
      <c r="V85" s="362"/>
      <c r="W85" s="362"/>
      <c r="X85" s="362"/>
      <c r="Y85" s="362"/>
      <c r="Z85" s="362"/>
      <c r="AA85" s="362"/>
      <c r="AB85" s="362"/>
      <c r="AC85" s="362"/>
      <c r="AD85" s="38"/>
      <c r="AE85" s="367"/>
      <c r="AF85" s="367"/>
      <c r="AG85" s="367"/>
      <c r="AH85" s="367"/>
      <c r="AI85" s="367"/>
      <c r="AJ85" s="367"/>
      <c r="AK85" s="367"/>
      <c r="AL85" s="367"/>
      <c r="AM85" s="367"/>
      <c r="AN85" s="38"/>
    </row>
    <row r="86" spans="1:40" ht="6" customHeight="1">
      <c r="A86" s="362"/>
      <c r="B86" s="362"/>
      <c r="C86" s="362"/>
      <c r="D86" s="362"/>
      <c r="E86" s="362"/>
      <c r="F86" s="362"/>
      <c r="G86" s="362"/>
      <c r="H86" s="362"/>
      <c r="I86" s="362"/>
      <c r="J86" s="38"/>
      <c r="K86" s="367"/>
      <c r="L86" s="367"/>
      <c r="M86" s="367"/>
      <c r="N86" s="367"/>
      <c r="O86" s="367"/>
      <c r="P86" s="367"/>
      <c r="Q86" s="367"/>
      <c r="R86" s="367"/>
      <c r="S86" s="367"/>
      <c r="T86" s="38"/>
      <c r="U86" s="362"/>
      <c r="V86" s="362"/>
      <c r="W86" s="362"/>
      <c r="X86" s="362"/>
      <c r="Y86" s="362"/>
      <c r="Z86" s="362"/>
      <c r="AA86" s="362"/>
      <c r="AB86" s="362"/>
      <c r="AC86" s="362"/>
      <c r="AD86" s="38"/>
      <c r="AE86" s="367"/>
      <c r="AF86" s="367"/>
      <c r="AG86" s="367"/>
      <c r="AH86" s="367"/>
      <c r="AI86" s="367"/>
      <c r="AJ86" s="367"/>
      <c r="AK86" s="367"/>
      <c r="AL86" s="367"/>
      <c r="AM86" s="367"/>
      <c r="AN86" s="38"/>
    </row>
    <row r="87" spans="1:40" ht="14.45" customHeight="1">
      <c r="A87" s="362"/>
      <c r="B87" s="362"/>
      <c r="C87" s="362"/>
      <c r="D87" s="362"/>
      <c r="E87" s="362"/>
      <c r="F87" s="362"/>
      <c r="G87" s="362"/>
      <c r="H87" s="362"/>
      <c r="I87" s="362"/>
      <c r="J87" s="38"/>
      <c r="K87" s="367"/>
      <c r="L87" s="367"/>
      <c r="M87" s="367"/>
      <c r="N87" s="367"/>
      <c r="O87" s="367"/>
      <c r="P87" s="367"/>
      <c r="Q87" s="367"/>
      <c r="R87" s="367"/>
      <c r="S87" s="367"/>
      <c r="T87" s="38"/>
      <c r="U87" s="362"/>
      <c r="V87" s="362"/>
      <c r="W87" s="362"/>
      <c r="X87" s="362"/>
      <c r="Y87" s="362"/>
      <c r="Z87" s="362"/>
      <c r="AA87" s="362"/>
      <c r="AB87" s="362"/>
      <c r="AC87" s="362"/>
      <c r="AD87" s="38"/>
      <c r="AE87" s="367"/>
      <c r="AF87" s="367"/>
      <c r="AG87" s="367"/>
      <c r="AH87" s="367"/>
      <c r="AI87" s="367"/>
      <c r="AJ87" s="367"/>
      <c r="AK87" s="367"/>
      <c r="AL87" s="367"/>
      <c r="AM87" s="367"/>
      <c r="AN87" s="38"/>
    </row>
    <row r="88" spans="1:40" ht="14.25">
      <c r="A88" s="362"/>
      <c r="B88" s="362"/>
      <c r="C88" s="362"/>
      <c r="D88" s="362"/>
      <c r="E88" s="362"/>
      <c r="F88" s="362"/>
      <c r="G88" s="362"/>
      <c r="H88" s="362"/>
      <c r="I88" s="362"/>
      <c r="J88" s="38"/>
      <c r="K88" s="367"/>
      <c r="L88" s="367"/>
      <c r="M88" s="367"/>
      <c r="N88" s="367"/>
      <c r="O88" s="367"/>
      <c r="P88" s="367"/>
      <c r="Q88" s="367"/>
      <c r="R88" s="367"/>
      <c r="S88" s="367"/>
      <c r="T88" s="38"/>
      <c r="U88" s="362"/>
      <c r="V88" s="362"/>
      <c r="W88" s="362"/>
      <c r="X88" s="362"/>
      <c r="Y88" s="362"/>
      <c r="Z88" s="362"/>
      <c r="AA88" s="362"/>
      <c r="AB88" s="362"/>
      <c r="AC88" s="362"/>
      <c r="AD88" s="38"/>
      <c r="AE88" s="367"/>
      <c r="AF88" s="367"/>
      <c r="AG88" s="367"/>
      <c r="AH88" s="367"/>
      <c r="AI88" s="367"/>
      <c r="AJ88" s="367"/>
      <c r="AK88" s="367"/>
      <c r="AL88" s="367"/>
      <c r="AM88" s="367"/>
      <c r="AN88" s="38"/>
    </row>
    <row r="89" spans="1:40" ht="14.25">
      <c r="A89" s="362"/>
      <c r="B89" s="362"/>
      <c r="C89" s="362"/>
      <c r="D89" s="362"/>
      <c r="E89" s="362"/>
      <c r="F89" s="362"/>
      <c r="G89" s="362"/>
      <c r="H89" s="362"/>
      <c r="I89" s="362"/>
      <c r="J89" s="38"/>
      <c r="K89" s="367"/>
      <c r="L89" s="367"/>
      <c r="M89" s="367"/>
      <c r="N89" s="367"/>
      <c r="O89" s="367"/>
      <c r="P89" s="367"/>
      <c r="Q89" s="367"/>
      <c r="R89" s="367"/>
      <c r="S89" s="367"/>
      <c r="T89" s="38"/>
      <c r="U89" s="362"/>
      <c r="V89" s="362"/>
      <c r="W89" s="362"/>
      <c r="X89" s="362"/>
      <c r="Y89" s="362"/>
      <c r="Z89" s="362"/>
      <c r="AA89" s="362"/>
      <c r="AB89" s="362"/>
      <c r="AC89" s="362"/>
      <c r="AD89" s="38"/>
      <c r="AE89" s="367"/>
      <c r="AF89" s="367"/>
      <c r="AG89" s="367"/>
      <c r="AH89" s="367"/>
      <c r="AI89" s="367"/>
      <c r="AJ89" s="367"/>
      <c r="AK89" s="367"/>
      <c r="AL89" s="367"/>
      <c r="AM89" s="367"/>
      <c r="AN89" s="38"/>
    </row>
    <row r="90" spans="1:40" ht="14.25">
      <c r="A90" s="362"/>
      <c r="B90" s="362"/>
      <c r="C90" s="362"/>
      <c r="D90" s="362"/>
      <c r="E90" s="362"/>
      <c r="F90" s="362"/>
      <c r="G90" s="362"/>
      <c r="H90" s="362"/>
      <c r="I90" s="362"/>
      <c r="J90" s="38"/>
      <c r="K90" s="367"/>
      <c r="L90" s="367"/>
      <c r="M90" s="367"/>
      <c r="N90" s="367"/>
      <c r="O90" s="367"/>
      <c r="P90" s="367"/>
      <c r="Q90" s="367"/>
      <c r="R90" s="367"/>
      <c r="S90" s="367"/>
      <c r="T90" s="38"/>
      <c r="U90" s="362"/>
      <c r="V90" s="362"/>
      <c r="W90" s="362"/>
      <c r="X90" s="362"/>
      <c r="Y90" s="362"/>
      <c r="Z90" s="362"/>
      <c r="AA90" s="362"/>
      <c r="AB90" s="362"/>
      <c r="AC90" s="362"/>
      <c r="AD90" s="38"/>
      <c r="AE90" s="367"/>
      <c r="AF90" s="367"/>
      <c r="AG90" s="367"/>
      <c r="AH90" s="367"/>
      <c r="AI90" s="367"/>
      <c r="AJ90" s="367"/>
      <c r="AK90" s="367"/>
      <c r="AL90" s="367"/>
      <c r="AM90" s="367"/>
      <c r="AN90" s="38"/>
    </row>
    <row r="91" spans="1:40" ht="14.25">
      <c r="A91" s="362"/>
      <c r="B91" s="362"/>
      <c r="C91" s="362"/>
      <c r="D91" s="362"/>
      <c r="E91" s="362"/>
      <c r="F91" s="362"/>
      <c r="G91" s="362"/>
      <c r="H91" s="362"/>
      <c r="I91" s="362"/>
      <c r="J91" s="38"/>
      <c r="K91" s="367"/>
      <c r="L91" s="367"/>
      <c r="M91" s="367"/>
      <c r="N91" s="367"/>
      <c r="O91" s="367"/>
      <c r="P91" s="367"/>
      <c r="Q91" s="367"/>
      <c r="R91" s="367"/>
      <c r="S91" s="367"/>
      <c r="T91" s="38"/>
      <c r="U91" s="362"/>
      <c r="V91" s="362"/>
      <c r="W91" s="362"/>
      <c r="X91" s="362"/>
      <c r="Y91" s="362"/>
      <c r="Z91" s="362"/>
      <c r="AA91" s="362"/>
      <c r="AB91" s="362"/>
      <c r="AC91" s="362"/>
      <c r="AD91" s="38"/>
      <c r="AE91" s="367"/>
      <c r="AF91" s="367"/>
      <c r="AG91" s="367"/>
      <c r="AH91" s="367"/>
      <c r="AI91" s="367"/>
      <c r="AJ91" s="367"/>
      <c r="AK91" s="367"/>
      <c r="AL91" s="367"/>
      <c r="AM91" s="367"/>
      <c r="AN91" s="38"/>
    </row>
    <row r="92" spans="1:40" ht="14.25">
      <c r="A92" s="362"/>
      <c r="B92" s="362"/>
      <c r="C92" s="362"/>
      <c r="D92" s="362"/>
      <c r="E92" s="362"/>
      <c r="F92" s="362"/>
      <c r="G92" s="362"/>
      <c r="H92" s="362"/>
      <c r="I92" s="362"/>
      <c r="J92" s="38"/>
      <c r="K92" s="367"/>
      <c r="L92" s="367"/>
      <c r="M92" s="367"/>
      <c r="N92" s="367"/>
      <c r="O92" s="367"/>
      <c r="P92" s="367"/>
      <c r="Q92" s="367"/>
      <c r="R92" s="367"/>
      <c r="S92" s="367"/>
      <c r="T92" s="38"/>
      <c r="U92" s="362"/>
      <c r="V92" s="362"/>
      <c r="W92" s="362"/>
      <c r="X92" s="362"/>
      <c r="Y92" s="362"/>
      <c r="Z92" s="362"/>
      <c r="AA92" s="362"/>
      <c r="AB92" s="362"/>
      <c r="AC92" s="362"/>
      <c r="AD92" s="38"/>
      <c r="AE92" s="367"/>
      <c r="AF92" s="367"/>
      <c r="AG92" s="367"/>
      <c r="AH92" s="367"/>
      <c r="AI92" s="367"/>
      <c r="AJ92" s="367"/>
      <c r="AK92" s="367"/>
      <c r="AL92" s="367"/>
      <c r="AM92" s="367"/>
      <c r="AN92" s="38"/>
    </row>
    <row r="93" spans="1:40" ht="14.25">
      <c r="A93" s="362"/>
      <c r="B93" s="362"/>
      <c r="C93" s="362"/>
      <c r="D93" s="362"/>
      <c r="E93" s="362"/>
      <c r="F93" s="362"/>
      <c r="G93" s="362"/>
      <c r="H93" s="362"/>
      <c r="I93" s="362"/>
      <c r="J93" s="38"/>
      <c r="K93" s="367"/>
      <c r="L93" s="367"/>
      <c r="M93" s="367"/>
      <c r="N93" s="367"/>
      <c r="O93" s="367"/>
      <c r="P93" s="367"/>
      <c r="Q93" s="367"/>
      <c r="R93" s="367"/>
      <c r="S93" s="367"/>
      <c r="T93" s="38"/>
      <c r="U93" s="362"/>
      <c r="V93" s="362"/>
      <c r="W93" s="362"/>
      <c r="X93" s="362"/>
      <c r="Y93" s="362"/>
      <c r="Z93" s="362"/>
      <c r="AA93" s="362"/>
      <c r="AB93" s="362"/>
      <c r="AC93" s="362"/>
      <c r="AD93" s="38"/>
      <c r="AE93" s="367"/>
      <c r="AF93" s="367"/>
      <c r="AG93" s="367"/>
      <c r="AH93" s="367"/>
      <c r="AI93" s="367"/>
      <c r="AJ93" s="367"/>
      <c r="AK93" s="367"/>
      <c r="AL93" s="367"/>
      <c r="AM93" s="367"/>
      <c r="AN93" s="38"/>
    </row>
    <row r="94" spans="1:40" ht="14.25">
      <c r="A94" s="362"/>
      <c r="B94" s="362"/>
      <c r="C94" s="362"/>
      <c r="D94" s="362"/>
      <c r="E94" s="362"/>
      <c r="F94" s="362"/>
      <c r="G94" s="362"/>
      <c r="H94" s="362"/>
      <c r="I94" s="362"/>
      <c r="J94" s="38"/>
      <c r="K94" s="367"/>
      <c r="L94" s="367"/>
      <c r="M94" s="367"/>
      <c r="N94" s="367"/>
      <c r="O94" s="367"/>
      <c r="P94" s="367"/>
      <c r="Q94" s="367"/>
      <c r="R94" s="367"/>
      <c r="S94" s="367"/>
      <c r="T94" s="38"/>
      <c r="U94" s="362"/>
      <c r="V94" s="362"/>
      <c r="W94" s="362"/>
      <c r="X94" s="362"/>
      <c r="Y94" s="362"/>
      <c r="Z94" s="362"/>
      <c r="AA94" s="362"/>
      <c r="AB94" s="362"/>
      <c r="AC94" s="362"/>
      <c r="AD94" s="38"/>
      <c r="AE94" s="367"/>
      <c r="AF94" s="367"/>
      <c r="AG94" s="367"/>
      <c r="AH94" s="367"/>
      <c r="AI94" s="367"/>
      <c r="AJ94" s="367"/>
      <c r="AK94" s="367"/>
      <c r="AL94" s="367"/>
      <c r="AM94" s="367"/>
      <c r="AN94" s="38"/>
    </row>
    <row r="95" spans="1:40" ht="14.25">
      <c r="A95" s="362"/>
      <c r="B95" s="362"/>
      <c r="C95" s="362"/>
      <c r="D95" s="362"/>
      <c r="E95" s="362"/>
      <c r="F95" s="362"/>
      <c r="G95" s="362"/>
      <c r="H95" s="362"/>
      <c r="I95" s="362"/>
      <c r="J95" s="38"/>
      <c r="K95" s="367"/>
      <c r="L95" s="367"/>
      <c r="M95" s="367"/>
      <c r="N95" s="367"/>
      <c r="O95" s="367"/>
      <c r="P95" s="367"/>
      <c r="Q95" s="367"/>
      <c r="R95" s="367"/>
      <c r="S95" s="367"/>
      <c r="T95" s="38"/>
      <c r="U95" s="362"/>
      <c r="V95" s="362"/>
      <c r="W95" s="362"/>
      <c r="X95" s="362"/>
      <c r="Y95" s="362"/>
      <c r="Z95" s="362"/>
      <c r="AA95" s="362"/>
      <c r="AB95" s="362"/>
      <c r="AC95" s="362"/>
      <c r="AD95" s="38"/>
      <c r="AE95" s="367"/>
      <c r="AF95" s="367"/>
      <c r="AG95" s="367"/>
      <c r="AH95" s="367"/>
      <c r="AI95" s="367"/>
      <c r="AJ95" s="367"/>
      <c r="AK95" s="367"/>
      <c r="AL95" s="367"/>
      <c r="AM95" s="367"/>
      <c r="AN95" s="38"/>
    </row>
    <row r="96" spans="1:40" ht="14.25">
      <c r="A96" s="362"/>
      <c r="B96" s="362"/>
      <c r="C96" s="362"/>
      <c r="D96" s="362"/>
      <c r="E96" s="362"/>
      <c r="F96" s="362"/>
      <c r="G96" s="362"/>
      <c r="H96" s="362"/>
      <c r="I96" s="362"/>
      <c r="J96" s="38"/>
      <c r="K96" s="367"/>
      <c r="L96" s="367"/>
      <c r="M96" s="367"/>
      <c r="N96" s="367"/>
      <c r="O96" s="367"/>
      <c r="P96" s="367"/>
      <c r="Q96" s="367"/>
      <c r="R96" s="367"/>
      <c r="S96" s="367"/>
      <c r="T96" s="38"/>
      <c r="U96" s="362"/>
      <c r="V96" s="362"/>
      <c r="W96" s="362"/>
      <c r="X96" s="362"/>
      <c r="Y96" s="362"/>
      <c r="Z96" s="362"/>
      <c r="AA96" s="362"/>
      <c r="AB96" s="362"/>
      <c r="AC96" s="362"/>
      <c r="AD96" s="38"/>
      <c r="AE96" s="367"/>
      <c r="AF96" s="367"/>
      <c r="AG96" s="367"/>
      <c r="AH96" s="367"/>
      <c r="AI96" s="367"/>
      <c r="AJ96" s="367"/>
      <c r="AK96" s="367"/>
      <c r="AL96" s="367"/>
      <c r="AM96" s="367"/>
      <c r="AN96" s="38"/>
    </row>
    <row r="97" spans="1:40" ht="14.25">
      <c r="A97" s="362"/>
      <c r="B97" s="362"/>
      <c r="C97" s="362"/>
      <c r="D97" s="362"/>
      <c r="E97" s="362"/>
      <c r="F97" s="362"/>
      <c r="G97" s="362"/>
      <c r="H97" s="362"/>
      <c r="I97" s="362"/>
      <c r="J97" s="38"/>
      <c r="K97" s="367"/>
      <c r="L97" s="367"/>
      <c r="M97" s="367"/>
      <c r="N97" s="367"/>
      <c r="O97" s="367"/>
      <c r="P97" s="367"/>
      <c r="Q97" s="367"/>
      <c r="R97" s="367"/>
      <c r="S97" s="367"/>
      <c r="T97" s="38"/>
      <c r="U97" s="362"/>
      <c r="V97" s="362"/>
      <c r="W97" s="362"/>
      <c r="X97" s="362"/>
      <c r="Y97" s="362"/>
      <c r="Z97" s="362"/>
      <c r="AA97" s="362"/>
      <c r="AB97" s="362"/>
      <c r="AC97" s="362"/>
      <c r="AD97" s="38"/>
      <c r="AE97" s="367"/>
      <c r="AF97" s="367"/>
      <c r="AG97" s="367"/>
      <c r="AH97" s="367"/>
      <c r="AI97" s="367"/>
      <c r="AJ97" s="367"/>
      <c r="AK97" s="367"/>
      <c r="AL97" s="367"/>
      <c r="AM97" s="367"/>
      <c r="AN97" s="38"/>
    </row>
    <row r="98" spans="1:40" ht="14.25">
      <c r="A98" s="362"/>
      <c r="B98" s="362"/>
      <c r="C98" s="362"/>
      <c r="D98" s="362"/>
      <c r="E98" s="362"/>
      <c r="F98" s="362"/>
      <c r="G98" s="362"/>
      <c r="H98" s="362"/>
      <c r="I98" s="362"/>
      <c r="J98" s="38"/>
      <c r="K98" s="367"/>
      <c r="L98" s="367"/>
      <c r="M98" s="367"/>
      <c r="N98" s="367"/>
      <c r="O98" s="367"/>
      <c r="P98" s="367"/>
      <c r="Q98" s="367"/>
      <c r="R98" s="367"/>
      <c r="S98" s="367"/>
      <c r="T98" s="38"/>
      <c r="U98" s="362"/>
      <c r="V98" s="362"/>
      <c r="W98" s="362"/>
      <c r="X98" s="362"/>
      <c r="Y98" s="362"/>
      <c r="Z98" s="362"/>
      <c r="AA98" s="362"/>
      <c r="AB98" s="362"/>
      <c r="AC98" s="362"/>
      <c r="AD98" s="38"/>
      <c r="AE98" s="367"/>
      <c r="AF98" s="367"/>
      <c r="AG98" s="367"/>
      <c r="AH98" s="367"/>
      <c r="AI98" s="367"/>
      <c r="AJ98" s="367"/>
      <c r="AK98" s="367"/>
      <c r="AL98" s="367"/>
      <c r="AM98" s="367"/>
      <c r="AN98" s="38"/>
    </row>
    <row r="99" spans="1:40" ht="14.25">
      <c r="A99" s="362"/>
      <c r="B99" s="362"/>
      <c r="C99" s="362"/>
      <c r="D99" s="362"/>
      <c r="E99" s="362"/>
      <c r="F99" s="362"/>
      <c r="G99" s="362"/>
      <c r="H99" s="362"/>
      <c r="I99" s="362"/>
      <c r="J99" s="38"/>
      <c r="K99" s="367"/>
      <c r="L99" s="367"/>
      <c r="M99" s="367"/>
      <c r="N99" s="367"/>
      <c r="O99" s="367"/>
      <c r="P99" s="367"/>
      <c r="Q99" s="367"/>
      <c r="R99" s="367"/>
      <c r="S99" s="367"/>
      <c r="T99" s="38"/>
      <c r="U99" s="362"/>
      <c r="V99" s="362"/>
      <c r="W99" s="362"/>
      <c r="X99" s="362"/>
      <c r="Y99" s="362"/>
      <c r="Z99" s="362"/>
      <c r="AA99" s="362"/>
      <c r="AB99" s="362"/>
      <c r="AC99" s="362"/>
      <c r="AD99" s="38"/>
      <c r="AE99" s="367"/>
      <c r="AF99" s="367"/>
      <c r="AG99" s="367"/>
      <c r="AH99" s="367"/>
      <c r="AI99" s="367"/>
      <c r="AJ99" s="367"/>
      <c r="AK99" s="367"/>
      <c r="AL99" s="367"/>
      <c r="AM99" s="367"/>
      <c r="AN99" s="38"/>
    </row>
    <row r="100" spans="1:40" ht="14.25">
      <c r="A100" s="362"/>
      <c r="B100" s="362"/>
      <c r="C100" s="362"/>
      <c r="D100" s="362"/>
      <c r="E100" s="362"/>
      <c r="F100" s="362"/>
      <c r="G100" s="362"/>
      <c r="H100" s="362"/>
      <c r="I100" s="362"/>
      <c r="J100" s="38"/>
      <c r="K100" s="367"/>
      <c r="L100" s="367"/>
      <c r="M100" s="367"/>
      <c r="N100" s="367"/>
      <c r="O100" s="367"/>
      <c r="P100" s="367"/>
      <c r="Q100" s="367"/>
      <c r="R100" s="367"/>
      <c r="S100" s="367"/>
      <c r="T100" s="38"/>
      <c r="U100" s="362"/>
      <c r="V100" s="362"/>
      <c r="W100" s="362"/>
      <c r="X100" s="362"/>
      <c r="Y100" s="362"/>
      <c r="Z100" s="362"/>
      <c r="AA100" s="362"/>
      <c r="AB100" s="362"/>
      <c r="AC100" s="362"/>
      <c r="AD100" s="38"/>
      <c r="AE100" s="367"/>
      <c r="AF100" s="367"/>
      <c r="AG100" s="367"/>
      <c r="AH100" s="367"/>
      <c r="AI100" s="367"/>
      <c r="AJ100" s="367"/>
      <c r="AK100" s="367"/>
      <c r="AL100" s="367"/>
      <c r="AM100" s="367"/>
      <c r="AN100" s="38"/>
    </row>
    <row r="101" spans="1:40" ht="14.25">
      <c r="A101" s="362"/>
      <c r="B101" s="362"/>
      <c r="C101" s="362"/>
      <c r="D101" s="362"/>
      <c r="E101" s="362"/>
      <c r="F101" s="362"/>
      <c r="G101" s="362"/>
      <c r="H101" s="362"/>
      <c r="I101" s="362"/>
      <c r="J101" s="38"/>
      <c r="K101" s="367"/>
      <c r="L101" s="367"/>
      <c r="M101" s="367"/>
      <c r="N101" s="367"/>
      <c r="O101" s="367"/>
      <c r="P101" s="367"/>
      <c r="Q101" s="367"/>
      <c r="R101" s="367"/>
      <c r="S101" s="367"/>
      <c r="T101" s="38"/>
      <c r="U101" s="362"/>
      <c r="V101" s="362"/>
      <c r="W101" s="362"/>
      <c r="X101" s="362"/>
      <c r="Y101" s="362"/>
      <c r="Z101" s="362"/>
      <c r="AA101" s="362"/>
      <c r="AB101" s="362"/>
      <c r="AC101" s="362"/>
      <c r="AD101" s="38"/>
      <c r="AE101" s="367"/>
      <c r="AF101" s="367"/>
      <c r="AG101" s="367"/>
      <c r="AH101" s="367"/>
      <c r="AI101" s="367"/>
      <c r="AJ101" s="367"/>
      <c r="AK101" s="367"/>
      <c r="AL101" s="367"/>
      <c r="AM101" s="367"/>
      <c r="AN101" s="38"/>
    </row>
    <row r="102" spans="1:40" ht="14.25">
      <c r="A102" s="362"/>
      <c r="B102" s="362"/>
      <c r="C102" s="362"/>
      <c r="D102" s="362"/>
      <c r="E102" s="362"/>
      <c r="F102" s="362"/>
      <c r="G102" s="362"/>
      <c r="H102" s="362"/>
      <c r="I102" s="362"/>
      <c r="J102" s="38"/>
      <c r="K102" s="367"/>
      <c r="L102" s="367"/>
      <c r="M102" s="367"/>
      <c r="N102" s="367"/>
      <c r="O102" s="367"/>
      <c r="P102" s="367"/>
      <c r="Q102" s="367"/>
      <c r="R102" s="367"/>
      <c r="S102" s="367"/>
      <c r="T102" s="38"/>
      <c r="U102" s="362"/>
      <c r="V102" s="362"/>
      <c r="W102" s="362"/>
      <c r="X102" s="362"/>
      <c r="Y102" s="362"/>
      <c r="Z102" s="362"/>
      <c r="AA102" s="362"/>
      <c r="AB102" s="362"/>
      <c r="AC102" s="362"/>
      <c r="AD102" s="38"/>
      <c r="AE102" s="367"/>
      <c r="AF102" s="367"/>
      <c r="AG102" s="367"/>
      <c r="AH102" s="367"/>
      <c r="AI102" s="367"/>
      <c r="AJ102" s="367"/>
      <c r="AK102" s="367"/>
      <c r="AL102" s="367"/>
      <c r="AM102" s="367"/>
      <c r="AN102" s="38"/>
    </row>
    <row r="103" spans="1:40" ht="14.25">
      <c r="A103" s="362"/>
      <c r="B103" s="362"/>
      <c r="C103" s="362"/>
      <c r="D103" s="362"/>
      <c r="E103" s="362"/>
      <c r="F103" s="362"/>
      <c r="G103" s="362"/>
      <c r="H103" s="362"/>
      <c r="I103" s="362"/>
      <c r="J103" s="38"/>
      <c r="K103" s="367"/>
      <c r="L103" s="367"/>
      <c r="M103" s="367"/>
      <c r="N103" s="367"/>
      <c r="O103" s="367"/>
      <c r="P103" s="367"/>
      <c r="Q103" s="367"/>
      <c r="R103" s="367"/>
      <c r="S103" s="367"/>
      <c r="T103" s="38"/>
      <c r="U103" s="362"/>
      <c r="V103" s="362"/>
      <c r="W103" s="362"/>
      <c r="X103" s="362"/>
      <c r="Y103" s="362"/>
      <c r="Z103" s="362"/>
      <c r="AA103" s="362"/>
      <c r="AB103" s="362"/>
      <c r="AC103" s="362"/>
      <c r="AD103" s="38"/>
      <c r="AE103" s="367"/>
      <c r="AF103" s="367"/>
      <c r="AG103" s="367"/>
      <c r="AH103" s="367"/>
      <c r="AI103" s="367"/>
      <c r="AJ103" s="367"/>
      <c r="AK103" s="367"/>
      <c r="AL103" s="367"/>
      <c r="AM103" s="367"/>
      <c r="AN103" s="38"/>
    </row>
    <row r="104" spans="1:40" ht="14.25">
      <c r="A104" s="362"/>
      <c r="B104" s="362"/>
      <c r="C104" s="362"/>
      <c r="D104" s="362"/>
      <c r="E104" s="362"/>
      <c r="F104" s="362"/>
      <c r="G104" s="362"/>
      <c r="H104" s="362"/>
      <c r="I104" s="362"/>
      <c r="J104" s="38"/>
      <c r="K104" s="367"/>
      <c r="L104" s="367"/>
      <c r="M104" s="367"/>
      <c r="N104" s="367"/>
      <c r="O104" s="367"/>
      <c r="P104" s="367"/>
      <c r="Q104" s="367"/>
      <c r="R104" s="367"/>
      <c r="S104" s="367"/>
      <c r="T104" s="38"/>
      <c r="U104" s="362"/>
      <c r="V104" s="362"/>
      <c r="W104" s="362"/>
      <c r="X104" s="362"/>
      <c r="Y104" s="362"/>
      <c r="Z104" s="362"/>
      <c r="AA104" s="362"/>
      <c r="AB104" s="362"/>
      <c r="AC104" s="362"/>
      <c r="AD104" s="38"/>
      <c r="AE104" s="367"/>
      <c r="AF104" s="367"/>
      <c r="AG104" s="367"/>
      <c r="AH104" s="367"/>
      <c r="AI104" s="367"/>
      <c r="AJ104" s="367"/>
      <c r="AK104" s="367"/>
      <c r="AL104" s="367"/>
      <c r="AM104" s="367"/>
      <c r="AN104" s="38"/>
    </row>
    <row r="105" spans="1:40" ht="14.25">
      <c r="A105" s="362"/>
      <c r="B105" s="362"/>
      <c r="C105" s="362"/>
      <c r="D105" s="362"/>
      <c r="E105" s="362"/>
      <c r="F105" s="362"/>
      <c r="G105" s="362"/>
      <c r="H105" s="362"/>
      <c r="I105" s="362"/>
      <c r="J105" s="38"/>
      <c r="K105" s="367"/>
      <c r="L105" s="367"/>
      <c r="M105" s="367"/>
      <c r="N105" s="367"/>
      <c r="O105" s="367"/>
      <c r="P105" s="367"/>
      <c r="Q105" s="367"/>
      <c r="R105" s="367"/>
      <c r="S105" s="367"/>
      <c r="T105" s="38"/>
      <c r="U105" s="362"/>
      <c r="V105" s="362"/>
      <c r="W105" s="362"/>
      <c r="X105" s="362"/>
      <c r="Y105" s="362"/>
      <c r="Z105" s="362"/>
      <c r="AA105" s="362"/>
      <c r="AB105" s="362"/>
      <c r="AC105" s="362"/>
      <c r="AD105" s="38"/>
      <c r="AE105" s="367"/>
      <c r="AF105" s="367"/>
      <c r="AG105" s="367"/>
      <c r="AH105" s="367"/>
      <c r="AI105" s="367"/>
      <c r="AJ105" s="367"/>
      <c r="AK105" s="367"/>
      <c r="AL105" s="367"/>
      <c r="AM105" s="367"/>
      <c r="AN105" s="38"/>
    </row>
    <row r="106" spans="1:40" ht="14.25">
      <c r="A106" s="362"/>
      <c r="B106" s="362"/>
      <c r="C106" s="362"/>
      <c r="D106" s="362"/>
      <c r="E106" s="362"/>
      <c r="F106" s="362"/>
      <c r="G106" s="362"/>
      <c r="H106" s="362"/>
      <c r="I106" s="362"/>
      <c r="J106" s="38"/>
      <c r="K106" s="367"/>
      <c r="L106" s="367"/>
      <c r="M106" s="367"/>
      <c r="N106" s="367"/>
      <c r="O106" s="367"/>
      <c r="P106" s="367"/>
      <c r="Q106" s="367"/>
      <c r="R106" s="367"/>
      <c r="S106" s="367"/>
      <c r="T106" s="38"/>
      <c r="U106" s="362"/>
      <c r="V106" s="362"/>
      <c r="W106" s="362"/>
      <c r="X106" s="362"/>
      <c r="Y106" s="362"/>
      <c r="Z106" s="362"/>
      <c r="AA106" s="362"/>
      <c r="AB106" s="362"/>
      <c r="AC106" s="362"/>
      <c r="AD106" s="38"/>
      <c r="AE106" s="367"/>
      <c r="AF106" s="367"/>
      <c r="AG106" s="367"/>
      <c r="AH106" s="367"/>
      <c r="AI106" s="367"/>
      <c r="AJ106" s="367"/>
      <c r="AK106" s="367"/>
      <c r="AL106" s="367"/>
      <c r="AM106" s="367"/>
      <c r="AN106" s="38"/>
    </row>
    <row r="107" spans="1:40" ht="14.25">
      <c r="A107" s="362"/>
      <c r="B107" s="362"/>
      <c r="C107" s="362"/>
      <c r="D107" s="362"/>
      <c r="E107" s="362"/>
      <c r="F107" s="362"/>
      <c r="G107" s="362"/>
      <c r="H107" s="362"/>
      <c r="I107" s="362"/>
      <c r="J107" s="38"/>
      <c r="K107" s="367"/>
      <c r="L107" s="367"/>
      <c r="M107" s="367"/>
      <c r="N107" s="367"/>
      <c r="O107" s="367"/>
      <c r="P107" s="367"/>
      <c r="Q107" s="367"/>
      <c r="R107" s="367"/>
      <c r="S107" s="367"/>
      <c r="T107" s="38"/>
      <c r="U107" s="362"/>
      <c r="V107" s="362"/>
      <c r="W107" s="362"/>
      <c r="X107" s="362"/>
      <c r="Y107" s="362"/>
      <c r="Z107" s="362"/>
      <c r="AA107" s="362"/>
      <c r="AB107" s="362"/>
      <c r="AC107" s="362"/>
      <c r="AD107" s="38"/>
      <c r="AE107" s="367"/>
      <c r="AF107" s="367"/>
      <c r="AG107" s="367"/>
      <c r="AH107" s="367"/>
      <c r="AI107" s="367"/>
      <c r="AJ107" s="367"/>
      <c r="AK107" s="367"/>
      <c r="AL107" s="367"/>
      <c r="AM107" s="367"/>
      <c r="AN107" s="38"/>
    </row>
    <row r="108" spans="1:40" ht="14.25">
      <c r="A108" s="362"/>
      <c r="B108" s="362"/>
      <c r="C108" s="362"/>
      <c r="D108" s="362"/>
      <c r="E108" s="362"/>
      <c r="F108" s="362"/>
      <c r="G108" s="362"/>
      <c r="H108" s="362"/>
      <c r="I108" s="362"/>
      <c r="J108" s="38"/>
      <c r="K108" s="367"/>
      <c r="L108" s="367"/>
      <c r="M108" s="367"/>
      <c r="N108" s="367"/>
      <c r="O108" s="367"/>
      <c r="P108" s="367"/>
      <c r="Q108" s="367"/>
      <c r="R108" s="367"/>
      <c r="S108" s="367"/>
      <c r="T108" s="38"/>
      <c r="U108" s="362"/>
      <c r="V108" s="362"/>
      <c r="W108" s="362"/>
      <c r="X108" s="362"/>
      <c r="Y108" s="362"/>
      <c r="Z108" s="362"/>
      <c r="AA108" s="362"/>
      <c r="AB108" s="362"/>
      <c r="AC108" s="362"/>
      <c r="AD108" s="38"/>
      <c r="AE108" s="367"/>
      <c r="AF108" s="367"/>
      <c r="AG108" s="367"/>
      <c r="AH108" s="367"/>
      <c r="AI108" s="367"/>
      <c r="AJ108" s="367"/>
      <c r="AK108" s="367"/>
      <c r="AL108" s="367"/>
      <c r="AM108" s="367"/>
      <c r="AN108" s="38"/>
    </row>
    <row r="109" spans="1:40" ht="14.25">
      <c r="A109" s="362"/>
      <c r="B109" s="362"/>
      <c r="C109" s="362"/>
      <c r="D109" s="362"/>
      <c r="E109" s="362"/>
      <c r="F109" s="362"/>
      <c r="G109" s="362"/>
      <c r="H109" s="362"/>
      <c r="I109" s="362"/>
      <c r="J109" s="38"/>
      <c r="K109" s="367"/>
      <c r="L109" s="367"/>
      <c r="M109" s="367"/>
      <c r="N109" s="367"/>
      <c r="O109" s="367"/>
      <c r="P109" s="367"/>
      <c r="Q109" s="367"/>
      <c r="R109" s="367"/>
      <c r="S109" s="367"/>
      <c r="T109" s="38"/>
      <c r="U109" s="362"/>
      <c r="V109" s="362"/>
      <c r="W109" s="362"/>
      <c r="X109" s="362"/>
      <c r="Y109" s="362"/>
      <c r="Z109" s="362"/>
      <c r="AA109" s="362"/>
      <c r="AB109" s="362"/>
      <c r="AC109" s="362"/>
      <c r="AD109" s="38"/>
      <c r="AE109" s="367"/>
      <c r="AF109" s="367"/>
      <c r="AG109" s="367"/>
      <c r="AH109" s="367"/>
      <c r="AI109" s="367"/>
      <c r="AJ109" s="367"/>
      <c r="AK109" s="367"/>
      <c r="AL109" s="367"/>
      <c r="AM109" s="367"/>
      <c r="AN109" s="38"/>
    </row>
    <row r="110" spans="1:40" ht="14.25">
      <c r="A110" s="362"/>
      <c r="B110" s="362"/>
      <c r="C110" s="362"/>
      <c r="D110" s="362"/>
      <c r="E110" s="362"/>
      <c r="F110" s="362"/>
      <c r="G110" s="362"/>
      <c r="H110" s="362"/>
      <c r="I110" s="362"/>
      <c r="J110" s="38"/>
      <c r="K110" s="367"/>
      <c r="L110" s="367"/>
      <c r="M110" s="367"/>
      <c r="N110" s="367"/>
      <c r="O110" s="367"/>
      <c r="P110" s="367"/>
      <c r="Q110" s="367"/>
      <c r="R110" s="367"/>
      <c r="S110" s="367"/>
      <c r="T110" s="38"/>
      <c r="U110" s="362"/>
      <c r="V110" s="362"/>
      <c r="W110" s="362"/>
      <c r="X110" s="362"/>
      <c r="Y110" s="362"/>
      <c r="Z110" s="362"/>
      <c r="AA110" s="362"/>
      <c r="AB110" s="362"/>
      <c r="AC110" s="362"/>
      <c r="AD110" s="38"/>
      <c r="AE110" s="367"/>
      <c r="AF110" s="367"/>
      <c r="AG110" s="367"/>
      <c r="AH110" s="367"/>
      <c r="AI110" s="367"/>
      <c r="AJ110" s="367"/>
      <c r="AK110" s="367"/>
      <c r="AL110" s="367"/>
      <c r="AM110" s="367"/>
      <c r="AN110" s="38"/>
    </row>
    <row r="111" spans="1:40" ht="14.25">
      <c r="A111" s="362"/>
      <c r="B111" s="362"/>
      <c r="C111" s="362"/>
      <c r="D111" s="362"/>
      <c r="E111" s="362"/>
      <c r="F111" s="362"/>
      <c r="G111" s="362"/>
      <c r="H111" s="362"/>
      <c r="I111" s="362"/>
      <c r="J111" s="38"/>
      <c r="K111" s="367"/>
      <c r="L111" s="367"/>
      <c r="M111" s="367"/>
      <c r="N111" s="367"/>
      <c r="O111" s="367"/>
      <c r="P111" s="367"/>
      <c r="Q111" s="367"/>
      <c r="R111" s="367"/>
      <c r="S111" s="367"/>
      <c r="T111" s="38"/>
      <c r="U111" s="362"/>
      <c r="V111" s="362"/>
      <c r="W111" s="362"/>
      <c r="X111" s="362"/>
      <c r="Y111" s="362"/>
      <c r="Z111" s="362"/>
      <c r="AA111" s="362"/>
      <c r="AB111" s="362"/>
      <c r="AC111" s="362"/>
      <c r="AD111" s="38"/>
      <c r="AE111" s="367"/>
      <c r="AF111" s="367"/>
      <c r="AG111" s="367"/>
      <c r="AH111" s="367"/>
      <c r="AI111" s="367"/>
      <c r="AJ111" s="367"/>
      <c r="AK111" s="367"/>
      <c r="AL111" s="367"/>
      <c r="AM111" s="367"/>
      <c r="AN111" s="38"/>
    </row>
    <row r="112" spans="1:40" ht="14.25">
      <c r="A112" s="362"/>
      <c r="B112" s="362"/>
      <c r="C112" s="362"/>
      <c r="D112" s="362"/>
      <c r="E112" s="362"/>
      <c r="F112" s="362"/>
      <c r="G112" s="362"/>
      <c r="H112" s="362"/>
      <c r="I112" s="362"/>
      <c r="J112" s="38"/>
      <c r="K112" s="367"/>
      <c r="L112" s="367"/>
      <c r="M112" s="367"/>
      <c r="N112" s="367"/>
      <c r="O112" s="367"/>
      <c r="P112" s="367"/>
      <c r="Q112" s="367"/>
      <c r="R112" s="367"/>
      <c r="S112" s="367"/>
      <c r="T112" s="38"/>
      <c r="U112" s="362"/>
      <c r="V112" s="362"/>
      <c r="W112" s="362"/>
      <c r="X112" s="362"/>
      <c r="Y112" s="362"/>
      <c r="Z112" s="362"/>
      <c r="AA112" s="362"/>
      <c r="AB112" s="362"/>
      <c r="AC112" s="362"/>
      <c r="AD112" s="38"/>
      <c r="AE112" s="367"/>
      <c r="AF112" s="367"/>
      <c r="AG112" s="367"/>
      <c r="AH112" s="367"/>
      <c r="AI112" s="367"/>
      <c r="AJ112" s="367"/>
      <c r="AK112" s="367"/>
      <c r="AL112" s="367"/>
      <c r="AM112" s="367"/>
      <c r="AN112" s="38"/>
    </row>
    <row r="113" spans="1:40" ht="14.25">
      <c r="A113" s="362"/>
      <c r="B113" s="362"/>
      <c r="C113" s="362"/>
      <c r="D113" s="362"/>
      <c r="E113" s="362"/>
      <c r="F113" s="362"/>
      <c r="G113" s="362"/>
      <c r="H113" s="362"/>
      <c r="I113" s="362"/>
      <c r="J113" s="38"/>
      <c r="K113" s="367"/>
      <c r="L113" s="367"/>
      <c r="M113" s="367"/>
      <c r="N113" s="367"/>
      <c r="O113" s="367"/>
      <c r="P113" s="367"/>
      <c r="Q113" s="367"/>
      <c r="R113" s="367"/>
      <c r="S113" s="367"/>
      <c r="T113" s="38"/>
      <c r="U113" s="362"/>
      <c r="V113" s="362"/>
      <c r="W113" s="362"/>
      <c r="X113" s="362"/>
      <c r="Y113" s="362"/>
      <c r="Z113" s="362"/>
      <c r="AA113" s="362"/>
      <c r="AB113" s="362"/>
      <c r="AC113" s="362"/>
      <c r="AD113" s="38"/>
      <c r="AE113" s="367"/>
      <c r="AF113" s="367"/>
      <c r="AG113" s="367"/>
      <c r="AH113" s="367"/>
      <c r="AI113" s="367"/>
      <c r="AJ113" s="367"/>
      <c r="AK113" s="367"/>
      <c r="AL113" s="367"/>
      <c r="AM113" s="367"/>
      <c r="AN113" s="38"/>
    </row>
    <row r="114" spans="1:40" ht="14.25">
      <c r="A114" s="362"/>
      <c r="B114" s="362"/>
      <c r="C114" s="362"/>
      <c r="D114" s="362"/>
      <c r="E114" s="362"/>
      <c r="F114" s="362"/>
      <c r="G114" s="362"/>
      <c r="H114" s="362"/>
      <c r="I114" s="362"/>
      <c r="J114" s="38"/>
      <c r="K114" s="367"/>
      <c r="L114" s="367"/>
      <c r="M114" s="367"/>
      <c r="N114" s="367"/>
      <c r="O114" s="367"/>
      <c r="P114" s="367"/>
      <c r="Q114" s="367"/>
      <c r="R114" s="367"/>
      <c r="S114" s="367"/>
      <c r="T114" s="38"/>
      <c r="U114" s="362"/>
      <c r="V114" s="362"/>
      <c r="W114" s="362"/>
      <c r="X114" s="362"/>
      <c r="Y114" s="362"/>
      <c r="Z114" s="362"/>
      <c r="AA114" s="362"/>
      <c r="AB114" s="362"/>
      <c r="AC114" s="362"/>
      <c r="AD114" s="38"/>
      <c r="AE114" s="367"/>
      <c r="AF114" s="367"/>
      <c r="AG114" s="367"/>
      <c r="AH114" s="367"/>
      <c r="AI114" s="367"/>
      <c r="AJ114" s="367"/>
      <c r="AK114" s="367"/>
      <c r="AL114" s="367"/>
      <c r="AM114" s="367"/>
      <c r="AN114" s="38"/>
    </row>
    <row r="115" spans="1:40" ht="14.25">
      <c r="A115" s="362"/>
      <c r="B115" s="362"/>
      <c r="C115" s="362"/>
      <c r="D115" s="362"/>
      <c r="E115" s="362"/>
      <c r="F115" s="362"/>
      <c r="G115" s="362"/>
      <c r="H115" s="362"/>
      <c r="I115" s="362"/>
      <c r="J115" s="38"/>
      <c r="K115" s="367"/>
      <c r="L115" s="367"/>
      <c r="M115" s="367"/>
      <c r="N115" s="367"/>
      <c r="O115" s="367"/>
      <c r="P115" s="367"/>
      <c r="Q115" s="367"/>
      <c r="R115" s="367"/>
      <c r="S115" s="367"/>
      <c r="T115" s="38"/>
      <c r="U115" s="362"/>
      <c r="V115" s="362"/>
      <c r="W115" s="362"/>
      <c r="X115" s="362"/>
      <c r="Y115" s="362"/>
      <c r="Z115" s="362"/>
      <c r="AA115" s="362"/>
      <c r="AB115" s="362"/>
      <c r="AC115" s="362"/>
      <c r="AD115" s="38"/>
      <c r="AE115" s="367"/>
      <c r="AF115" s="367"/>
      <c r="AG115" s="367"/>
      <c r="AH115" s="367"/>
      <c r="AI115" s="367"/>
      <c r="AJ115" s="367"/>
      <c r="AK115" s="367"/>
      <c r="AL115" s="367"/>
      <c r="AM115" s="367"/>
      <c r="AN115" s="38"/>
    </row>
    <row r="116" spans="1:40" ht="14.25">
      <c r="A116" s="362"/>
      <c r="B116" s="362"/>
      <c r="C116" s="362"/>
      <c r="D116" s="362"/>
      <c r="E116" s="362"/>
      <c r="F116" s="362"/>
      <c r="G116" s="362"/>
      <c r="H116" s="362"/>
      <c r="I116" s="362"/>
      <c r="J116" s="38"/>
      <c r="K116" s="367"/>
      <c r="L116" s="367"/>
      <c r="M116" s="367"/>
      <c r="N116" s="367"/>
      <c r="O116" s="367"/>
      <c r="P116" s="367"/>
      <c r="Q116" s="367"/>
      <c r="R116" s="367"/>
      <c r="S116" s="367"/>
      <c r="T116" s="38"/>
      <c r="U116" s="362"/>
      <c r="V116" s="362"/>
      <c r="W116" s="362"/>
      <c r="X116" s="362"/>
      <c r="Y116" s="362"/>
      <c r="Z116" s="362"/>
      <c r="AA116" s="362"/>
      <c r="AB116" s="362"/>
      <c r="AC116" s="362"/>
      <c r="AD116" s="38"/>
      <c r="AE116" s="367"/>
      <c r="AF116" s="367"/>
      <c r="AG116" s="367"/>
      <c r="AH116" s="367"/>
      <c r="AI116" s="367"/>
      <c r="AJ116" s="367"/>
      <c r="AK116" s="367"/>
      <c r="AL116" s="367"/>
      <c r="AM116" s="367"/>
      <c r="AN116" s="38"/>
    </row>
    <row r="117" spans="1:40" ht="14.25">
      <c r="A117" s="362"/>
      <c r="B117" s="362"/>
      <c r="C117" s="362"/>
      <c r="D117" s="362"/>
      <c r="E117" s="362"/>
      <c r="F117" s="362"/>
      <c r="G117" s="362"/>
      <c r="H117" s="362"/>
      <c r="I117" s="362"/>
      <c r="J117" s="38"/>
      <c r="K117" s="367"/>
      <c r="L117" s="367"/>
      <c r="M117" s="367"/>
      <c r="N117" s="367"/>
      <c r="O117" s="367"/>
      <c r="P117" s="367"/>
      <c r="Q117" s="367"/>
      <c r="R117" s="367"/>
      <c r="S117" s="367"/>
      <c r="T117" s="38"/>
      <c r="U117" s="362"/>
      <c r="V117" s="362"/>
      <c r="W117" s="362"/>
      <c r="X117" s="362"/>
      <c r="Y117" s="362"/>
      <c r="Z117" s="362"/>
      <c r="AA117" s="362"/>
      <c r="AB117" s="362"/>
      <c r="AC117" s="362"/>
      <c r="AD117" s="38"/>
      <c r="AE117" s="367"/>
      <c r="AF117" s="367"/>
      <c r="AG117" s="367"/>
      <c r="AH117" s="367"/>
      <c r="AI117" s="367"/>
      <c r="AJ117" s="367"/>
      <c r="AK117" s="367"/>
      <c r="AL117" s="367"/>
      <c r="AM117" s="367"/>
      <c r="AN117" s="38"/>
    </row>
    <row r="118" spans="1:40" s="35" customFormat="1" ht="6" customHeight="1">
      <c r="A118" s="34"/>
      <c r="B118" s="34"/>
      <c r="C118" s="34"/>
      <c r="D118" s="34"/>
      <c r="E118" s="34"/>
      <c r="F118" s="34"/>
      <c r="G118" s="34"/>
      <c r="H118" s="34"/>
      <c r="I118" s="34"/>
      <c r="U118" s="34"/>
      <c r="V118" s="34"/>
      <c r="W118" s="34"/>
      <c r="X118" s="34"/>
      <c r="Y118" s="34"/>
      <c r="Z118" s="34"/>
      <c r="AA118" s="34"/>
      <c r="AB118" s="34"/>
      <c r="AC118" s="34"/>
    </row>
  </sheetData>
  <mergeCells count="17">
    <mergeCell ref="A59:I59"/>
    <mergeCell ref="K59:S59"/>
    <mergeCell ref="U59:AC59"/>
    <mergeCell ref="AE59:AM59"/>
    <mergeCell ref="A61:I117"/>
    <mergeCell ref="K61:S117"/>
    <mergeCell ref="U61:AC117"/>
    <mergeCell ref="AE61:AM117"/>
    <mergeCell ref="A5:I57"/>
    <mergeCell ref="K5:S57"/>
    <mergeCell ref="U5:AC57"/>
    <mergeCell ref="AE5:AM57"/>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C2819-36C9-465D-AA26-2CA4E7224CDD}">
  <sheetPr codeName="Sheet20">
    <tabColor theme="8" tint="0.59999389629810485"/>
  </sheetPr>
  <dimension ref="A1:N26"/>
  <sheetViews>
    <sheetView zoomScale="80" zoomScaleNormal="80" workbookViewId="0">
      <selection activeCell="P41" sqref="P41"/>
    </sheetView>
  </sheetViews>
  <sheetFormatPr defaultRowHeight="14.25"/>
  <cols>
    <col min="1" max="1" width="9" style="183"/>
    <col min="2" max="2" width="6.625" style="183" customWidth="1"/>
    <col min="3" max="3" width="9" style="183"/>
    <col min="4" max="4" width="22.625" style="183" customWidth="1"/>
    <col min="5" max="5" width="18.5" style="183" customWidth="1"/>
    <col min="6" max="6" width="14.125" style="183" customWidth="1"/>
    <col min="7" max="7" width="10.375" style="183" customWidth="1"/>
    <col min="8" max="8" width="9" style="183"/>
    <col min="9" max="9" width="11.25" style="183" hidden="1" customWidth="1"/>
    <col min="10" max="10" width="12.625" style="183" bestFit="1" customWidth="1"/>
    <col min="11" max="11" width="11.125" style="183" bestFit="1" customWidth="1"/>
    <col min="12" max="12" width="0" style="183" hidden="1" customWidth="1"/>
    <col min="13" max="16384" width="9" style="183"/>
  </cols>
  <sheetData>
    <row r="1" spans="1:14">
      <c r="A1" s="182" t="s">
        <v>177</v>
      </c>
      <c r="I1" s="183" t="s">
        <v>178</v>
      </c>
      <c r="L1" s="183" t="s">
        <v>178</v>
      </c>
    </row>
    <row r="2" spans="1:14">
      <c r="A2" s="184"/>
      <c r="B2" s="184"/>
      <c r="C2" s="184"/>
      <c r="D2" s="184"/>
      <c r="E2" s="184"/>
      <c r="F2" s="184"/>
      <c r="G2" s="184"/>
      <c r="H2" s="184"/>
      <c r="I2" s="184"/>
      <c r="J2" s="184"/>
      <c r="K2" s="184"/>
      <c r="L2" s="184"/>
      <c r="M2" s="184"/>
      <c r="N2" s="184"/>
    </row>
    <row r="3" spans="1:14" ht="34.5">
      <c r="B3" s="241" t="s">
        <v>275</v>
      </c>
      <c r="C3" s="186"/>
      <c r="D3" s="186"/>
      <c r="E3" s="186"/>
      <c r="F3" s="186"/>
      <c r="G3" s="186"/>
    </row>
    <row r="4" spans="1:14">
      <c r="B4" s="376" t="s">
        <v>158</v>
      </c>
      <c r="C4" s="376"/>
      <c r="D4" s="376"/>
      <c r="E4" s="376"/>
      <c r="F4" s="376"/>
      <c r="G4" s="376"/>
      <c r="H4" s="376"/>
      <c r="I4" s="376"/>
      <c r="J4" s="343"/>
    </row>
    <row r="5" spans="1:14" ht="15.75" thickBot="1">
      <c r="B5" s="187"/>
      <c r="C5" s="187"/>
      <c r="D5" s="187"/>
      <c r="E5" s="187"/>
      <c r="F5" s="187"/>
      <c r="G5" s="187"/>
    </row>
    <row r="6" spans="1:14" ht="15" customHeight="1">
      <c r="A6" s="188"/>
      <c r="B6" s="388" t="s">
        <v>179</v>
      </c>
      <c r="C6" s="381" t="s">
        <v>180</v>
      </c>
      <c r="D6" s="382"/>
      <c r="E6" s="382"/>
      <c r="F6" s="382"/>
      <c r="G6" s="382"/>
      <c r="H6" s="383"/>
      <c r="I6" s="384" t="s">
        <v>181</v>
      </c>
      <c r="J6" s="385"/>
      <c r="K6" s="385"/>
      <c r="L6" s="392" t="s">
        <v>163</v>
      </c>
      <c r="M6" s="388" t="s">
        <v>182</v>
      </c>
      <c r="N6" s="188"/>
    </row>
    <row r="7" spans="1:14" ht="15.75" thickBot="1">
      <c r="A7" s="189"/>
      <c r="B7" s="389"/>
      <c r="C7" s="190" t="s">
        <v>183</v>
      </c>
      <c r="D7" s="191" t="s">
        <v>59</v>
      </c>
      <c r="E7" s="191" t="s">
        <v>61</v>
      </c>
      <c r="F7" s="192" t="s">
        <v>63</v>
      </c>
      <c r="G7" s="227" t="s">
        <v>91</v>
      </c>
      <c r="H7" s="193" t="s">
        <v>73</v>
      </c>
      <c r="I7" s="262" t="s">
        <v>214</v>
      </c>
      <c r="J7" s="263" t="s">
        <v>110</v>
      </c>
      <c r="K7" s="264" t="s">
        <v>162</v>
      </c>
      <c r="L7" s="392"/>
      <c r="M7" s="389"/>
      <c r="N7" s="194"/>
    </row>
    <row r="8" spans="1:14" ht="15.75" customHeight="1">
      <c r="A8" s="188"/>
      <c r="B8" s="195">
        <v>1</v>
      </c>
      <c r="C8" s="259"/>
      <c r="D8" s="260" t="s">
        <v>267</v>
      </c>
      <c r="E8" s="260" t="s">
        <v>257</v>
      </c>
      <c r="F8" s="237" t="s">
        <v>188</v>
      </c>
      <c r="G8" s="273">
        <v>1</v>
      </c>
      <c r="H8" s="261">
        <v>1</v>
      </c>
      <c r="I8" s="251" t="str">
        <f>'Project Summary'!$C$11</f>
        <v>Bradford</v>
      </c>
      <c r="J8" s="254">
        <f>ROUND(IF(H8="",0,IFERROR(VLOOKUP($I$8,'Look Up Tables'!$B$142:$D$150,2,0)*G8*H8,0)),2)</f>
        <v>1296</v>
      </c>
      <c r="K8" s="231">
        <f>ROUND(IF(H8="",0,IFERROR(VLOOKUP($I$8,'Look Up Tables'!$B$142:$D$150,3,0)*G8*H8,0)),4)</f>
        <v>0.1429</v>
      </c>
      <c r="L8" s="194">
        <f>IFERROR(ROUND(J8*0.02+K8*200,2),"")</f>
        <v>54.5</v>
      </c>
      <c r="M8" s="201">
        <f>ROUND(L8*'Project Summary'!$F$32/'Project Summary'!$E$32,2)</f>
        <v>54.5</v>
      </c>
      <c r="N8" s="194"/>
    </row>
    <row r="9" spans="1:14" ht="15.75" customHeight="1">
      <c r="A9" s="188"/>
      <c r="B9" s="202">
        <v>2</v>
      </c>
      <c r="C9" s="217"/>
      <c r="D9" s="218"/>
      <c r="E9" s="218"/>
      <c r="F9" s="221"/>
      <c r="G9" s="276"/>
      <c r="H9" s="220"/>
      <c r="I9" s="203" t="str">
        <f>'Project Summary'!$C$11</f>
        <v>Bradford</v>
      </c>
      <c r="J9" s="267">
        <f>ROUND(IF(H9="",0,IFERROR(VLOOKUP($I$8,'Look Up Tables'!$B$142:$D$150,2,0)*G9*H9,0)),2)</f>
        <v>0</v>
      </c>
      <c r="K9" s="233">
        <f>ROUND(IF(H9="",0,IFERROR(VLOOKUP($I$8,'Look Up Tables'!$B$142:$D$150,3,0)*G9*H9,0)),4)</f>
        <v>0</v>
      </c>
      <c r="L9" s="194">
        <f t="shared" ref="L9:L17" si="0">IFERROR(ROUND(J9*0.02+K9*200,2),"")</f>
        <v>0</v>
      </c>
      <c r="M9" s="205">
        <f>ROUND(L9*'Project Summary'!$F$32/'Project Summary'!$E$32,2)</f>
        <v>0</v>
      </c>
      <c r="N9" s="194"/>
    </row>
    <row r="10" spans="1:14" ht="15.75" customHeight="1">
      <c r="A10" s="188"/>
      <c r="B10" s="202">
        <v>3</v>
      </c>
      <c r="C10" s="217"/>
      <c r="D10" s="218"/>
      <c r="E10" s="218"/>
      <c r="F10" s="219"/>
      <c r="G10" s="238"/>
      <c r="H10" s="220"/>
      <c r="I10" s="203" t="str">
        <f>'Project Summary'!$C$11</f>
        <v>Bradford</v>
      </c>
      <c r="J10" s="267">
        <f>ROUND(IF(H10="",0,IFERROR(VLOOKUP($I$8,'Look Up Tables'!$B$142:$D$150,2,0)*G10*H10,0)),2)</f>
        <v>0</v>
      </c>
      <c r="K10" s="233">
        <f>ROUND(IF(H10="",0,IFERROR(VLOOKUP($I$8,'Look Up Tables'!$B$142:$D$150,3,0)*G10*H10,0)),4)</f>
        <v>0</v>
      </c>
      <c r="L10" s="194">
        <f t="shared" si="0"/>
        <v>0</v>
      </c>
      <c r="M10" s="205">
        <f>ROUND(L10*'Project Summary'!$F$32/'Project Summary'!$E$32,2)</f>
        <v>0</v>
      </c>
      <c r="N10" s="194"/>
    </row>
    <row r="11" spans="1:14" ht="15.75" customHeight="1">
      <c r="A11" s="188"/>
      <c r="B11" s="202">
        <v>4</v>
      </c>
      <c r="C11" s="217"/>
      <c r="D11" s="218"/>
      <c r="E11" s="218"/>
      <c r="F11" s="219"/>
      <c r="G11" s="238"/>
      <c r="H11" s="220"/>
      <c r="I11" s="203" t="str">
        <f>'Project Summary'!$C$11</f>
        <v>Bradford</v>
      </c>
      <c r="J11" s="267">
        <f>ROUND(IF(H11="",0,IFERROR(VLOOKUP($I$8,'Look Up Tables'!$B$142:$D$150,2,0)*G11*H11,0)),2)</f>
        <v>0</v>
      </c>
      <c r="K11" s="233">
        <f>ROUND(IF(H11="",0,IFERROR(VLOOKUP($I$8,'Look Up Tables'!$B$142:$D$150,3,0)*G11*H11,0)),4)</f>
        <v>0</v>
      </c>
      <c r="L11" s="194">
        <f t="shared" si="0"/>
        <v>0</v>
      </c>
      <c r="M11" s="205">
        <f>ROUND(L11*'Project Summary'!$F$32/'Project Summary'!$E$32,2)</f>
        <v>0</v>
      </c>
      <c r="N11" s="194"/>
    </row>
    <row r="12" spans="1:14" ht="15.75" customHeight="1">
      <c r="A12" s="188"/>
      <c r="B12" s="202">
        <v>5</v>
      </c>
      <c r="C12" s="217"/>
      <c r="D12" s="218"/>
      <c r="E12" s="218"/>
      <c r="F12" s="219"/>
      <c r="G12" s="238"/>
      <c r="H12" s="220"/>
      <c r="I12" s="203" t="str">
        <f>'Project Summary'!$C$11</f>
        <v>Bradford</v>
      </c>
      <c r="J12" s="267">
        <f>ROUND(IF(H12="",0,IFERROR(VLOOKUP($I$8,'Look Up Tables'!$B$142:$D$150,2,0)*G12*H12,0)),2)</f>
        <v>0</v>
      </c>
      <c r="K12" s="233">
        <f>ROUND(IF(H12="",0,IFERROR(VLOOKUP($I$8,'Look Up Tables'!$B$142:$D$150,3,0)*G12*H12,0)),4)</f>
        <v>0</v>
      </c>
      <c r="L12" s="194">
        <f t="shared" si="0"/>
        <v>0</v>
      </c>
      <c r="M12" s="205">
        <f>ROUND(L12*'Project Summary'!$F$32/'Project Summary'!$E$32,2)</f>
        <v>0</v>
      </c>
      <c r="N12" s="194"/>
    </row>
    <row r="13" spans="1:14" ht="15.75" customHeight="1">
      <c r="A13" s="188"/>
      <c r="B13" s="202">
        <v>6</v>
      </c>
      <c r="C13" s="217"/>
      <c r="D13" s="218"/>
      <c r="E13" s="218"/>
      <c r="F13" s="219"/>
      <c r="G13" s="238"/>
      <c r="H13" s="220"/>
      <c r="I13" s="203" t="str">
        <f>'Project Summary'!$C$11</f>
        <v>Bradford</v>
      </c>
      <c r="J13" s="267">
        <f>ROUND(IF(H13="",0,IFERROR(VLOOKUP($I$8,'Look Up Tables'!$B$142:$D$150,2,0)*G13*H13,0)),2)</f>
        <v>0</v>
      </c>
      <c r="K13" s="233">
        <f>ROUND(IF(H13="",0,IFERROR(VLOOKUP($I$8,'Look Up Tables'!$B$142:$D$150,3,0)*G13*H13,0)),4)</f>
        <v>0</v>
      </c>
      <c r="L13" s="194">
        <f t="shared" si="0"/>
        <v>0</v>
      </c>
      <c r="M13" s="205">
        <f>ROUND(L13*'Project Summary'!$F$32/'Project Summary'!$E$32,2)</f>
        <v>0</v>
      </c>
      <c r="N13" s="194"/>
    </row>
    <row r="14" spans="1:14" ht="15.75" customHeight="1">
      <c r="A14" s="188"/>
      <c r="B14" s="202">
        <v>7</v>
      </c>
      <c r="C14" s="217"/>
      <c r="D14" s="218"/>
      <c r="E14" s="218"/>
      <c r="F14" s="219"/>
      <c r="G14" s="238"/>
      <c r="H14" s="220"/>
      <c r="I14" s="203" t="str">
        <f>'Project Summary'!$C$11</f>
        <v>Bradford</v>
      </c>
      <c r="J14" s="267">
        <f>ROUND(IF(H14="",0,IFERROR(VLOOKUP($I$8,'Look Up Tables'!$B$142:$D$150,2,0)*G14*H14,0)),2)</f>
        <v>0</v>
      </c>
      <c r="K14" s="233">
        <f>ROUND(IF(H14="",0,IFERROR(VLOOKUP($I$8,'Look Up Tables'!$B$142:$D$150,3,0)*G14*H14,0)),4)</f>
        <v>0</v>
      </c>
      <c r="L14" s="194">
        <f t="shared" si="0"/>
        <v>0</v>
      </c>
      <c r="M14" s="205">
        <f>ROUND(L14*'Project Summary'!$F$32/'Project Summary'!$E$32,2)</f>
        <v>0</v>
      </c>
      <c r="N14" s="194"/>
    </row>
    <row r="15" spans="1:14" ht="15.75" customHeight="1">
      <c r="A15" s="188"/>
      <c r="B15" s="202">
        <v>8</v>
      </c>
      <c r="C15" s="217"/>
      <c r="D15" s="218"/>
      <c r="E15" s="218"/>
      <c r="F15" s="219"/>
      <c r="G15" s="238"/>
      <c r="H15" s="220"/>
      <c r="I15" s="203" t="str">
        <f>'Project Summary'!$C$11</f>
        <v>Bradford</v>
      </c>
      <c r="J15" s="267">
        <f>ROUND(IF(H15="",0,IFERROR(VLOOKUP($I$8,'Look Up Tables'!$B$142:$D$150,2,0)*G15*H15,0)),2)</f>
        <v>0</v>
      </c>
      <c r="K15" s="233">
        <f>ROUND(IF(H15="",0,IFERROR(VLOOKUP($I$8,'Look Up Tables'!$B$142:$D$150,3,0)*G15*H15,0)),4)</f>
        <v>0</v>
      </c>
      <c r="L15" s="194">
        <f t="shared" si="0"/>
        <v>0</v>
      </c>
      <c r="M15" s="205">
        <f>ROUND(L15*'Project Summary'!$F$32/'Project Summary'!$E$32,2)</f>
        <v>0</v>
      </c>
      <c r="N15" s="194"/>
    </row>
    <row r="16" spans="1:14" ht="15.75" customHeight="1">
      <c r="A16" s="188"/>
      <c r="B16" s="202">
        <v>9</v>
      </c>
      <c r="C16" s="217"/>
      <c r="D16" s="218"/>
      <c r="E16" s="218"/>
      <c r="F16" s="219"/>
      <c r="G16" s="238"/>
      <c r="H16" s="220"/>
      <c r="I16" s="203" t="str">
        <f>'Project Summary'!$C$11</f>
        <v>Bradford</v>
      </c>
      <c r="J16" s="267">
        <f>ROUND(IF(H16="",0,IFERROR(VLOOKUP($I$8,'Look Up Tables'!$B$142:$D$150,2,0)*G16*H16,0)),2)</f>
        <v>0</v>
      </c>
      <c r="K16" s="233">
        <f>ROUND(IF(H16="",0,IFERROR(VLOOKUP($I$8,'Look Up Tables'!$B$142:$D$150,3,0)*G16*H16,0)),4)</f>
        <v>0</v>
      </c>
      <c r="L16" s="194">
        <f t="shared" si="0"/>
        <v>0</v>
      </c>
      <c r="M16" s="205">
        <f>ROUND(L16*'Project Summary'!$F$32/'Project Summary'!$E$32,2)</f>
        <v>0</v>
      </c>
      <c r="N16" s="194"/>
    </row>
    <row r="17" spans="1:14" ht="15.75" customHeight="1" thickBot="1">
      <c r="A17" s="188"/>
      <c r="B17" s="206">
        <v>10</v>
      </c>
      <c r="C17" s="222"/>
      <c r="D17" s="223"/>
      <c r="E17" s="223"/>
      <c r="F17" s="225"/>
      <c r="G17" s="274"/>
      <c r="H17" s="226"/>
      <c r="I17" s="207" t="str">
        <f>'Project Summary'!$C$11</f>
        <v>Bradford</v>
      </c>
      <c r="J17" s="271">
        <f>ROUND(IF(H17="",0,IFERROR(VLOOKUP($I$8,'Look Up Tables'!$B$142:$D$150,2,0)*G17*H17,0)),2)</f>
        <v>0</v>
      </c>
      <c r="K17" s="235">
        <f>ROUND(IF(H17="",0,IFERROR(VLOOKUP($I$8,'Look Up Tables'!$B$142:$D$150,3,0)*G17*H17,0)),4)</f>
        <v>0</v>
      </c>
      <c r="L17" s="194">
        <f t="shared" si="0"/>
        <v>0</v>
      </c>
      <c r="M17" s="211">
        <f>ROUND(L17*'Project Summary'!$F$32/'Project Summary'!$E$32,2)</f>
        <v>0</v>
      </c>
      <c r="N17" s="194"/>
    </row>
    <row r="18" spans="1:14">
      <c r="A18" s="188"/>
      <c r="B18" s="194"/>
      <c r="C18" s="194"/>
      <c r="D18" s="194"/>
      <c r="E18" s="194"/>
      <c r="F18" s="194"/>
      <c r="G18" s="194"/>
      <c r="H18" s="194"/>
      <c r="I18" s="194"/>
      <c r="J18" s="194"/>
      <c r="K18" s="194"/>
      <c r="L18" s="194"/>
      <c r="M18" s="194"/>
      <c r="N18" s="194"/>
    </row>
    <row r="19" spans="1:14">
      <c r="A19" s="188"/>
      <c r="B19" s="194"/>
      <c r="C19" s="194"/>
      <c r="D19" s="194"/>
      <c r="E19" s="194"/>
      <c r="F19" s="194"/>
      <c r="G19" s="194"/>
      <c r="H19" s="194"/>
      <c r="I19" s="194"/>
      <c r="J19" s="194"/>
      <c r="K19" s="194"/>
      <c r="L19" s="194"/>
      <c r="M19" s="194"/>
      <c r="N19" s="194"/>
    </row>
    <row r="20" spans="1:14">
      <c r="A20" s="184"/>
      <c r="B20" s="194"/>
      <c r="C20" s="194"/>
      <c r="D20" s="194"/>
      <c r="E20" s="194"/>
      <c r="F20" s="194"/>
      <c r="G20" s="194"/>
      <c r="H20" s="194"/>
      <c r="I20" s="194"/>
      <c r="J20" s="194"/>
      <c r="K20" s="194"/>
      <c r="L20" s="194"/>
      <c r="M20" s="194"/>
      <c r="N20" s="194"/>
    </row>
    <row r="21" spans="1:14">
      <c r="A21" s="184"/>
      <c r="B21" s="194"/>
      <c r="C21" s="194"/>
      <c r="D21" s="194"/>
      <c r="E21" s="194"/>
      <c r="F21" s="194"/>
      <c r="G21" s="194"/>
      <c r="H21" s="194"/>
      <c r="I21" s="194"/>
      <c r="J21" s="194"/>
      <c r="K21" s="194"/>
      <c r="L21" s="194"/>
      <c r="M21" s="194"/>
      <c r="N21" s="194"/>
    </row>
    <row r="22" spans="1:14">
      <c r="A22" s="184"/>
      <c r="B22" s="194"/>
      <c r="C22" s="194"/>
      <c r="D22" s="194"/>
      <c r="E22" s="194"/>
      <c r="F22" s="194"/>
      <c r="G22" s="194"/>
      <c r="H22" s="194"/>
      <c r="I22" s="194"/>
      <c r="J22" s="194"/>
      <c r="K22" s="194"/>
      <c r="L22" s="194"/>
      <c r="M22" s="194"/>
      <c r="N22" s="194"/>
    </row>
    <row r="23" spans="1:14">
      <c r="A23" s="184"/>
      <c r="B23" s="194"/>
      <c r="C23" s="194"/>
      <c r="D23" s="194"/>
      <c r="E23" s="194"/>
      <c r="F23" s="194"/>
      <c r="G23" s="194"/>
      <c r="H23" s="194"/>
      <c r="I23" s="194"/>
      <c r="J23" s="194"/>
      <c r="K23" s="194"/>
      <c r="L23" s="194"/>
      <c r="M23" s="194"/>
      <c r="N23" s="194"/>
    </row>
    <row r="24" spans="1:14">
      <c r="A24" s="184"/>
      <c r="B24" s="194"/>
      <c r="C24" s="194"/>
      <c r="D24" s="194"/>
      <c r="E24" s="194"/>
      <c r="F24" s="194"/>
      <c r="G24" s="194"/>
      <c r="H24" s="194"/>
      <c r="I24" s="194"/>
      <c r="J24" s="194"/>
      <c r="K24" s="194"/>
      <c r="L24" s="194"/>
      <c r="M24" s="194"/>
      <c r="N24" s="194"/>
    </row>
    <row r="25" spans="1:14">
      <c r="A25" s="184"/>
      <c r="B25" s="194"/>
      <c r="C25" s="194"/>
      <c r="D25" s="194"/>
      <c r="E25" s="194"/>
      <c r="F25" s="194"/>
      <c r="G25" s="194"/>
      <c r="H25" s="194"/>
      <c r="I25" s="194"/>
      <c r="J25" s="194"/>
      <c r="K25" s="194"/>
      <c r="L25" s="194"/>
      <c r="M25" s="194"/>
      <c r="N25" s="194"/>
    </row>
    <row r="26" spans="1:14">
      <c r="A26" s="184"/>
      <c r="B26" s="194"/>
      <c r="C26" s="194"/>
      <c r="D26" s="194"/>
      <c r="E26" s="194"/>
      <c r="F26" s="194"/>
      <c r="G26" s="194"/>
      <c r="H26" s="194"/>
      <c r="I26" s="194"/>
      <c r="J26" s="194"/>
      <c r="K26" s="194"/>
      <c r="L26" s="194"/>
      <c r="M26" s="194"/>
      <c r="N26" s="194"/>
    </row>
  </sheetData>
  <sheetProtection algorithmName="SHA-512" hashValue="+yteEsupVB9oIrV/fI32abNV+WrjQfoUfNmauCUyLKr5GDRgqZP9+qOU+ig3rLZdnrTY5zsy0Ae5Isf8sl6fHA==" saltValue="eeR38GiGyDnUdu5cRQ6zOA==" spinCount="100000" sheet="1" objects="1" scenarios="1"/>
  <mergeCells count="6">
    <mergeCell ref="B4:I4"/>
    <mergeCell ref="C6:H6"/>
    <mergeCell ref="I6:K6"/>
    <mergeCell ref="L6:L7"/>
    <mergeCell ref="M6:M7"/>
    <mergeCell ref="B6:B7"/>
  </mergeCells>
  <conditionalFormatting sqref="F8:G17">
    <cfRule type="expression" dxfId="4" priority="1">
      <formula>$F8="New Construction"</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promptTitle="Retrofit Only" prompt="This measure is for retrofit projects only. If new Construction, please contact CLEAResult for further assistance._x000a_" xr:uid="{F13A6349-60FE-4AB0-9DC1-5A5124668533}">
          <x14:formula1>
            <xm:f>'Look Up Tables'!$F$33:$F$34</xm:f>
          </x14:formula1>
          <xm:sqref>F8:F17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8B06-196B-4373-BAB6-F623C874277E}">
  <sheetPr codeName="Sheet21">
    <tabColor theme="8" tint="0.59999389629810485"/>
  </sheetPr>
  <dimension ref="A1:Z22"/>
  <sheetViews>
    <sheetView zoomScale="80" zoomScaleNormal="80" workbookViewId="0">
      <selection activeCell="C8" sqref="C8"/>
    </sheetView>
  </sheetViews>
  <sheetFormatPr defaultRowHeight="14.25"/>
  <cols>
    <col min="1" max="1" width="9" style="183"/>
    <col min="2" max="2" width="5.375" style="183" customWidth="1"/>
    <col min="3" max="3" width="19.375" style="183" customWidth="1"/>
    <col min="4" max="4" width="17.5" style="183" customWidth="1"/>
    <col min="5" max="5" width="19.625" style="183" customWidth="1"/>
    <col min="6" max="6" width="16" style="183" customWidth="1"/>
    <col min="7" max="7" width="17" style="183" customWidth="1"/>
    <col min="8" max="8" width="28.625" style="183" customWidth="1"/>
    <col min="9" max="10" width="19.125" style="183" customWidth="1"/>
    <col min="11" max="11" width="9" style="183"/>
    <col min="12" max="20" width="0" style="183" hidden="1" customWidth="1"/>
    <col min="21" max="21" width="12.5" style="183" hidden="1" customWidth="1"/>
    <col min="22" max="22" width="10.25" style="183" hidden="1" customWidth="1"/>
    <col min="23" max="23" width="12.625" style="183" bestFit="1" customWidth="1"/>
    <col min="24" max="24" width="11.5" style="183" bestFit="1" customWidth="1"/>
    <col min="25" max="25" width="0" style="183" hidden="1" customWidth="1"/>
    <col min="26" max="26" width="14.25" style="183" bestFit="1" customWidth="1"/>
    <col min="27" max="16384" width="9" style="183"/>
  </cols>
  <sheetData>
    <row r="1" spans="1:26">
      <c r="A1" s="182" t="s">
        <v>177</v>
      </c>
      <c r="L1" s="183" t="s">
        <v>178</v>
      </c>
      <c r="M1" s="183" t="s">
        <v>178</v>
      </c>
      <c r="N1" s="183" t="s">
        <v>178</v>
      </c>
      <c r="O1" s="183" t="s">
        <v>178</v>
      </c>
      <c r="P1" s="183" t="s">
        <v>178</v>
      </c>
      <c r="Q1" s="183" t="s">
        <v>178</v>
      </c>
      <c r="R1" s="183" t="s">
        <v>178</v>
      </c>
      <c r="S1" s="183" t="s">
        <v>178</v>
      </c>
      <c r="T1" s="183" t="s">
        <v>178</v>
      </c>
      <c r="U1" s="183" t="s">
        <v>178</v>
      </c>
      <c r="V1" s="183" t="s">
        <v>178</v>
      </c>
      <c r="Y1" s="183" t="s">
        <v>178</v>
      </c>
    </row>
    <row r="2" spans="1:26">
      <c r="A2" s="184"/>
      <c r="B2" s="184"/>
      <c r="C2" s="184"/>
      <c r="D2" s="184"/>
      <c r="E2" s="184"/>
      <c r="F2" s="184"/>
      <c r="G2" s="184"/>
      <c r="H2" s="184"/>
      <c r="I2" s="184"/>
      <c r="J2" s="184"/>
      <c r="K2" s="184"/>
      <c r="L2" s="184"/>
      <c r="M2" s="184"/>
      <c r="N2" s="184"/>
      <c r="O2" s="184"/>
      <c r="P2" s="184"/>
      <c r="Q2" s="184"/>
      <c r="R2" s="184"/>
      <c r="S2" s="184"/>
      <c r="T2" s="184"/>
      <c r="U2" s="184"/>
      <c r="V2" s="184"/>
      <c r="W2" s="184"/>
      <c r="X2" s="184"/>
      <c r="Y2" s="184"/>
    </row>
    <row r="3" spans="1:26" ht="34.5">
      <c r="B3" s="185" t="s">
        <v>175</v>
      </c>
      <c r="C3" s="186"/>
      <c r="D3" s="186"/>
      <c r="E3" s="186"/>
      <c r="F3" s="186"/>
    </row>
    <row r="4" spans="1:26">
      <c r="B4" s="376" t="s">
        <v>158</v>
      </c>
      <c r="C4" s="376"/>
      <c r="D4" s="376"/>
      <c r="E4" s="376"/>
      <c r="F4" s="376"/>
      <c r="G4" s="376"/>
      <c r="H4" s="376"/>
      <c r="I4" s="376"/>
      <c r="J4" s="376"/>
      <c r="K4" s="376"/>
      <c r="L4" s="376"/>
      <c r="M4" s="376"/>
      <c r="N4" s="376"/>
      <c r="O4" s="376"/>
    </row>
    <row r="5" spans="1:26" ht="15.75" thickBot="1">
      <c r="B5" s="187"/>
      <c r="C5" s="187"/>
      <c r="D5" s="187"/>
      <c r="E5" s="187"/>
      <c r="F5" s="187"/>
    </row>
    <row r="6" spans="1:26" ht="15" customHeight="1" thickBot="1">
      <c r="A6" s="188"/>
      <c r="B6" s="388" t="s">
        <v>179</v>
      </c>
      <c r="C6" s="381" t="s">
        <v>180</v>
      </c>
      <c r="D6" s="382"/>
      <c r="E6" s="382"/>
      <c r="F6" s="382"/>
      <c r="G6" s="382"/>
      <c r="H6" s="382"/>
      <c r="I6" s="382"/>
      <c r="J6" s="382"/>
      <c r="K6" s="383"/>
      <c r="L6" s="398" t="s">
        <v>181</v>
      </c>
      <c r="M6" s="399"/>
      <c r="N6" s="399"/>
      <c r="O6" s="399"/>
      <c r="P6" s="399"/>
      <c r="Q6" s="399"/>
      <c r="R6" s="399"/>
      <c r="S6" s="399"/>
      <c r="T6" s="399"/>
      <c r="U6" s="399"/>
      <c r="V6" s="399"/>
      <c r="W6" s="399"/>
      <c r="X6" s="400"/>
      <c r="Y6" s="392" t="s">
        <v>163</v>
      </c>
      <c r="Z6" s="388" t="s">
        <v>182</v>
      </c>
    </row>
    <row r="7" spans="1:26" ht="60.75" thickBot="1">
      <c r="A7" s="189"/>
      <c r="B7" s="389"/>
      <c r="C7" s="262" t="s">
        <v>183</v>
      </c>
      <c r="D7" s="275" t="s">
        <v>59</v>
      </c>
      <c r="E7" s="275" t="s">
        <v>61</v>
      </c>
      <c r="F7" s="263" t="s">
        <v>63</v>
      </c>
      <c r="G7" s="263" t="s">
        <v>276</v>
      </c>
      <c r="H7" s="282" t="s">
        <v>277</v>
      </c>
      <c r="I7" s="282" t="s">
        <v>230</v>
      </c>
      <c r="J7" s="282" t="s">
        <v>278</v>
      </c>
      <c r="K7" s="264" t="s">
        <v>73</v>
      </c>
      <c r="L7" s="283" t="s">
        <v>214</v>
      </c>
      <c r="M7" s="284" t="s">
        <v>279</v>
      </c>
      <c r="N7" s="284" t="s">
        <v>280</v>
      </c>
      <c r="O7" s="284" t="s">
        <v>281</v>
      </c>
      <c r="P7" s="284" t="s">
        <v>282</v>
      </c>
      <c r="Q7" s="284" t="s">
        <v>233</v>
      </c>
      <c r="R7" s="284" t="s">
        <v>283</v>
      </c>
      <c r="S7" s="284" t="s">
        <v>284</v>
      </c>
      <c r="T7" s="284" t="s">
        <v>285</v>
      </c>
      <c r="U7" s="284" t="s">
        <v>286</v>
      </c>
      <c r="V7" s="284" t="s">
        <v>287</v>
      </c>
      <c r="W7" s="285" t="s">
        <v>110</v>
      </c>
      <c r="X7" s="285" t="s">
        <v>162</v>
      </c>
      <c r="Y7" s="392"/>
      <c r="Z7" s="389"/>
    </row>
    <row r="8" spans="1:26" ht="14.25" customHeight="1">
      <c r="A8" s="188"/>
      <c r="B8" s="195">
        <v>1</v>
      </c>
      <c r="C8" s="212"/>
      <c r="D8" s="213"/>
      <c r="E8" s="213"/>
      <c r="F8" s="215" t="s">
        <v>188</v>
      </c>
      <c r="G8" s="215">
        <v>1</v>
      </c>
      <c r="H8" s="215" t="s">
        <v>288</v>
      </c>
      <c r="I8" s="236">
        <v>1</v>
      </c>
      <c r="J8" s="295" t="s">
        <v>289</v>
      </c>
      <c r="K8" s="216">
        <v>1</v>
      </c>
      <c r="L8" s="251" t="str">
        <f>'Project Summary'!$C$11</f>
        <v>Bradford</v>
      </c>
      <c r="M8" s="253">
        <f>IF(H8='Look Up Tables'!$H$156,VLOOKUP('Refrigeration Economizer'!L8,'Look Up Tables'!$B$155:$F$163,3,FALSE),IF(H8='Look Up Tables'!$H$157,VLOOKUP('Refrigeration Economizer'!L8,'Look Up Tables'!$B$155:$F$163,4,FALSE),IF(H8='Look Up Tables'!$H$158,VLOOKUP('Refrigeration Economizer'!L8,'Look Up Tables'!$B$155:$F$163,5,FALSE),0)))</f>
        <v>1092</v>
      </c>
      <c r="N8" s="253">
        <v>0.123</v>
      </c>
      <c r="O8" s="253">
        <v>3.5000000000000003E-2</v>
      </c>
      <c r="P8" s="253">
        <v>0.22700000000000001</v>
      </c>
      <c r="Q8" s="253">
        <v>1.29</v>
      </c>
      <c r="R8" s="286">
        <v>0.5</v>
      </c>
      <c r="S8" s="286">
        <v>0.63</v>
      </c>
      <c r="T8" s="253">
        <f>IF(K8="",0,VLOOKUP(L8,'Look Up Tables'!$B$155:$F$163,2,FALSE))</f>
        <v>2721</v>
      </c>
      <c r="U8" s="253">
        <f>IF(K8="",0,((G8*M8)+((N8*I8)-O8)*T8*R8*Q8)-(P8*S8*T8)*K8)</f>
        <v>857.31375000000003</v>
      </c>
      <c r="V8" s="253">
        <f>IF(K8="",0,(G8*M8)-(P8*S8*T8)*K8)</f>
        <v>702.86978999999997</v>
      </c>
      <c r="W8" s="287">
        <f>ROUND(IF(J8="YES",U8,V8),2)</f>
        <v>857.31</v>
      </c>
      <c r="X8" s="288">
        <v>0</v>
      </c>
      <c r="Y8" s="194">
        <f>IFERROR(ROUND(W8*0.02+X8*200,2),"")</f>
        <v>17.149999999999999</v>
      </c>
      <c r="Z8" s="201">
        <f>ROUND(Y8*'Project Summary'!$F$32/'Project Summary'!$E$32,2)</f>
        <v>17.149999999999999</v>
      </c>
    </row>
    <row r="9" spans="1:26">
      <c r="A9" s="188"/>
      <c r="B9" s="202">
        <v>2</v>
      </c>
      <c r="C9" s="217"/>
      <c r="D9" s="218"/>
      <c r="E9" s="218"/>
      <c r="F9" s="296" t="s">
        <v>188</v>
      </c>
      <c r="G9" s="297">
        <v>1</v>
      </c>
      <c r="H9" s="297" t="s">
        <v>290</v>
      </c>
      <c r="I9" s="298">
        <v>1</v>
      </c>
      <c r="J9" s="239" t="s">
        <v>289</v>
      </c>
      <c r="K9" s="299">
        <v>1</v>
      </c>
      <c r="L9" s="203" t="str">
        <f>'Project Summary'!$C$11</f>
        <v>Bradford</v>
      </c>
      <c r="M9" s="204">
        <f>IF(H9='Look Up Tables'!$H$156,VLOOKUP('Refrigeration Economizer'!L9,'Look Up Tables'!$B$155:$F$163,3,FALSE),IF(H9='Look Up Tables'!$H$157,VLOOKUP('Refrigeration Economizer'!L9,'Look Up Tables'!$B$155:$F$163,4,FALSE),IF(H9='Look Up Tables'!$H$158,VLOOKUP('Refrigeration Economizer'!L9,'Look Up Tables'!$B$155:$F$163,5,FALSE),0)))</f>
        <v>1153</v>
      </c>
      <c r="N9" s="204">
        <v>0.123</v>
      </c>
      <c r="O9" s="204">
        <v>3.5000000000000003E-2</v>
      </c>
      <c r="P9" s="204">
        <v>0.22700000000000001</v>
      </c>
      <c r="Q9" s="204">
        <v>1.29</v>
      </c>
      <c r="R9" s="289">
        <v>0.5</v>
      </c>
      <c r="S9" s="289">
        <v>0.63</v>
      </c>
      <c r="T9" s="204">
        <f>IF(K9="",0,VLOOKUP(L9,'Look Up Tables'!$B$155:$F$163,2,FALSE))</f>
        <v>2721</v>
      </c>
      <c r="U9" s="204">
        <f t="shared" ref="U9:U17" si="0">IF(K9="",0,((G9*M9)+((N9*I9)-O9)*T9*R9*Q9)-(P9*S9*T9)*K9)</f>
        <v>918.31375000000003</v>
      </c>
      <c r="V9" s="204">
        <f t="shared" ref="V9:V17" si="1">IF(K9="",0,(G9*M9)-(P9*S9*T9)*K9)</f>
        <v>763.86978999999997</v>
      </c>
      <c r="W9" s="290">
        <f t="shared" ref="W9:W17" si="2">ROUND(IF(J9="YES",U9,V9),2)</f>
        <v>918.31</v>
      </c>
      <c r="X9" s="291">
        <v>0</v>
      </c>
      <c r="Y9" s="194">
        <f t="shared" ref="Y9:Y17" si="3">IFERROR(ROUND(W9*0.02+X9*200,2),"")</f>
        <v>18.37</v>
      </c>
      <c r="Z9" s="205">
        <f>ROUND(Y9*'Project Summary'!$F$32/'Project Summary'!$E$32,2)</f>
        <v>18.37</v>
      </c>
    </row>
    <row r="10" spans="1:26">
      <c r="A10" s="188"/>
      <c r="B10" s="202">
        <v>3</v>
      </c>
      <c r="C10" s="217"/>
      <c r="D10" s="218"/>
      <c r="E10" s="218"/>
      <c r="F10" s="219" t="s">
        <v>188</v>
      </c>
      <c r="G10" s="219">
        <v>1</v>
      </c>
      <c r="H10" s="219" t="s">
        <v>291</v>
      </c>
      <c r="I10" s="219">
        <v>1</v>
      </c>
      <c r="J10" s="239" t="s">
        <v>289</v>
      </c>
      <c r="K10" s="220">
        <v>1</v>
      </c>
      <c r="L10" s="203" t="str">
        <f>'Project Summary'!$C$11</f>
        <v>Bradford</v>
      </c>
      <c r="M10" s="204">
        <f>IF(H10='Look Up Tables'!$H$156,VLOOKUP('Refrigeration Economizer'!L10,'Look Up Tables'!$B$155:$F$163,3,FALSE),IF(H10='Look Up Tables'!$H$157,VLOOKUP('Refrigeration Economizer'!L10,'Look Up Tables'!$B$155:$F$163,4,FALSE),IF(H10='Look Up Tables'!$H$158,VLOOKUP('Refrigeration Economizer'!L10,'Look Up Tables'!$B$155:$F$163,5,FALSE),0)))</f>
        <v>1306</v>
      </c>
      <c r="N10" s="204">
        <v>0.123</v>
      </c>
      <c r="O10" s="204">
        <v>3.5000000000000003E-2</v>
      </c>
      <c r="P10" s="204">
        <v>0.22700000000000001</v>
      </c>
      <c r="Q10" s="204">
        <v>1.29</v>
      </c>
      <c r="R10" s="289">
        <v>0.5</v>
      </c>
      <c r="S10" s="289">
        <v>0.63</v>
      </c>
      <c r="T10" s="204">
        <f>IF(K10="",0,VLOOKUP(L10,'Look Up Tables'!$B$155:$F$163,2,FALSE))</f>
        <v>2721</v>
      </c>
      <c r="U10" s="204">
        <f t="shared" si="0"/>
        <v>1071.31375</v>
      </c>
      <c r="V10" s="204">
        <f t="shared" si="1"/>
        <v>916.86978999999997</v>
      </c>
      <c r="W10" s="290">
        <f t="shared" si="2"/>
        <v>1071.31</v>
      </c>
      <c r="X10" s="291">
        <v>0</v>
      </c>
      <c r="Y10" s="194">
        <f t="shared" si="3"/>
        <v>21.43</v>
      </c>
      <c r="Z10" s="205">
        <f>ROUND(Y10*'Project Summary'!$F$32/'Project Summary'!$E$32,2)</f>
        <v>21.43</v>
      </c>
    </row>
    <row r="11" spans="1:26">
      <c r="A11" s="188"/>
      <c r="B11" s="202">
        <v>4</v>
      </c>
      <c r="C11" s="217"/>
      <c r="D11" s="218"/>
      <c r="E11" s="218"/>
      <c r="F11" s="239" t="s">
        <v>188</v>
      </c>
      <c r="G11" s="239">
        <v>1</v>
      </c>
      <c r="H11" s="239" t="s">
        <v>288</v>
      </c>
      <c r="I11" s="239">
        <v>1</v>
      </c>
      <c r="J11" s="239" t="s">
        <v>292</v>
      </c>
      <c r="K11" s="300">
        <v>1</v>
      </c>
      <c r="L11" s="203" t="str">
        <f>'Project Summary'!$C$11</f>
        <v>Bradford</v>
      </c>
      <c r="M11" s="204">
        <f>IF(H11='Look Up Tables'!$H$156,VLOOKUP('Refrigeration Economizer'!L11,'Look Up Tables'!$B$155:$F$163,3,FALSE),IF(H11='Look Up Tables'!$H$157,VLOOKUP('Refrigeration Economizer'!L11,'Look Up Tables'!$B$155:$F$163,4,FALSE),IF(H11='Look Up Tables'!$H$158,VLOOKUP('Refrigeration Economizer'!L11,'Look Up Tables'!$B$155:$F$163,5,FALSE),0)))</f>
        <v>1092</v>
      </c>
      <c r="N11" s="204">
        <v>0.123</v>
      </c>
      <c r="O11" s="204">
        <v>3.5000000000000003E-2</v>
      </c>
      <c r="P11" s="204">
        <v>0.22700000000000001</v>
      </c>
      <c r="Q11" s="204">
        <v>1.29</v>
      </c>
      <c r="R11" s="289">
        <v>0.5</v>
      </c>
      <c r="S11" s="289">
        <v>0.63</v>
      </c>
      <c r="T11" s="204">
        <f>IF(K11="",0,VLOOKUP(L11,'Look Up Tables'!$B$155:$F$163,2,FALSE))</f>
        <v>2721</v>
      </c>
      <c r="U11" s="204">
        <f t="shared" si="0"/>
        <v>857.31375000000003</v>
      </c>
      <c r="V11" s="204">
        <f t="shared" si="1"/>
        <v>702.86978999999997</v>
      </c>
      <c r="W11" s="290">
        <f t="shared" si="2"/>
        <v>702.87</v>
      </c>
      <c r="X11" s="291">
        <v>0</v>
      </c>
      <c r="Y11" s="194">
        <f t="shared" si="3"/>
        <v>14.06</v>
      </c>
      <c r="Z11" s="205">
        <f>ROUND(Y11*'Project Summary'!$F$32/'Project Summary'!$E$32,2)</f>
        <v>14.06</v>
      </c>
    </row>
    <row r="12" spans="1:26">
      <c r="A12" s="188"/>
      <c r="B12" s="202">
        <v>5</v>
      </c>
      <c r="C12" s="217"/>
      <c r="D12" s="218"/>
      <c r="E12" s="218"/>
      <c r="F12" s="219" t="s">
        <v>188</v>
      </c>
      <c r="G12" s="239">
        <v>1</v>
      </c>
      <c r="H12" s="219" t="s">
        <v>290</v>
      </c>
      <c r="I12" s="219">
        <v>1</v>
      </c>
      <c r="J12" s="239" t="s">
        <v>292</v>
      </c>
      <c r="K12" s="220">
        <v>1</v>
      </c>
      <c r="L12" s="203" t="str">
        <f>'Project Summary'!$C$11</f>
        <v>Bradford</v>
      </c>
      <c r="M12" s="204">
        <f>IF(H12='Look Up Tables'!$H$156,VLOOKUP('Refrigeration Economizer'!L12,'Look Up Tables'!$B$155:$F$163,3,FALSE),IF(H12='Look Up Tables'!$H$157,VLOOKUP('Refrigeration Economizer'!L12,'Look Up Tables'!$B$155:$F$163,4,FALSE),IF(H12='Look Up Tables'!$H$158,VLOOKUP('Refrigeration Economizer'!L12,'Look Up Tables'!$B$155:$F$163,5,FALSE),0)))</f>
        <v>1153</v>
      </c>
      <c r="N12" s="204">
        <v>0.123</v>
      </c>
      <c r="O12" s="204">
        <v>3.5000000000000003E-2</v>
      </c>
      <c r="P12" s="204">
        <v>0.22700000000000001</v>
      </c>
      <c r="Q12" s="204">
        <v>1.29</v>
      </c>
      <c r="R12" s="289">
        <v>0.5</v>
      </c>
      <c r="S12" s="289">
        <v>0.63</v>
      </c>
      <c r="T12" s="204">
        <f>IF(K12="",0,VLOOKUP(L12,'Look Up Tables'!$B$155:$F$163,2,FALSE))</f>
        <v>2721</v>
      </c>
      <c r="U12" s="204">
        <f t="shared" si="0"/>
        <v>918.31375000000003</v>
      </c>
      <c r="V12" s="204">
        <f t="shared" si="1"/>
        <v>763.86978999999997</v>
      </c>
      <c r="W12" s="290">
        <f t="shared" si="2"/>
        <v>763.87</v>
      </c>
      <c r="X12" s="291">
        <v>0</v>
      </c>
      <c r="Y12" s="194">
        <f t="shared" si="3"/>
        <v>15.28</v>
      </c>
      <c r="Z12" s="205">
        <f>ROUND(Y12*'Project Summary'!$F$32/'Project Summary'!$E$32,2)</f>
        <v>15.28</v>
      </c>
    </row>
    <row r="13" spans="1:26">
      <c r="A13" s="188"/>
      <c r="B13" s="202">
        <v>6</v>
      </c>
      <c r="C13" s="217"/>
      <c r="D13" s="218"/>
      <c r="E13" s="218"/>
      <c r="F13" s="219" t="s">
        <v>188</v>
      </c>
      <c r="G13" s="219">
        <v>1</v>
      </c>
      <c r="H13" s="219" t="s">
        <v>291</v>
      </c>
      <c r="I13" s="219">
        <v>1</v>
      </c>
      <c r="J13" s="239" t="s">
        <v>292</v>
      </c>
      <c r="K13" s="220">
        <v>1</v>
      </c>
      <c r="L13" s="203" t="str">
        <f>'Project Summary'!$C$11</f>
        <v>Bradford</v>
      </c>
      <c r="M13" s="204">
        <f>IF(H13='Look Up Tables'!$H$156,VLOOKUP('Refrigeration Economizer'!L13,'Look Up Tables'!$B$155:$F$163,3,FALSE),IF(H13='Look Up Tables'!$H$157,VLOOKUP('Refrigeration Economizer'!L13,'Look Up Tables'!$B$155:$F$163,4,FALSE),IF(H13='Look Up Tables'!$H$158,VLOOKUP('Refrigeration Economizer'!L13,'Look Up Tables'!$B$155:$F$163,5,FALSE),0)))</f>
        <v>1306</v>
      </c>
      <c r="N13" s="204">
        <v>0.123</v>
      </c>
      <c r="O13" s="204">
        <v>3.5000000000000003E-2</v>
      </c>
      <c r="P13" s="204">
        <v>0.22700000000000001</v>
      </c>
      <c r="Q13" s="204">
        <v>1.29</v>
      </c>
      <c r="R13" s="289">
        <v>0.5</v>
      </c>
      <c r="S13" s="289">
        <v>0.63</v>
      </c>
      <c r="T13" s="204">
        <f>IF(K13="",0,VLOOKUP(L13,'Look Up Tables'!$B$155:$F$163,2,FALSE))</f>
        <v>2721</v>
      </c>
      <c r="U13" s="204">
        <f t="shared" si="0"/>
        <v>1071.31375</v>
      </c>
      <c r="V13" s="204">
        <f t="shared" si="1"/>
        <v>916.86978999999997</v>
      </c>
      <c r="W13" s="290">
        <f t="shared" si="2"/>
        <v>916.87</v>
      </c>
      <c r="X13" s="291">
        <v>0</v>
      </c>
      <c r="Y13" s="194">
        <f t="shared" si="3"/>
        <v>18.34</v>
      </c>
      <c r="Z13" s="205">
        <f>ROUND(Y13*'Project Summary'!$F$32/'Project Summary'!$E$32,2)</f>
        <v>18.34</v>
      </c>
    </row>
    <row r="14" spans="1:26">
      <c r="A14" s="188"/>
      <c r="B14" s="202">
        <v>7</v>
      </c>
      <c r="C14" s="217"/>
      <c r="D14" s="218"/>
      <c r="E14" s="218"/>
      <c r="F14" s="237"/>
      <c r="G14" s="219"/>
      <c r="H14" s="219"/>
      <c r="I14" s="238"/>
      <c r="J14" s="273"/>
      <c r="K14" s="220"/>
      <c r="L14" s="203" t="str">
        <f>'Project Summary'!$C$11</f>
        <v>Bradford</v>
      </c>
      <c r="M14" s="204">
        <f>IF(H14='Look Up Tables'!$H$156,VLOOKUP('Refrigeration Economizer'!L14,'Look Up Tables'!$B$155:$F$163,3,FALSE),IF(H14='Look Up Tables'!$H$157,VLOOKUP('Refrigeration Economizer'!L14,'Look Up Tables'!$B$155:$F$163,4,FALSE),IF(H14='Look Up Tables'!$H$158,VLOOKUP('Refrigeration Economizer'!L14,'Look Up Tables'!$B$155:$F$163,5,FALSE),0)))</f>
        <v>0</v>
      </c>
      <c r="N14" s="204">
        <v>0.123</v>
      </c>
      <c r="O14" s="204">
        <v>3.5000000000000003E-2</v>
      </c>
      <c r="P14" s="204">
        <v>0.22700000000000001</v>
      </c>
      <c r="Q14" s="204">
        <v>1.29</v>
      </c>
      <c r="R14" s="289">
        <v>0.5</v>
      </c>
      <c r="S14" s="289">
        <v>0.63</v>
      </c>
      <c r="T14" s="204">
        <f>IF(K14="",0,VLOOKUP(L14,'Look Up Tables'!$B$155:$F$163,2,FALSE))</f>
        <v>0</v>
      </c>
      <c r="U14" s="204">
        <f t="shared" si="0"/>
        <v>0</v>
      </c>
      <c r="V14" s="204">
        <f t="shared" si="1"/>
        <v>0</v>
      </c>
      <c r="W14" s="290">
        <f t="shared" si="2"/>
        <v>0</v>
      </c>
      <c r="X14" s="291">
        <v>0</v>
      </c>
      <c r="Y14" s="194">
        <f t="shared" si="3"/>
        <v>0</v>
      </c>
      <c r="Z14" s="205">
        <f>ROUND(Y14*'Project Summary'!$F$32/'Project Summary'!$E$32,2)</f>
        <v>0</v>
      </c>
    </row>
    <row r="15" spans="1:26">
      <c r="A15" s="188"/>
      <c r="B15" s="202">
        <v>8</v>
      </c>
      <c r="C15" s="217"/>
      <c r="D15" s="218"/>
      <c r="E15" s="218"/>
      <c r="F15" s="237"/>
      <c r="G15" s="219"/>
      <c r="H15" s="219"/>
      <c r="I15" s="238"/>
      <c r="J15" s="273"/>
      <c r="K15" s="220"/>
      <c r="L15" s="203" t="str">
        <f>'Project Summary'!$C$11</f>
        <v>Bradford</v>
      </c>
      <c r="M15" s="204">
        <f>IF(H15='Look Up Tables'!$H$156,VLOOKUP('Refrigeration Economizer'!L15,'Look Up Tables'!$B$155:$F$163,3,FALSE),IF(H15='Look Up Tables'!$H$157,VLOOKUP('Refrigeration Economizer'!L15,'Look Up Tables'!$B$155:$F$163,4,FALSE),IF(H15='Look Up Tables'!$H$158,VLOOKUP('Refrigeration Economizer'!L15,'Look Up Tables'!$B$155:$F$163,5,FALSE),0)))</f>
        <v>0</v>
      </c>
      <c r="N15" s="204">
        <v>0.123</v>
      </c>
      <c r="O15" s="204">
        <v>3.5000000000000003E-2</v>
      </c>
      <c r="P15" s="204">
        <v>0.22700000000000001</v>
      </c>
      <c r="Q15" s="204">
        <v>1.29</v>
      </c>
      <c r="R15" s="289">
        <v>0.5</v>
      </c>
      <c r="S15" s="289">
        <v>0.63</v>
      </c>
      <c r="T15" s="204">
        <f>IF(K15="",0,VLOOKUP(L15,'Look Up Tables'!$B$155:$F$163,2,FALSE))</f>
        <v>0</v>
      </c>
      <c r="U15" s="204">
        <f t="shared" si="0"/>
        <v>0</v>
      </c>
      <c r="V15" s="204">
        <f t="shared" si="1"/>
        <v>0</v>
      </c>
      <c r="W15" s="290">
        <f t="shared" si="2"/>
        <v>0</v>
      </c>
      <c r="X15" s="291">
        <v>0</v>
      </c>
      <c r="Y15" s="194">
        <f t="shared" si="3"/>
        <v>0</v>
      </c>
      <c r="Z15" s="205">
        <f>ROUND(Y15*'Project Summary'!$F$32/'Project Summary'!$E$32,2)</f>
        <v>0</v>
      </c>
    </row>
    <row r="16" spans="1:26">
      <c r="A16" s="188"/>
      <c r="B16" s="202">
        <v>9</v>
      </c>
      <c r="C16" s="217"/>
      <c r="D16" s="218"/>
      <c r="E16" s="218"/>
      <c r="F16" s="237"/>
      <c r="G16" s="219"/>
      <c r="H16" s="219"/>
      <c r="I16" s="238"/>
      <c r="J16" s="273"/>
      <c r="K16" s="220"/>
      <c r="L16" s="203" t="str">
        <f>'Project Summary'!$C$11</f>
        <v>Bradford</v>
      </c>
      <c r="M16" s="204">
        <f>IF(H16='Look Up Tables'!$H$156,VLOOKUP('Refrigeration Economizer'!L16,'Look Up Tables'!$B$155:$F$163,3,FALSE),IF(H16='Look Up Tables'!$H$157,VLOOKUP('Refrigeration Economizer'!L16,'Look Up Tables'!$B$155:$F$163,4,FALSE),IF(H16='Look Up Tables'!$H$158,VLOOKUP('Refrigeration Economizer'!L16,'Look Up Tables'!$B$155:$F$163,5,FALSE),0)))</f>
        <v>0</v>
      </c>
      <c r="N16" s="204">
        <v>0.123</v>
      </c>
      <c r="O16" s="204">
        <v>3.5000000000000003E-2</v>
      </c>
      <c r="P16" s="204">
        <v>0.22700000000000001</v>
      </c>
      <c r="Q16" s="204">
        <v>1.29</v>
      </c>
      <c r="R16" s="289">
        <v>0.5</v>
      </c>
      <c r="S16" s="289">
        <v>0.63</v>
      </c>
      <c r="T16" s="204">
        <f>IF(K16="",0,VLOOKUP(L16,'Look Up Tables'!$B$155:$F$163,2,FALSE))</f>
        <v>0</v>
      </c>
      <c r="U16" s="204">
        <f t="shared" si="0"/>
        <v>0</v>
      </c>
      <c r="V16" s="204">
        <f t="shared" si="1"/>
        <v>0</v>
      </c>
      <c r="W16" s="290">
        <f t="shared" si="2"/>
        <v>0</v>
      </c>
      <c r="X16" s="291">
        <v>0</v>
      </c>
      <c r="Y16" s="194">
        <f t="shared" si="3"/>
        <v>0</v>
      </c>
      <c r="Z16" s="205">
        <f>ROUND(Y16*'Project Summary'!$F$32/'Project Summary'!$E$32,2)</f>
        <v>0</v>
      </c>
    </row>
    <row r="17" spans="1:26" ht="15" thickBot="1">
      <c r="A17" s="188"/>
      <c r="B17" s="206">
        <v>10</v>
      </c>
      <c r="C17" s="222"/>
      <c r="D17" s="223"/>
      <c r="E17" s="223"/>
      <c r="F17" s="224"/>
      <c r="G17" s="225"/>
      <c r="H17" s="225"/>
      <c r="I17" s="274"/>
      <c r="J17" s="281"/>
      <c r="K17" s="226"/>
      <c r="L17" s="207" t="str">
        <f>'Project Summary'!$C$11</f>
        <v>Bradford</v>
      </c>
      <c r="M17" s="208">
        <f>IF(H17='Look Up Tables'!$H$156,VLOOKUP('Refrigeration Economizer'!L17,'Look Up Tables'!$B$155:$F$163,3,FALSE),IF(H17='Look Up Tables'!$H$157,VLOOKUP('Refrigeration Economizer'!L17,'Look Up Tables'!$B$155:$F$163,4,FALSE),IF(H17='Look Up Tables'!$H$158,VLOOKUP('Refrigeration Economizer'!L17,'Look Up Tables'!$B$155:$F$163,5,FALSE),0)))</f>
        <v>0</v>
      </c>
      <c r="N17" s="208">
        <v>0.123</v>
      </c>
      <c r="O17" s="208">
        <v>3.5000000000000003E-2</v>
      </c>
      <c r="P17" s="208">
        <v>0.22700000000000001</v>
      </c>
      <c r="Q17" s="208">
        <v>1.29</v>
      </c>
      <c r="R17" s="292">
        <v>0.5</v>
      </c>
      <c r="S17" s="292">
        <v>0.63</v>
      </c>
      <c r="T17" s="208">
        <f>IF(K17="",0,VLOOKUP(L17,'Look Up Tables'!$B$155:$F$163,2,FALSE))</f>
        <v>0</v>
      </c>
      <c r="U17" s="208">
        <f t="shared" si="0"/>
        <v>0</v>
      </c>
      <c r="V17" s="208">
        <f t="shared" si="1"/>
        <v>0</v>
      </c>
      <c r="W17" s="293">
        <f t="shared" si="2"/>
        <v>0</v>
      </c>
      <c r="X17" s="294">
        <v>0</v>
      </c>
      <c r="Y17" s="194">
        <f t="shared" si="3"/>
        <v>0</v>
      </c>
      <c r="Z17" s="211">
        <f>ROUND(Y17*'Project Summary'!$F$32/'Project Summary'!$E$32,2)</f>
        <v>0</v>
      </c>
    </row>
    <row r="18" spans="1:26">
      <c r="A18" s="188"/>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row>
    <row r="19" spans="1:26">
      <c r="A19" s="188"/>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row>
    <row r="20" spans="1:26">
      <c r="A20" s="18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row>
    <row r="21" spans="1:26">
      <c r="A21" s="18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row>
    <row r="22" spans="1:26">
      <c r="A22" s="18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row>
  </sheetData>
  <sheetProtection algorithmName="SHA-512" hashValue="C8nbploHJ91Zs58unMmQp6laoAqAH7FIAZrvimXXxzOV6/ODLAbNB7W6YQZdyjj/C3WQIynvlBX/94XE/Yfyyg==" saltValue="uj0FDJ2moOo7g07ETv6k+g==" spinCount="100000" sheet="1" objects="1" scenarios="1"/>
  <mergeCells count="6">
    <mergeCell ref="B4:O4"/>
    <mergeCell ref="C6:K6"/>
    <mergeCell ref="L6:X6"/>
    <mergeCell ref="Y6:Y7"/>
    <mergeCell ref="Z6:Z7"/>
    <mergeCell ref="B6:B7"/>
  </mergeCells>
  <conditionalFormatting sqref="F8:F10 F14:F17">
    <cfRule type="expression" dxfId="3" priority="2">
      <formula>$F8="New Construction"</formula>
    </cfRule>
  </conditionalFormatting>
  <conditionalFormatting sqref="F11:F13">
    <cfRule type="expression" dxfId="2" priority="1">
      <formula>$F11="New Construction"</formula>
    </cfRule>
  </conditionalFormatting>
  <dataValidations count="1">
    <dataValidation type="list" allowBlank="1" showInputMessage="1" showErrorMessage="1" sqref="J8:J17" xr:uid="{17739840-58C2-4650-AC78-2AB9B19879CC}">
      <formula1>"YES, 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All cases are considered Replace on Burnout. If new Construction, please contact CLEAResult for further assistance._x000a_" xr:uid="{A4034A5F-7758-42DD-921B-FC1B8F6863BB}">
          <x14:formula1>
            <xm:f>'Look Up Tables'!$F$33:$F$34</xm:f>
          </x14:formula1>
          <xm:sqref>F8:F17</xm:sqref>
        </x14:dataValidation>
        <x14:dataValidation type="list" allowBlank="1" showInputMessage="1" showErrorMessage="1" xr:uid="{C9DB0134-BB9B-4AD3-AF8D-90ED57EF69ED}">
          <x14:formula1>
            <xm:f>'Look Up Tables'!$H$156:$H$158</xm:f>
          </x14:formula1>
          <xm:sqref>H8:H17</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A5E9C-6377-4068-92CE-0476840F23C0}">
  <sheetPr codeName="Sheet22">
    <tabColor rgb="FF92D050"/>
  </sheetPr>
  <dimension ref="A1:AV171"/>
  <sheetViews>
    <sheetView workbookViewId="0">
      <selection activeCell="L12" sqref="L12"/>
    </sheetView>
  </sheetViews>
  <sheetFormatPr defaultRowHeight="14.25"/>
  <cols>
    <col min="1" max="1" width="44.125" customWidth="1"/>
    <col min="4" max="4" width="23.125" customWidth="1"/>
    <col min="22" max="22" width="11.125" customWidth="1"/>
    <col min="41" max="41" width="6" style="124" customWidth="1"/>
    <col min="42" max="45" width="9" style="127"/>
  </cols>
  <sheetData>
    <row r="1" spans="1:48" s="103" customFormat="1" ht="57">
      <c r="B1" s="102" t="s">
        <v>179</v>
      </c>
      <c r="C1" s="102" t="s">
        <v>293</v>
      </c>
      <c r="D1" s="102" t="s">
        <v>294</v>
      </c>
      <c r="E1" s="102" t="s">
        <v>115</v>
      </c>
      <c r="F1" s="102" t="s">
        <v>295</v>
      </c>
      <c r="G1" s="102" t="s">
        <v>296</v>
      </c>
      <c r="H1" s="102" t="s">
        <v>297</v>
      </c>
      <c r="I1" s="102" t="s">
        <v>298</v>
      </c>
      <c r="J1" s="103" t="s">
        <v>299</v>
      </c>
      <c r="K1" s="103" t="s">
        <v>61</v>
      </c>
      <c r="L1" s="103" t="s">
        <v>300</v>
      </c>
      <c r="M1" s="103" t="s">
        <v>301</v>
      </c>
      <c r="N1" s="103" t="s">
        <v>302</v>
      </c>
      <c r="O1" s="103" t="s">
        <v>303</v>
      </c>
      <c r="P1" s="103" t="s">
        <v>304</v>
      </c>
      <c r="Q1" s="103" t="s">
        <v>305</v>
      </c>
      <c r="R1" s="103" t="s">
        <v>306</v>
      </c>
      <c r="S1" s="103" t="s">
        <v>307</v>
      </c>
      <c r="T1" s="103" t="s">
        <v>308</v>
      </c>
      <c r="U1" s="103" t="s">
        <v>309</v>
      </c>
      <c r="V1" s="103" t="s">
        <v>310</v>
      </c>
      <c r="W1" s="103" t="s">
        <v>311</v>
      </c>
      <c r="X1" s="103" t="s">
        <v>312</v>
      </c>
      <c r="Y1" s="103" t="s">
        <v>217</v>
      </c>
      <c r="Z1" s="103" t="s">
        <v>313</v>
      </c>
      <c r="AA1" s="103" t="s">
        <v>314</v>
      </c>
      <c r="AB1" s="103" t="s">
        <v>315</v>
      </c>
      <c r="AC1" s="103" t="s">
        <v>316</v>
      </c>
      <c r="AD1" s="103" t="s">
        <v>317</v>
      </c>
      <c r="AE1" s="103" t="s">
        <v>318</v>
      </c>
      <c r="AF1" s="103" t="s">
        <v>319</v>
      </c>
      <c r="AG1" s="103" t="s">
        <v>320</v>
      </c>
      <c r="AH1" s="103" t="s">
        <v>321</v>
      </c>
      <c r="AI1" s="103" t="s">
        <v>322</v>
      </c>
      <c r="AJ1" s="103" t="s">
        <v>323</v>
      </c>
      <c r="AK1" s="103" t="s">
        <v>324</v>
      </c>
      <c r="AL1" s="103" t="s">
        <v>325</v>
      </c>
      <c r="AM1" s="103" t="s">
        <v>326</v>
      </c>
      <c r="AN1" s="103" t="s">
        <v>327</v>
      </c>
      <c r="AO1" s="123" t="s">
        <v>328</v>
      </c>
      <c r="AP1" s="126" t="s">
        <v>329</v>
      </c>
      <c r="AQ1" s="126" t="s">
        <v>330</v>
      </c>
      <c r="AR1" s="126" t="s">
        <v>331</v>
      </c>
      <c r="AS1" s="126" t="s">
        <v>332</v>
      </c>
      <c r="AT1" s="103" t="s">
        <v>333</v>
      </c>
      <c r="AU1" s="103" t="s">
        <v>334</v>
      </c>
      <c r="AV1" s="103" t="s">
        <v>335</v>
      </c>
    </row>
    <row r="2" spans="1:48">
      <c r="A2" t="str">
        <f>'High Eff Ref Freeze'!$B$3</f>
        <v>High Efficiency Refrigeration/Freezer Cases</v>
      </c>
      <c r="B2">
        <v>1</v>
      </c>
      <c r="C2">
        <f>IF('High Eff Ref Freeze'!K8="","", 'High Eff Ref Freeze'!K8)</f>
        <v>1</v>
      </c>
      <c r="D2" t="str">
        <f>IF($C2="","",IF('High Eff Ref Freeze'!$G8="Freezer",'Look Up Tables'!$AO$75,'Look Up Tables'!$AO$74))</f>
        <v>HEFrzCase</v>
      </c>
      <c r="E2">
        <f>IF('Data Export'!$C2="","", 'High Eff Ref Freeze'!S8)</f>
        <v>10.45</v>
      </c>
      <c r="F2">
        <f>IF('Data Export'!C2="","", 'Project Summary'!$C$6)</f>
        <v>0</v>
      </c>
      <c r="G2">
        <f>IF('Data Export'!$C2="","", 'High Eff Ref Freeze'!$P8)</f>
        <v>222.65</v>
      </c>
      <c r="H2">
        <f>IF('Data Export'!$C2="","", 'High Eff Ref Freeze'!$Q8)</f>
        <v>0.03</v>
      </c>
      <c r="I2">
        <f>IF('Data Export'!$C2="","", 'Project Summary'!$H$1)</f>
        <v>4</v>
      </c>
      <c r="J2">
        <f>IF('Data Export'!$C2="","", 'High Eff Ref Freeze'!$D8)</f>
        <v>0</v>
      </c>
      <c r="K2">
        <f>IF('Data Export'!$C2="","", 'High Eff Ref Freeze'!$E8)</f>
        <v>0</v>
      </c>
      <c r="L2" t="str">
        <f>IF('Data Export'!$C2="","", 'Project Summary'!$C$12)</f>
        <v>Grocery</v>
      </c>
      <c r="M2" t="str">
        <f>IF('Data Export'!$C2="","","")</f>
        <v/>
      </c>
      <c r="O2" t="str">
        <f>IF('Data Export'!$C2="","",'High Eff Ref Freeze'!$G8)</f>
        <v>Freezer</v>
      </c>
      <c r="Z2" t="str">
        <f>IF('Data Export'!$C2="","",'High Eff Ref Freeze'!J8)</f>
        <v>Solid</v>
      </c>
      <c r="AA2">
        <f>IF('Data Export'!$C2="","",'High Eff Ref Freeze'!I8)</f>
        <v>13</v>
      </c>
      <c r="AI2" t="str">
        <f>IF('Data Export'!$C2="","",'High Eff Ref Freeze'!$G8)</f>
        <v>Freezer</v>
      </c>
    </row>
    <row r="3" spans="1:48">
      <c r="A3" t="str">
        <f>'High Eff Ref Freeze'!$B$3</f>
        <v>High Efficiency Refrigeration/Freezer Cases</v>
      </c>
      <c r="B3">
        <v>2</v>
      </c>
      <c r="C3">
        <f>IF('High Eff Ref Freeze'!K9="","", 'High Eff Ref Freeze'!K9)</f>
        <v>1</v>
      </c>
      <c r="D3" t="str">
        <f>IF($C3="","",IF('High Eff Ref Freeze'!$G9="Freezer",'Look Up Tables'!$AO$75,'Look Up Tables'!$AO$74))</f>
        <v>HEFrzCase</v>
      </c>
      <c r="E3">
        <f>IF('Data Export'!$C3="","", 'High Eff Ref Freeze'!S9)</f>
        <v>10.61</v>
      </c>
      <c r="F3">
        <f>IF('Data Export'!C3="","", 'Project Summary'!$C$6)</f>
        <v>0</v>
      </c>
      <c r="G3">
        <f>IF('Data Export'!$C3="","", 'High Eff Ref Freeze'!$P9)</f>
        <v>230.68</v>
      </c>
      <c r="I3">
        <f>IF('Data Export'!$C3="","", 'Project Summary'!$H$1)</f>
        <v>4</v>
      </c>
      <c r="J3">
        <f>IF('Data Export'!$C3="","", 'High Eff Ref Freeze'!$D9)</f>
        <v>0</v>
      </c>
      <c r="K3">
        <f>IF('Data Export'!$C3="","", 'High Eff Ref Freeze'!$E9)</f>
        <v>0</v>
      </c>
      <c r="L3" t="str">
        <f>IF('Data Export'!$C3="","", 'Project Summary'!$C$12)</f>
        <v>Grocery</v>
      </c>
      <c r="M3" t="str">
        <f>IF('Data Export'!$C3="","","")</f>
        <v/>
      </c>
      <c r="O3" t="str">
        <f>IF('Data Export'!$C3="","",'High Eff Ref Freeze'!$G9)</f>
        <v>Freezer</v>
      </c>
      <c r="Z3" t="str">
        <f>IF('Data Export'!$C3="","",'High Eff Ref Freeze'!J9)</f>
        <v>Solid</v>
      </c>
      <c r="AA3">
        <f>IF('Data Export'!$C3="","",'High Eff Ref Freeze'!I9)</f>
        <v>15</v>
      </c>
      <c r="AI3" t="str">
        <f>IF('Data Export'!$C3="","",'High Eff Ref Freeze'!$G9)</f>
        <v>Freezer</v>
      </c>
    </row>
    <row r="4" spans="1:48">
      <c r="A4" t="str">
        <f>'High Eff Ref Freeze'!$B$3</f>
        <v>High Efficiency Refrigeration/Freezer Cases</v>
      </c>
      <c r="B4">
        <v>3</v>
      </c>
      <c r="C4">
        <f>IF('High Eff Ref Freeze'!K10="","", 'High Eff Ref Freeze'!K10)</f>
        <v>1</v>
      </c>
      <c r="D4" t="str">
        <f>IF($C4="","",IF('High Eff Ref Freeze'!$G10="Freezer",'Look Up Tables'!$AO$75,'Look Up Tables'!$AO$74))</f>
        <v>HEFrzCase</v>
      </c>
      <c r="E4">
        <f>IF('Data Export'!$C4="","", 'High Eff Ref Freeze'!S10)</f>
        <v>18.45</v>
      </c>
      <c r="F4">
        <f>IF('Data Export'!C4="","", 'Project Summary'!$C$6)</f>
        <v>0</v>
      </c>
      <c r="G4">
        <f>IF('Data Export'!$C4="","", 'High Eff Ref Freeze'!$P10)</f>
        <v>422.67</v>
      </c>
      <c r="I4">
        <f>IF('Data Export'!$C4="","", 'Project Summary'!$H$1)</f>
        <v>4</v>
      </c>
      <c r="J4">
        <f>IF('Data Export'!$C4="","", 'High Eff Ref Freeze'!$D10)</f>
        <v>0</v>
      </c>
      <c r="K4">
        <f>IF('Data Export'!$C4="","", 'High Eff Ref Freeze'!$E10)</f>
        <v>0</v>
      </c>
      <c r="L4" t="str">
        <f>IF('Data Export'!$C4="","", 'Project Summary'!$C$12)</f>
        <v>Grocery</v>
      </c>
      <c r="M4" t="str">
        <f>IF('Data Export'!$C4="","","")</f>
        <v/>
      </c>
      <c r="O4" t="str">
        <f>IF('Data Export'!$C4="","",'High Eff Ref Freeze'!$G10)</f>
        <v>Freezer</v>
      </c>
      <c r="Z4" t="str">
        <f>IF('Data Export'!$C4="","",'High Eff Ref Freeze'!J10)</f>
        <v>Solid</v>
      </c>
      <c r="AA4">
        <f>IF('Data Export'!$C4="","",'High Eff Ref Freeze'!I10)</f>
        <v>45</v>
      </c>
      <c r="AI4" t="str">
        <f>IF('Data Export'!$C4="","",'High Eff Ref Freeze'!$G10)</f>
        <v>Freezer</v>
      </c>
    </row>
    <row r="5" spans="1:48">
      <c r="A5" t="str">
        <f>'High Eff Ref Freeze'!$B$3</f>
        <v>High Efficiency Refrigeration/Freezer Cases</v>
      </c>
      <c r="B5">
        <v>4</v>
      </c>
      <c r="C5">
        <f>IF('High Eff Ref Freeze'!K11="","", 'High Eff Ref Freeze'!K11)</f>
        <v>1</v>
      </c>
      <c r="D5" t="str">
        <f>IF($C5="","",IF('High Eff Ref Freeze'!$G11="Freezer",'Look Up Tables'!$AO$75,'Look Up Tables'!$AO$74))</f>
        <v>HEFrzCase</v>
      </c>
      <c r="E5">
        <f>IF('Data Export'!$C5="","", 'High Eff Ref Freeze'!S11)</f>
        <v>18.940000000000001</v>
      </c>
      <c r="F5">
        <f>IF('Data Export'!C5="","", 'Project Summary'!$C$6)</f>
        <v>0</v>
      </c>
      <c r="G5">
        <f>IF('Data Export'!$C5="","", 'High Eff Ref Freeze'!$P11)</f>
        <v>447.13</v>
      </c>
      <c r="I5">
        <f>IF('Data Export'!$C5="","", 'Project Summary'!$H$1)</f>
        <v>4</v>
      </c>
      <c r="J5">
        <f>IF('Data Export'!$C5="","", 'High Eff Ref Freeze'!$D11)</f>
        <v>0</v>
      </c>
      <c r="K5">
        <f>IF('Data Export'!$C5="","", 'High Eff Ref Freeze'!$E11)</f>
        <v>0</v>
      </c>
      <c r="L5" t="str">
        <f>IF('Data Export'!$C5="","", 'Project Summary'!$C$12)</f>
        <v>Grocery</v>
      </c>
      <c r="M5" t="str">
        <f>IF('Data Export'!$C5="","","")</f>
        <v/>
      </c>
      <c r="O5" t="str">
        <f>IF('Data Export'!$C5="","",'High Eff Ref Freeze'!$G11)</f>
        <v>Freezer</v>
      </c>
      <c r="Z5" t="str">
        <f>IF('Data Export'!$C5="","",'High Eff Ref Freeze'!J11)</f>
        <v>Solid</v>
      </c>
      <c r="AA5">
        <f>IF('Data Export'!$C5="","",'High Eff Ref Freeze'!I11)</f>
        <v>55</v>
      </c>
      <c r="AI5" t="str">
        <f>IF('Data Export'!$C5="","",'High Eff Ref Freeze'!$G11)</f>
        <v>Freezer</v>
      </c>
    </row>
    <row r="6" spans="1:48">
      <c r="A6" t="str">
        <f>'High Eff Ref Freeze'!$B$3</f>
        <v>High Efficiency Refrigeration/Freezer Cases</v>
      </c>
      <c r="B6">
        <v>5</v>
      </c>
      <c r="C6">
        <f>IF('High Eff Ref Freeze'!K12="","", 'High Eff Ref Freeze'!K12)</f>
        <v>1</v>
      </c>
      <c r="D6" t="str">
        <f>IF($C6="","",IF('High Eff Ref Freeze'!$G12="Freezer",'Look Up Tables'!$AO$75,'Look Up Tables'!$AO$74))</f>
        <v>HECoolCase</v>
      </c>
      <c r="E6">
        <f>IF('Data Export'!$C6="","", 'High Eff Ref Freeze'!S12)</f>
        <v>11.5</v>
      </c>
      <c r="F6">
        <f>IF('Data Export'!C6="","", 'Project Summary'!$C$6)</f>
        <v>0</v>
      </c>
      <c r="G6">
        <f>IF('Data Export'!$C6="","", 'High Eff Ref Freeze'!$P12)</f>
        <v>275.20999999999998</v>
      </c>
      <c r="I6">
        <f>IF('Data Export'!$C6="","", 'Project Summary'!$H$1)</f>
        <v>4</v>
      </c>
      <c r="J6">
        <f>IF('Data Export'!$C6="","", 'High Eff Ref Freeze'!$D12)</f>
        <v>0</v>
      </c>
      <c r="K6">
        <f>IF('Data Export'!$C6="","", 'High Eff Ref Freeze'!$E12)</f>
        <v>0</v>
      </c>
      <c r="L6" t="str">
        <f>IF('Data Export'!$C6="","", 'Project Summary'!$C$12)</f>
        <v>Grocery</v>
      </c>
      <c r="M6" t="str">
        <f>IF('Data Export'!$C6="","","")</f>
        <v/>
      </c>
      <c r="O6" t="str">
        <f>IF('Data Export'!$C6="","",'High Eff Ref Freeze'!$G12)</f>
        <v>Refrigeration</v>
      </c>
      <c r="Z6" t="str">
        <f>IF('Data Export'!$C6="","",'High Eff Ref Freeze'!J12)</f>
        <v>Solid</v>
      </c>
      <c r="AA6">
        <f>IF('Data Export'!$C6="","",'High Eff Ref Freeze'!I12)</f>
        <v>13</v>
      </c>
      <c r="AI6" t="str">
        <f>IF('Data Export'!$C6="","",'High Eff Ref Freeze'!$G12)</f>
        <v>Refrigeration</v>
      </c>
    </row>
    <row r="7" spans="1:48">
      <c r="A7" t="str">
        <f>'High Eff Ref Freeze'!$B$3</f>
        <v>High Efficiency Refrigeration/Freezer Cases</v>
      </c>
      <c r="B7">
        <v>6</v>
      </c>
      <c r="C7">
        <f>IF('High Eff Ref Freeze'!K13="","", 'High Eff Ref Freeze'!K13)</f>
        <v>1</v>
      </c>
      <c r="D7" t="str">
        <f>IF($C7="","",IF('High Eff Ref Freeze'!$G13="Freezer",'Look Up Tables'!$AO$75,'Look Up Tables'!$AO$74))</f>
        <v>HECoolCase</v>
      </c>
      <c r="E7">
        <f>IF('Data Export'!$C7="","", 'High Eff Ref Freeze'!S13)</f>
        <v>11.91</v>
      </c>
      <c r="F7">
        <f>IF('Data Export'!C7="","", 'Project Summary'!$C$6)</f>
        <v>0</v>
      </c>
      <c r="G7">
        <f>IF('Data Export'!$C7="","", 'High Eff Ref Freeze'!$P13)</f>
        <v>295.64999999999998</v>
      </c>
      <c r="I7">
        <f>IF('Data Export'!$C7="","", 'Project Summary'!$H$1)</f>
        <v>4</v>
      </c>
      <c r="J7">
        <f>IF('Data Export'!$C7="","", 'High Eff Ref Freeze'!$D13)</f>
        <v>0</v>
      </c>
      <c r="K7">
        <f>IF('Data Export'!$C7="","", 'High Eff Ref Freeze'!$E13)</f>
        <v>0</v>
      </c>
      <c r="L7" t="str">
        <f>IF('Data Export'!$C7="","", 'Project Summary'!$C$12)</f>
        <v>Grocery</v>
      </c>
      <c r="M7" t="str">
        <f>IF('Data Export'!$C7="","","")</f>
        <v/>
      </c>
      <c r="O7" t="str">
        <f>IF('Data Export'!$C7="","",'High Eff Ref Freeze'!$G13)</f>
        <v>Refrigeration</v>
      </c>
      <c r="Z7" t="str">
        <f>IF('Data Export'!$C7="","",'High Eff Ref Freeze'!J13)</f>
        <v>Solid</v>
      </c>
      <c r="AA7">
        <f>IF('Data Export'!$C7="","",'High Eff Ref Freeze'!I13)</f>
        <v>15</v>
      </c>
      <c r="AI7" t="str">
        <f>IF('Data Export'!$C7="","",'High Eff Ref Freeze'!$G13)</f>
        <v>Refrigeration</v>
      </c>
    </row>
    <row r="8" spans="1:48">
      <c r="A8" t="str">
        <f>'High Eff Ref Freeze'!$B$3</f>
        <v>High Efficiency Refrigeration/Freezer Cases</v>
      </c>
      <c r="B8">
        <v>7</v>
      </c>
      <c r="C8">
        <f>IF('High Eff Ref Freeze'!K14="","", 'High Eff Ref Freeze'!K14)</f>
        <v>1</v>
      </c>
      <c r="D8" t="str">
        <f>IF($C8="","",IF('High Eff Ref Freeze'!$G14="Freezer",'Look Up Tables'!$AO$75,'Look Up Tables'!$AO$74))</f>
        <v>HECoolCase</v>
      </c>
      <c r="E8">
        <f>IF('Data Export'!$C8="","", 'High Eff Ref Freeze'!S14)</f>
        <v>10.89</v>
      </c>
      <c r="F8">
        <f>IF('Data Export'!C8="","", 'Project Summary'!$C$6)</f>
        <v>0</v>
      </c>
      <c r="G8">
        <f>IF('Data Export'!$C8="","", 'High Eff Ref Freeze'!$P14)</f>
        <v>244.55</v>
      </c>
      <c r="I8">
        <f>IF('Data Export'!$C8="","", 'Project Summary'!$H$1)</f>
        <v>4</v>
      </c>
      <c r="J8">
        <f>IF('Data Export'!$C8="","", 'High Eff Ref Freeze'!$D14)</f>
        <v>0</v>
      </c>
      <c r="K8">
        <f>IF('Data Export'!$C8="","", 'High Eff Ref Freeze'!$E14)</f>
        <v>0</v>
      </c>
      <c r="L8" t="str">
        <f>IF('Data Export'!$C8="","", 'Project Summary'!$C$12)</f>
        <v>Grocery</v>
      </c>
      <c r="M8" t="str">
        <f>IF('Data Export'!$C8="","","")</f>
        <v/>
      </c>
      <c r="O8" t="str">
        <f>IF('Data Export'!$C8="","",'High Eff Ref Freeze'!$G14)</f>
        <v>Refrigeration</v>
      </c>
      <c r="Z8" t="str">
        <f>IF('Data Export'!$C8="","",'High Eff Ref Freeze'!J14)</f>
        <v>Solid</v>
      </c>
      <c r="AA8">
        <f>IF('Data Export'!$C8="","",'High Eff Ref Freeze'!I14)</f>
        <v>40</v>
      </c>
      <c r="AI8" t="str">
        <f>IF('Data Export'!$C8="","",'High Eff Ref Freeze'!$G14)</f>
        <v>Refrigeration</v>
      </c>
    </row>
    <row r="9" spans="1:48">
      <c r="A9" t="str">
        <f>'High Eff Ref Freeze'!$B$3</f>
        <v>High Efficiency Refrigeration/Freezer Cases</v>
      </c>
      <c r="B9">
        <v>8</v>
      </c>
      <c r="C9">
        <f>IF('High Eff Ref Freeze'!K15="","", 'High Eff Ref Freeze'!K15)</f>
        <v>1</v>
      </c>
      <c r="D9" t="str">
        <f>IF($C9="","",IF('High Eff Ref Freeze'!$G15="Freezer",'Look Up Tables'!$AO$75,'Look Up Tables'!$AO$74))</f>
        <v>HECoolCase</v>
      </c>
      <c r="E9">
        <f>IF('Data Export'!$C9="","", 'High Eff Ref Freeze'!S15)</f>
        <v>11.62</v>
      </c>
      <c r="F9">
        <f>IF('Data Export'!C9="","", 'Project Summary'!$C$6)</f>
        <v>0</v>
      </c>
      <c r="G9">
        <f>IF('Data Export'!$C9="","", 'High Eff Ref Freeze'!$P15)</f>
        <v>281.05</v>
      </c>
      <c r="I9">
        <f>IF('Data Export'!$C9="","", 'Project Summary'!$H$1)</f>
        <v>4</v>
      </c>
      <c r="J9">
        <f>IF('Data Export'!$C9="","", 'High Eff Ref Freeze'!$D15)</f>
        <v>0</v>
      </c>
      <c r="K9">
        <f>IF('Data Export'!$C9="","", 'High Eff Ref Freeze'!$E15)</f>
        <v>0</v>
      </c>
      <c r="L9" t="str">
        <f>IF('Data Export'!$C9="","", 'Project Summary'!$C$12)</f>
        <v>Grocery</v>
      </c>
      <c r="M9" t="str">
        <f>IF('Data Export'!$C9="","","")</f>
        <v/>
      </c>
      <c r="O9" t="str">
        <f>IF('Data Export'!$C9="","",'High Eff Ref Freeze'!$G15)</f>
        <v>Refrigeration</v>
      </c>
      <c r="Z9" t="str">
        <f>IF('Data Export'!$C9="","",'High Eff Ref Freeze'!J15)</f>
        <v>Solid</v>
      </c>
      <c r="AA9">
        <f>IF('Data Export'!$C9="","",'High Eff Ref Freeze'!I15)</f>
        <v>50</v>
      </c>
      <c r="AI9" t="str">
        <f>IF('Data Export'!$C9="","",'High Eff Ref Freeze'!$G15)</f>
        <v>Refrigeration</v>
      </c>
    </row>
    <row r="10" spans="1:48">
      <c r="A10" t="str">
        <f>'High Eff Ref Freeze'!$B$3</f>
        <v>High Efficiency Refrigeration/Freezer Cases</v>
      </c>
      <c r="B10">
        <v>9</v>
      </c>
      <c r="C10" t="str">
        <f>IF('High Eff Ref Freeze'!K16="","", 'High Eff Ref Freeze'!K16)</f>
        <v/>
      </c>
      <c r="D10" t="str">
        <f>IF($C10="","",IF('High Eff Ref Freeze'!$G16="Freezer",'Look Up Tables'!$AO$75,'Look Up Tables'!$AO$74))</f>
        <v/>
      </c>
      <c r="E10" t="str">
        <f>IF('Data Export'!$C10="","", 'High Eff Ref Freeze'!S16)</f>
        <v/>
      </c>
      <c r="F10" t="str">
        <f>IF('Data Export'!C10="","", 'Project Summary'!$C$6)</f>
        <v/>
      </c>
      <c r="G10" t="str">
        <f>IF('Data Export'!$C10="","", 'High Eff Ref Freeze'!$P16)</f>
        <v/>
      </c>
      <c r="I10" t="str">
        <f>IF('Data Export'!$C10="","", 'Project Summary'!$H$1)</f>
        <v/>
      </c>
      <c r="J10" t="str">
        <f>IF('Data Export'!$C10="","", 'High Eff Ref Freeze'!$D16)</f>
        <v/>
      </c>
      <c r="K10" t="str">
        <f>IF('Data Export'!$C10="","", 'High Eff Ref Freeze'!$E16)</f>
        <v/>
      </c>
      <c r="L10" t="str">
        <f>IF('Data Export'!$C10="","", 'Project Summary'!$C$12)</f>
        <v/>
      </c>
      <c r="M10" t="str">
        <f>IF('Data Export'!$C10="","","")</f>
        <v/>
      </c>
      <c r="O10" t="str">
        <f>IF('Data Export'!$C10="","",'High Eff Ref Freeze'!$G16)</f>
        <v/>
      </c>
      <c r="Z10" t="str">
        <f>IF('Data Export'!$C10="","",'High Eff Ref Freeze'!J16)</f>
        <v/>
      </c>
      <c r="AA10" t="str">
        <f>IF('Data Export'!$C10="","",'High Eff Ref Freeze'!I16)</f>
        <v/>
      </c>
      <c r="AI10" t="str">
        <f>IF('Data Export'!$C10="","",'High Eff Ref Freeze'!$G16)</f>
        <v/>
      </c>
    </row>
    <row r="11" spans="1:48" s="101" customFormat="1">
      <c r="A11" t="str">
        <f>'High Eff Ref Freeze'!$B$3</f>
        <v>High Efficiency Refrigeration/Freezer Cases</v>
      </c>
      <c r="B11" s="101">
        <v>10</v>
      </c>
      <c r="C11" t="str">
        <f>IF('High Eff Ref Freeze'!K17="","", 'High Eff Ref Freeze'!K17)</f>
        <v/>
      </c>
      <c r="D11" t="str">
        <f>IF($C11="","",IF('High Eff Ref Freeze'!$G17="Freezer",'Look Up Tables'!$AO$75,'Look Up Tables'!$AO$74))</f>
        <v/>
      </c>
      <c r="E11" t="str">
        <f>IF('Data Export'!$C11="","", 'High Eff Ref Freeze'!S17)</f>
        <v/>
      </c>
      <c r="F11" t="str">
        <f>IF('Data Export'!C11="","", 'Project Summary'!$C$6)</f>
        <v/>
      </c>
      <c r="G11" t="str">
        <f>IF('Data Export'!$C11="","", 'High Eff Ref Freeze'!$P17)</f>
        <v/>
      </c>
      <c r="H11"/>
      <c r="I11" t="str">
        <f>IF('Data Export'!$C11="","", 'Project Summary'!$H$1)</f>
        <v/>
      </c>
      <c r="J11" t="str">
        <f>IF('Data Export'!$C11="","", 'High Eff Ref Freeze'!$D17)</f>
        <v/>
      </c>
      <c r="K11" t="str">
        <f>IF('Data Export'!$C11="","", 'High Eff Ref Freeze'!$E17)</f>
        <v/>
      </c>
      <c r="L11" t="str">
        <f>IF('Data Export'!$C11="","", 'Project Summary'!$C$12)</f>
        <v/>
      </c>
      <c r="M11" t="str">
        <f>IF('Data Export'!$C11="","","")</f>
        <v/>
      </c>
      <c r="O11" t="str">
        <f>IF('Data Export'!$C11="","",'High Eff Ref Freeze'!$G17)</f>
        <v/>
      </c>
      <c r="Q11" s="122"/>
      <c r="Z11" t="str">
        <f>IF('Data Export'!$C11="","",'High Eff Ref Freeze'!J17)</f>
        <v/>
      </c>
      <c r="AA11" t="str">
        <f>IF('Data Export'!$C11="","",'High Eff Ref Freeze'!I17)</f>
        <v/>
      </c>
      <c r="AI11" t="str">
        <f>IF('Data Export'!$C11="","",'High Eff Ref Freeze'!$G17)</f>
        <v/>
      </c>
      <c r="AO11" s="125"/>
      <c r="AP11" s="128"/>
      <c r="AQ11" s="128"/>
      <c r="AR11" s="128"/>
      <c r="AS11" s="128"/>
    </row>
    <row r="12" spans="1:48">
      <c r="A12" t="str">
        <f>'Evap Fan Motors'!$B$3</f>
        <v>High Efficiency Evaporative Fan Motors for Refrigerated Cases</v>
      </c>
      <c r="B12">
        <v>11</v>
      </c>
      <c r="C12">
        <f>IF('Evap Fan Motors'!M8="","", 'High Eff Ref Freeze'!K18)</f>
        <v>0</v>
      </c>
      <c r="D12" t="str">
        <f>IF($C12="","",'Look Up Tables'!AW3)</f>
        <v>HEEvapFanMotor</v>
      </c>
      <c r="E12">
        <f>IF('Data Export'!$C12="","",'Evap Fan Motors'!Q8)</f>
        <v>25.81</v>
      </c>
      <c r="F12">
        <f>IF('Data Export'!C12="","", 'Project Summary'!$C$6)</f>
        <v>0</v>
      </c>
      <c r="G12">
        <f>IF('Data Export'!$C12="","",'Evap Fan Motors'!N8)</f>
        <v>602.6</v>
      </c>
      <c r="H12">
        <f>IF('Data Export'!$C12="","",'Evap Fan Motors'!O8)</f>
        <v>6.88E-2</v>
      </c>
      <c r="I12">
        <f>IF('Data Export'!$C12="","", 'Project Summary'!$H$1)</f>
        <v>4</v>
      </c>
      <c r="J12" t="str">
        <f>IF('Data Export'!$C12="","",'Evap Fan Motors'!D8)</f>
        <v>Penguin</v>
      </c>
      <c r="K12" t="str">
        <f>IF('Data Export'!$C12="","",'Evap Fan Motors'!E8)</f>
        <v>Macaroni</v>
      </c>
      <c r="L12" t="str">
        <f>IF('Data Export'!$C12="","", 'Project Summary'!$C$12)</f>
        <v>Grocery</v>
      </c>
      <c r="M12" t="str">
        <f>IF('Data Export'!$C12="","","")</f>
        <v/>
      </c>
      <c r="O12" t="str">
        <f>IF('Data Export'!$C12="","",'Evap Fan Motors'!H8)</f>
        <v>Freezer</v>
      </c>
      <c r="P12">
        <f>IF('Data Export'!$C12="","",'Evap Fan Motors'!K8)</f>
        <v>0.25</v>
      </c>
      <c r="Q12" t="str">
        <f>IF('Data Export'!$C12="","",'Evap Fan Motors'!I8)</f>
        <v>SP</v>
      </c>
      <c r="R12">
        <f>IF('Data Export'!$C12="","",'Evap Fan Motors'!L8)</f>
        <v>0.25</v>
      </c>
      <c r="S12">
        <f>IF('Data Export'!$C12="","",'Evap Fan Motors'!K8*746)</f>
        <v>186.5</v>
      </c>
      <c r="T12" t="str">
        <f>IF('Data Export'!$C12="","",'Evap Fan Motors'!J8)</f>
        <v>ECM</v>
      </c>
      <c r="AI12" t="str">
        <f>IF('Data Export'!$C12="","",'Evap Fan Motors'!G8)</f>
        <v>Walk In</v>
      </c>
    </row>
    <row r="13" spans="1:48">
      <c r="A13" t="str">
        <f>'Evap Fan Motors'!$B$3</f>
        <v>High Efficiency Evaporative Fan Motors for Refrigerated Cases</v>
      </c>
      <c r="B13">
        <v>12</v>
      </c>
      <c r="C13">
        <f>IF('Evap Fan Motors'!M9="","", 'High Eff Ref Freeze'!K19)</f>
        <v>0</v>
      </c>
      <c r="D13" t="str">
        <f>IF($C13="","",'Look Up Tables'!AW4)</f>
        <v>HEEvapFanRICoolCase3</v>
      </c>
      <c r="E13">
        <f>IF('Data Export'!$C13="","",'Evap Fan Motors'!Q9)</f>
        <v>65.58</v>
      </c>
      <c r="F13">
        <f>IF('Data Export'!C13="","", 'Project Summary'!$C$6)</f>
        <v>0</v>
      </c>
      <c r="G13">
        <f>IF('Data Export'!$C13="","",'Evap Fan Motors'!N9)</f>
        <v>1530.87</v>
      </c>
      <c r="H13">
        <f>IF('Data Export'!$C13="","",'Evap Fan Motors'!O9)</f>
        <v>0.17480000000000001</v>
      </c>
      <c r="I13">
        <f>IF('Data Export'!$C13="","", 'Project Summary'!$H$1)</f>
        <v>4</v>
      </c>
      <c r="J13">
        <f>IF('Data Export'!$C13="","",'Evap Fan Motors'!D9)</f>
        <v>0</v>
      </c>
      <c r="K13">
        <f>IF('Data Export'!$C13="","",'Evap Fan Motors'!E9)</f>
        <v>0</v>
      </c>
      <c r="L13" t="str">
        <f>IF('Data Export'!$C13="","", 'Project Summary'!$C$12)</f>
        <v>Grocery</v>
      </c>
      <c r="M13" t="str">
        <f>IF('Data Export'!$C13="","","")</f>
        <v/>
      </c>
      <c r="O13" t="str">
        <f>IF('Data Export'!$C13="","",'Evap Fan Motors'!H9)</f>
        <v>Refrigeration</v>
      </c>
      <c r="P13">
        <f>IF('Data Export'!$C13="","",'Evap Fan Motors'!K9)</f>
        <v>0.33</v>
      </c>
      <c r="Q13" t="str">
        <f>IF('Data Export'!$C13="","",'Evap Fan Motors'!I9)</f>
        <v>SP</v>
      </c>
      <c r="R13">
        <f>IF('Data Export'!$C13="","",'Evap Fan Motors'!L9)</f>
        <v>0.25</v>
      </c>
      <c r="S13">
        <f>IF('Data Export'!$C13="","",'Evap Fan Motors'!K9*746)</f>
        <v>246.18</v>
      </c>
      <c r="T13" t="str">
        <f>IF('Data Export'!$C13="","",'Evap Fan Motors'!J9)</f>
        <v>ECM</v>
      </c>
      <c r="AI13" t="str">
        <f>IF('Data Export'!$C13="","",'Evap Fan Motors'!G9)</f>
        <v>Reach In</v>
      </c>
    </row>
    <row r="14" spans="1:48">
      <c r="A14" t="str">
        <f>'Evap Fan Motors'!$B$3</f>
        <v>High Efficiency Evaporative Fan Motors for Refrigerated Cases</v>
      </c>
      <c r="B14">
        <v>13</v>
      </c>
      <c r="C14">
        <f>IF('Evap Fan Motors'!M10="","", 'High Eff Ref Freeze'!K20)</f>
        <v>0</v>
      </c>
      <c r="D14" t="str">
        <f>IF($C14="","",'Look Up Tables'!AW5)</f>
        <v>HEEvapFanMotor</v>
      </c>
      <c r="E14">
        <f>IF('Data Export'!$C14="","",'Evap Fan Motors'!Q10)</f>
        <v>33.39</v>
      </c>
      <c r="F14">
        <f>IF('Data Export'!C14="","", 'Project Summary'!$C$6)</f>
        <v>0</v>
      </c>
      <c r="G14">
        <f>IF('Data Export'!$C14="","",'Evap Fan Motors'!N10)</f>
        <v>779.29</v>
      </c>
      <c r="H14">
        <f>IF('Data Export'!$C14="","",'Evap Fan Motors'!O10)</f>
        <v>8.8999999999999996E-2</v>
      </c>
      <c r="I14">
        <f>IF('Data Export'!$C14="","", 'Project Summary'!$H$1)</f>
        <v>4</v>
      </c>
      <c r="J14">
        <f>IF('Data Export'!$C14="","",'Evap Fan Motors'!D10)</f>
        <v>0</v>
      </c>
      <c r="K14">
        <f>IF('Data Export'!$C14="","",'Evap Fan Motors'!E10)</f>
        <v>0</v>
      </c>
      <c r="L14" t="str">
        <f>IF('Data Export'!$C14="","", 'Project Summary'!$C$12)</f>
        <v>Grocery</v>
      </c>
      <c r="M14" t="str">
        <f>IF('Data Export'!$C14="","","")</f>
        <v/>
      </c>
      <c r="O14" t="str">
        <f>IF('Data Export'!$C14="","",'Evap Fan Motors'!H10)</f>
        <v>Freezer</v>
      </c>
      <c r="P14">
        <f>IF('Data Export'!$C14="","",'Evap Fan Motors'!K10)</f>
        <v>0.05</v>
      </c>
      <c r="Q14" t="str">
        <f>IF('Data Export'!$C14="","",'Evap Fan Motors'!I10)</f>
        <v>PSC</v>
      </c>
      <c r="R14">
        <f>IF('Data Export'!$C14="","",'Evap Fan Motors'!L10)</f>
        <v>0.05</v>
      </c>
      <c r="S14">
        <f>IF('Data Export'!$C14="","",'Evap Fan Motors'!K10*746)</f>
        <v>37.300000000000004</v>
      </c>
      <c r="T14" t="str">
        <f>IF('Data Export'!$C14="","",'Evap Fan Motors'!J10)</f>
        <v>PMS</v>
      </c>
      <c r="AI14" t="str">
        <f>IF('Data Export'!$C14="","",'Evap Fan Motors'!G10)</f>
        <v>Walk In</v>
      </c>
    </row>
    <row r="15" spans="1:48">
      <c r="A15" t="str">
        <f>'Evap Fan Motors'!$B$3</f>
        <v>High Efficiency Evaporative Fan Motors for Refrigerated Cases</v>
      </c>
      <c r="B15">
        <v>14</v>
      </c>
      <c r="C15">
        <f>IF('Evap Fan Motors'!M11="","", 'High Eff Ref Freeze'!K21)</f>
        <v>0</v>
      </c>
      <c r="D15" t="str">
        <f>IF($C15="","",'Look Up Tables'!AW6)</f>
        <v>HEEvapFanRICoolCase6</v>
      </c>
      <c r="E15">
        <f>IF('Data Export'!$C15="","",'Evap Fan Motors'!Q11)</f>
        <v>86.34</v>
      </c>
      <c r="F15">
        <f>IF('Data Export'!C15="","", 'Project Summary'!$C$6)</f>
        <v>0</v>
      </c>
      <c r="G15">
        <f>IF('Data Export'!$C15="","",'Evap Fan Motors'!N11)</f>
        <v>2015.98</v>
      </c>
      <c r="H15">
        <f>IF('Data Export'!$C15="","",'Evap Fan Motors'!O11)</f>
        <v>0.2301</v>
      </c>
      <c r="I15">
        <f>IF('Data Export'!$C15="","", 'Project Summary'!$H$1)</f>
        <v>4</v>
      </c>
      <c r="J15">
        <f>IF('Data Export'!$C15="","",'Evap Fan Motors'!D11)</f>
        <v>0</v>
      </c>
      <c r="K15">
        <f>IF('Data Export'!$C15="","",'Evap Fan Motors'!E11)</f>
        <v>0</v>
      </c>
      <c r="L15" t="str">
        <f>IF('Data Export'!$C15="","", 'Project Summary'!$C$12)</f>
        <v>Grocery</v>
      </c>
      <c r="M15" t="str">
        <f>IF('Data Export'!$C15="","","")</f>
        <v/>
      </c>
      <c r="O15" t="str">
        <f>IF('Data Export'!$C15="","",'Evap Fan Motors'!H11)</f>
        <v>Refrigeration</v>
      </c>
      <c r="P15">
        <f>IF('Data Export'!$C15="","",'Evap Fan Motors'!K11)</f>
        <v>0.15</v>
      </c>
      <c r="Q15" t="str">
        <f>IF('Data Export'!$C15="","",'Evap Fan Motors'!I11)</f>
        <v>PSC</v>
      </c>
      <c r="R15">
        <f>IF('Data Export'!$C15="","",'Evap Fan Motors'!L11)</f>
        <v>0.15</v>
      </c>
      <c r="S15">
        <f>IF('Data Export'!$C15="","",'Evap Fan Motors'!K11*746)</f>
        <v>111.89999999999999</v>
      </c>
      <c r="T15" t="str">
        <f>IF('Data Export'!$C15="","",'Evap Fan Motors'!J11)</f>
        <v>PMS</v>
      </c>
      <c r="AI15" t="str">
        <f>IF('Data Export'!$C15="","",'Evap Fan Motors'!G11)</f>
        <v>Reach In</v>
      </c>
    </row>
    <row r="16" spans="1:48">
      <c r="A16" t="str">
        <f>'Evap Fan Motors'!$B$3</f>
        <v>High Efficiency Evaporative Fan Motors for Refrigerated Cases</v>
      </c>
      <c r="B16">
        <v>15</v>
      </c>
      <c r="C16">
        <f>IF('Evap Fan Motors'!M12="","", 'High Eff Ref Freeze'!K22)</f>
        <v>0</v>
      </c>
      <c r="D16" t="str">
        <f>IF($C16="","",'Look Up Tables'!AW7)</f>
        <v>HEEvapFanRICoolCase6</v>
      </c>
      <c r="E16">
        <f>IF('Data Export'!$C16="","",'Evap Fan Motors'!Q12)</f>
        <v>83.77</v>
      </c>
      <c r="F16">
        <f>IF('Data Export'!C16="","", 'Project Summary'!$C$6)</f>
        <v>0</v>
      </c>
      <c r="G16">
        <f>IF('Data Export'!$C16="","",'Evap Fan Motors'!N12)</f>
        <v>1955.7</v>
      </c>
      <c r="H16">
        <f>IF('Data Export'!$C16="","",'Evap Fan Motors'!O12)</f>
        <v>0.2233</v>
      </c>
      <c r="I16">
        <f>IF('Data Export'!$C16="","", 'Project Summary'!$H$1)</f>
        <v>4</v>
      </c>
      <c r="J16">
        <f>IF('Data Export'!$C16="","",'Evap Fan Motors'!D12)</f>
        <v>0</v>
      </c>
      <c r="K16">
        <f>IF('Data Export'!$C16="","",'Evap Fan Motors'!E12)</f>
        <v>0</v>
      </c>
      <c r="L16" t="str">
        <f>IF('Data Export'!$C16="","", 'Project Summary'!$C$12)</f>
        <v>Grocery</v>
      </c>
      <c r="M16" t="str">
        <f>IF('Data Export'!$C16="","","")</f>
        <v/>
      </c>
      <c r="O16" t="str">
        <f>IF('Data Export'!$C16="","",'Evap Fan Motors'!H12)</f>
        <v>Refrigeration</v>
      </c>
      <c r="P16">
        <f>IF('Data Export'!$C16="","",'Evap Fan Motors'!K12)</f>
        <v>0.15</v>
      </c>
      <c r="Q16" t="str">
        <f>IF('Data Export'!$C16="","",'Evap Fan Motors'!I12)</f>
        <v>PSC</v>
      </c>
      <c r="R16">
        <f>IF('Data Export'!$C16="","",'Evap Fan Motors'!L12)</f>
        <v>0.15</v>
      </c>
      <c r="S16">
        <f>IF('Data Export'!$C16="","",'Evap Fan Motors'!K12*746)</f>
        <v>111.89999999999999</v>
      </c>
      <c r="T16" t="str">
        <f>IF('Data Export'!$C16="","",'Evap Fan Motors'!J12)</f>
        <v>ECM</v>
      </c>
      <c r="AI16" t="str">
        <f>IF('Data Export'!$C16="","",'Evap Fan Motors'!G12)</f>
        <v>Reach In</v>
      </c>
    </row>
    <row r="17" spans="1:45">
      <c r="A17" t="str">
        <f>'Evap Fan Motors'!$B$3</f>
        <v>High Efficiency Evaporative Fan Motors for Refrigerated Cases</v>
      </c>
      <c r="B17">
        <v>16</v>
      </c>
      <c r="C17">
        <f>IF('Evap Fan Motors'!M13="","", 'High Eff Ref Freeze'!K23)</f>
        <v>0</v>
      </c>
      <c r="D17" t="str">
        <f>IF($C17="","",'Look Up Tables'!AW8)</f>
        <v>HEEvapFanMotor</v>
      </c>
      <c r="E17">
        <f>IF('Data Export'!$C17="","",'Evap Fan Motors'!Q13)</f>
        <v>15.49</v>
      </c>
      <c r="F17">
        <f>IF('Data Export'!C17="","", 'Project Summary'!$C$6)</f>
        <v>0</v>
      </c>
      <c r="G17">
        <f>IF('Data Export'!$C17="","",'Evap Fan Motors'!N13)</f>
        <v>361.56</v>
      </c>
      <c r="H17">
        <f>IF('Data Export'!$C17="","",'Evap Fan Motors'!O13)</f>
        <v>4.1300000000000003E-2</v>
      </c>
      <c r="I17">
        <f>IF('Data Export'!$C17="","", 'Project Summary'!$H$1)</f>
        <v>4</v>
      </c>
      <c r="J17">
        <f>IF('Data Export'!$C17="","",'Evap Fan Motors'!D13)</f>
        <v>0</v>
      </c>
      <c r="K17">
        <f>IF('Data Export'!$C17="","",'Evap Fan Motors'!E13)</f>
        <v>0</v>
      </c>
      <c r="L17" t="str">
        <f>IF('Data Export'!$C17="","", 'Project Summary'!$C$12)</f>
        <v>Grocery</v>
      </c>
      <c r="M17" t="str">
        <f>IF('Data Export'!$C17="","","")</f>
        <v/>
      </c>
      <c r="O17" t="str">
        <f>IF('Data Export'!$C17="","",'Evap Fan Motors'!H13)</f>
        <v>Freezer</v>
      </c>
      <c r="P17">
        <f>IF('Data Export'!$C17="","",'Evap Fan Motors'!K13)</f>
        <v>0.15</v>
      </c>
      <c r="Q17" t="str">
        <f>IF('Data Export'!$C17="","",'Evap Fan Motors'!I13)</f>
        <v>SP</v>
      </c>
      <c r="R17">
        <f>IF('Data Export'!$C17="","",'Evap Fan Motors'!L13)</f>
        <v>0.15</v>
      </c>
      <c r="S17">
        <f>IF('Data Export'!$C17="","",'Evap Fan Motors'!K13*746)</f>
        <v>111.89999999999999</v>
      </c>
      <c r="T17" t="str">
        <f>IF('Data Export'!$C17="","",'Evap Fan Motors'!J13)</f>
        <v>ECM</v>
      </c>
      <c r="AI17" t="str">
        <f>IF('Data Export'!$C17="","",'Evap Fan Motors'!G13)</f>
        <v>Walk In</v>
      </c>
    </row>
    <row r="18" spans="1:45">
      <c r="A18" t="str">
        <f>'Evap Fan Motors'!$B$3</f>
        <v>High Efficiency Evaporative Fan Motors for Refrigerated Cases</v>
      </c>
      <c r="B18">
        <v>17</v>
      </c>
      <c r="C18">
        <f>IF('Evap Fan Motors'!M14="","", 'High Eff Ref Freeze'!K24)</f>
        <v>0</v>
      </c>
      <c r="D18" t="str">
        <f>IF($C18="","",'Look Up Tables'!AW9)</f>
        <v>HEEvapFanRICoolCase3</v>
      </c>
      <c r="E18">
        <f>IF('Data Export'!$C18="","",'Evap Fan Motors'!Q14)</f>
        <v>15.13</v>
      </c>
      <c r="F18">
        <f>IF('Data Export'!C18="","", 'Project Summary'!$C$6)</f>
        <v>0</v>
      </c>
      <c r="G18">
        <f>IF('Data Export'!$C18="","",'Evap Fan Motors'!N14)</f>
        <v>353.4</v>
      </c>
      <c r="H18">
        <f>IF('Data Export'!$C18="","",'Evap Fan Motors'!O14)</f>
        <v>4.0300000000000002E-2</v>
      </c>
      <c r="I18">
        <f>IF('Data Export'!$C18="","", 'Project Summary'!$H$1)</f>
        <v>4</v>
      </c>
      <c r="J18">
        <f>IF('Data Export'!$C18="","",'Evap Fan Motors'!D14)</f>
        <v>0</v>
      </c>
      <c r="K18">
        <f>IF('Data Export'!$C18="","",'Evap Fan Motors'!E14)</f>
        <v>0</v>
      </c>
      <c r="L18" t="str">
        <f>IF('Data Export'!$C18="","", 'Project Summary'!$C$12)</f>
        <v>Grocery</v>
      </c>
      <c r="M18" t="str">
        <f>IF('Data Export'!$C18="","","")</f>
        <v/>
      </c>
      <c r="O18" t="str">
        <f>IF('Data Export'!$C18="","",'Evap Fan Motors'!H14)</f>
        <v>Refrigeration</v>
      </c>
      <c r="P18">
        <f>IF('Data Export'!$C18="","",'Evap Fan Motors'!K14)</f>
        <v>0.15</v>
      </c>
      <c r="Q18" t="str">
        <f>IF('Data Export'!$C18="","",'Evap Fan Motors'!I14)</f>
        <v>SP</v>
      </c>
      <c r="R18">
        <f>IF('Data Export'!$C18="","",'Evap Fan Motors'!L14)</f>
        <v>0.15</v>
      </c>
      <c r="S18">
        <f>IF('Data Export'!$C18="","",'Evap Fan Motors'!K14*746)</f>
        <v>111.89999999999999</v>
      </c>
      <c r="T18" t="str">
        <f>IF('Data Export'!$C18="","",'Evap Fan Motors'!J14)</f>
        <v>PMS</v>
      </c>
      <c r="AI18" t="str">
        <f>IF('Data Export'!$C18="","",'Evap Fan Motors'!G14)</f>
        <v>Reach In</v>
      </c>
    </row>
    <row r="19" spans="1:45">
      <c r="A19" t="str">
        <f>'Evap Fan Motors'!$B$3</f>
        <v>High Efficiency Evaporative Fan Motors for Refrigerated Cases</v>
      </c>
      <c r="B19">
        <v>18</v>
      </c>
      <c r="C19">
        <f>IF('Evap Fan Motors'!M15="","", 'High Eff Ref Freeze'!K25)</f>
        <v>0</v>
      </c>
      <c r="D19" t="str">
        <f>IF($C19="","",'Look Up Tables'!AW10)</f>
        <v>HEEvapFanRIFrzCase3</v>
      </c>
      <c r="E19">
        <f>IF('Data Export'!$C19="","",'Evap Fan Motors'!Q15)</f>
        <v>19.309999999999999</v>
      </c>
      <c r="F19">
        <f>IF('Data Export'!C19="","", 'Project Summary'!$C$6)</f>
        <v>0</v>
      </c>
      <c r="G19">
        <f>IF('Data Export'!$C19="","",'Evap Fan Motors'!N15)</f>
        <v>450.71</v>
      </c>
      <c r="H19">
        <f>IF('Data Export'!$C19="","",'Evap Fan Motors'!O15)</f>
        <v>5.1499999999999997E-2</v>
      </c>
      <c r="I19">
        <f>IF('Data Export'!$C19="","", 'Project Summary'!$H$1)</f>
        <v>4</v>
      </c>
      <c r="J19">
        <f>IF('Data Export'!$C19="","",'Evap Fan Motors'!D15)</f>
        <v>0</v>
      </c>
      <c r="K19">
        <f>IF('Data Export'!$C19="","",'Evap Fan Motors'!E15)</f>
        <v>0</v>
      </c>
      <c r="L19" t="str">
        <f>IF('Data Export'!$C19="","", 'Project Summary'!$C$12)</f>
        <v>Grocery</v>
      </c>
      <c r="M19" t="str">
        <f>IF('Data Export'!$C19="","","")</f>
        <v/>
      </c>
      <c r="O19" t="str">
        <f>IF('Data Export'!$C19="","",'Evap Fan Motors'!H15)</f>
        <v>Freezer</v>
      </c>
      <c r="P19">
        <f>IF('Data Export'!$C19="","",'Evap Fan Motors'!K15)</f>
        <v>0.15</v>
      </c>
      <c r="Q19" t="str">
        <f>IF('Data Export'!$C19="","",'Evap Fan Motors'!I15)</f>
        <v>SP</v>
      </c>
      <c r="R19">
        <f>IF('Data Export'!$C19="","",'Evap Fan Motors'!L15)</f>
        <v>0.15</v>
      </c>
      <c r="S19">
        <f>IF('Data Export'!$C19="","",'Evap Fan Motors'!K15*746)</f>
        <v>111.89999999999999</v>
      </c>
      <c r="T19" t="str">
        <f>IF('Data Export'!$C19="","",'Evap Fan Motors'!J15)</f>
        <v>PMS</v>
      </c>
      <c r="AI19" t="str">
        <f>IF('Data Export'!$C19="","",'Evap Fan Motors'!G15)</f>
        <v>Reach In</v>
      </c>
    </row>
    <row r="20" spans="1:45">
      <c r="A20" t="str">
        <f>'Evap Fan Motors'!$B$3</f>
        <v>High Efficiency Evaporative Fan Motors for Refrigerated Cases</v>
      </c>
      <c r="B20">
        <v>19</v>
      </c>
      <c r="C20">
        <f>IF('Evap Fan Motors'!M16="","", 'High Eff Ref Freeze'!K26)</f>
        <v>0</v>
      </c>
      <c r="D20" t="str">
        <f>IF($C20="","",'Look Up Tables'!AW11)</f>
        <v>HEEvapFanRIFrzCase3</v>
      </c>
      <c r="E20">
        <f>IF('Data Export'!$C20="","",'Evap Fan Motors'!Q16)</f>
        <v>15.49</v>
      </c>
      <c r="F20">
        <f>IF('Data Export'!C20="","", 'Project Summary'!$C$6)</f>
        <v>0</v>
      </c>
      <c r="G20">
        <f>IF('Data Export'!$C20="","",'Evap Fan Motors'!N16)</f>
        <v>361.56</v>
      </c>
      <c r="H20">
        <f>IF('Data Export'!$C20="","",'Evap Fan Motors'!O16)</f>
        <v>4.1300000000000003E-2</v>
      </c>
      <c r="I20">
        <f>IF('Data Export'!$C20="","", 'Project Summary'!$H$1)</f>
        <v>4</v>
      </c>
      <c r="J20">
        <f>IF('Data Export'!$C20="","",'Evap Fan Motors'!D16)</f>
        <v>0</v>
      </c>
      <c r="K20">
        <f>IF('Data Export'!$C20="","",'Evap Fan Motors'!E16)</f>
        <v>0</v>
      </c>
      <c r="L20" t="str">
        <f>IF('Data Export'!$C20="","", 'Project Summary'!$C$12)</f>
        <v>Grocery</v>
      </c>
      <c r="M20" t="str">
        <f>IF('Data Export'!$C20="","","")</f>
        <v/>
      </c>
      <c r="O20" t="str">
        <f>IF('Data Export'!$C20="","",'Evap Fan Motors'!H16)</f>
        <v>Freezer</v>
      </c>
      <c r="P20">
        <f>IF('Data Export'!$C20="","",'Evap Fan Motors'!K16)</f>
        <v>0.15</v>
      </c>
      <c r="Q20" t="str">
        <f>IF('Data Export'!$C20="","",'Evap Fan Motors'!I16)</f>
        <v>SP</v>
      </c>
      <c r="R20">
        <f>IF('Data Export'!$C20="","",'Evap Fan Motors'!L16)</f>
        <v>0.15</v>
      </c>
      <c r="S20">
        <f>IF('Data Export'!$C20="","",'Evap Fan Motors'!K16*746)</f>
        <v>111.89999999999999</v>
      </c>
      <c r="T20" t="str">
        <f>IF('Data Export'!$C20="","",'Evap Fan Motors'!J16)</f>
        <v>ECM</v>
      </c>
      <c r="AI20" t="str">
        <f>IF('Data Export'!$C20="","",'Evap Fan Motors'!G16)</f>
        <v>Reach In</v>
      </c>
    </row>
    <row r="21" spans="1:45" s="101" customFormat="1">
      <c r="A21" t="str">
        <f>'Evap Fan Motors'!$B$3</f>
        <v>High Efficiency Evaporative Fan Motors for Refrigerated Cases</v>
      </c>
      <c r="B21" s="101">
        <v>20</v>
      </c>
      <c r="C21">
        <f>IF('Evap Fan Motors'!M17="","", 'High Eff Ref Freeze'!K27)</f>
        <v>0</v>
      </c>
      <c r="D21" t="str">
        <f>IF($C21="","",'Look Up Tables'!AW12)</f>
        <v>HEEvapFanMotor</v>
      </c>
      <c r="E21">
        <f>IF('Data Export'!$C21="","",'Evap Fan Motors'!Q17)</f>
        <v>15.49</v>
      </c>
      <c r="F21">
        <f>IF('Data Export'!C21="","", 'Project Summary'!$C$6)</f>
        <v>0</v>
      </c>
      <c r="G21">
        <f>IF('Data Export'!$C21="","",'Evap Fan Motors'!N17)</f>
        <v>361.56</v>
      </c>
      <c r="H21">
        <f>IF('Data Export'!$C21="","",'Evap Fan Motors'!O17)</f>
        <v>4.1300000000000003E-2</v>
      </c>
      <c r="I21">
        <f>IF('Data Export'!$C21="","", 'Project Summary'!$H$1)</f>
        <v>4</v>
      </c>
      <c r="J21">
        <f>IF('Data Export'!$C21="","",'Evap Fan Motors'!D17)</f>
        <v>0</v>
      </c>
      <c r="K21">
        <f>IF('Data Export'!$C21="","",'Evap Fan Motors'!E17)</f>
        <v>0</v>
      </c>
      <c r="L21" t="str">
        <f>IF('Data Export'!$C21="","", 'Project Summary'!$C$12)</f>
        <v>Grocery</v>
      </c>
      <c r="M21" t="str">
        <f>IF('Data Export'!$C21="","","")</f>
        <v/>
      </c>
      <c r="O21" t="str">
        <f>IF('Data Export'!$C21="","",'Evap Fan Motors'!H17)</f>
        <v>Freezer</v>
      </c>
      <c r="P21">
        <f>IF('Data Export'!$C21="","",'Evap Fan Motors'!K17)</f>
        <v>0.15</v>
      </c>
      <c r="Q21" t="str">
        <f>IF('Data Export'!$C21="","",'Evap Fan Motors'!I17)</f>
        <v>SP</v>
      </c>
      <c r="R21">
        <f>IF('Data Export'!$C21="","",'Evap Fan Motors'!L17)</f>
        <v>0.15</v>
      </c>
      <c r="S21">
        <f>IF('Data Export'!$C21="","",'Evap Fan Motors'!K17*746)</f>
        <v>111.89999999999999</v>
      </c>
      <c r="T21" t="str">
        <f>IF('Data Export'!$C21="","",'Evap Fan Motors'!J17)</f>
        <v>ECM</v>
      </c>
      <c r="AI21" t="str">
        <f>IF('Data Export'!$C21="","",'Evap Fan Motors'!G17)</f>
        <v>Walk In</v>
      </c>
      <c r="AO21" s="125"/>
      <c r="AP21" s="128"/>
      <c r="AQ21" s="128"/>
      <c r="AR21" s="128"/>
      <c r="AS21" s="128"/>
    </row>
    <row r="22" spans="1:45">
      <c r="A22" t="str">
        <f>'Fan Control'!$B$3</f>
        <v>Evaporator Fan Controllers</v>
      </c>
      <c r="B22">
        <v>21</v>
      </c>
      <c r="C22">
        <f>IF('Fan Control'!K8="","", 'Fan Control'!K8)</f>
        <v>1</v>
      </c>
      <c r="D22" t="str">
        <f>IF($C22="","",'Look Up Tables'!$AO$52)</f>
        <v>EvapFanCntrl</v>
      </c>
      <c r="E22">
        <f>IF('Data Export'!$C22="","", 'Fan Control'!O8)</f>
        <v>54</v>
      </c>
      <c r="F22">
        <f>IF('Data Export'!C22="","", 'Project Summary'!$C$6)</f>
        <v>0</v>
      </c>
      <c r="G22">
        <f>IF('Data Export'!$C22="","",'Fan Control'!L8)</f>
        <v>2699.98</v>
      </c>
      <c r="H22">
        <f>IF('Data Export'!$C22="","",'Fan Control'!M8)</f>
        <v>0</v>
      </c>
      <c r="I22">
        <f>IF('Data Export'!$C22="","", 'Project Summary'!$H$1)</f>
        <v>4</v>
      </c>
      <c r="J22">
        <f>IF('Data Export'!$C22="","",'Fan Control'!D8)</f>
        <v>0</v>
      </c>
      <c r="K22">
        <f>IF('Data Export'!$C22="","",'Fan Control'!E8)</f>
        <v>0</v>
      </c>
      <c r="L22" t="str">
        <f>IF('Data Export'!$C22="","", 'Project Summary'!$C$12)</f>
        <v>Grocery</v>
      </c>
      <c r="M22" t="str">
        <f>IF('Data Export'!$C22="","","")</f>
        <v/>
      </c>
      <c r="N22" t="str">
        <f>IF('Data Export'!$C22="","","")</f>
        <v/>
      </c>
      <c r="O22" t="str">
        <f>IF('Data Export'!$C22="","",'Fan Control'!G8)</f>
        <v>Freezer</v>
      </c>
      <c r="P22">
        <f>IF('Data Export'!$C22="","",'Fan Control'!H8)</f>
        <v>0.25</v>
      </c>
      <c r="Q22" t="str">
        <f>IF('Data Export'!$C22="","",'Fan Control'!J8)</f>
        <v>SP</v>
      </c>
      <c r="R22" t="str">
        <f>IF('Data Export'!$C22="","","")</f>
        <v/>
      </c>
      <c r="S22" t="str">
        <f>IF('Data Export'!$C22="","","")</f>
        <v/>
      </c>
      <c r="T22" t="str">
        <f>IF('Data Export'!$C22="","","")</f>
        <v/>
      </c>
      <c r="U22" t="str">
        <f>IF('Data Export'!$C22="","",'Fan Control'!I8)</f>
        <v>Unknown</v>
      </c>
      <c r="V22" t="str">
        <f>IF('Data Export'!$C22="","","")</f>
        <v/>
      </c>
      <c r="W22" t="str">
        <f>IF('Data Export'!$C22="","","")</f>
        <v/>
      </c>
      <c r="X22" t="str">
        <f>IF('Data Export'!$C22="","","")</f>
        <v/>
      </c>
      <c r="Y22" t="str">
        <f>IF('Data Export'!$C22="","","")</f>
        <v/>
      </c>
      <c r="Z22" t="str">
        <f>IF('Data Export'!$C22="","","")</f>
        <v/>
      </c>
      <c r="AA22" t="str">
        <f>IF('Data Export'!$C22="","","")</f>
        <v/>
      </c>
      <c r="AB22" t="str">
        <f>IF('Data Export'!$C22="","","")</f>
        <v/>
      </c>
      <c r="AC22" t="str">
        <f>IF('Data Export'!$C22="","","")</f>
        <v/>
      </c>
      <c r="AD22" t="str">
        <f>IF('Data Export'!$C22="","","")</f>
        <v/>
      </c>
      <c r="AE22" t="str">
        <f>IF('Data Export'!$C22="","","")</f>
        <v/>
      </c>
      <c r="AF22" t="str">
        <f>IF('Data Export'!$C22="","","")</f>
        <v/>
      </c>
      <c r="AG22" t="str">
        <f>IF('Data Export'!$C22="","","")</f>
        <v/>
      </c>
      <c r="AH22" t="str">
        <f>IF('Data Export'!$C22="","","")</f>
        <v/>
      </c>
      <c r="AI22" t="str">
        <f>IF('Data Export'!$C22="","","")</f>
        <v/>
      </c>
      <c r="AJ22" t="str">
        <f>IF('Data Export'!$C22="","","")</f>
        <v/>
      </c>
      <c r="AK22" t="str">
        <f>IF('Data Export'!$C22="","","")</f>
        <v/>
      </c>
      <c r="AL22" t="str">
        <f>IF('Data Export'!$C22="","","")</f>
        <v/>
      </c>
      <c r="AM22" t="str">
        <f>IF('Data Export'!$C22="","","")</f>
        <v/>
      </c>
      <c r="AN22" t="str">
        <f>IF('Data Export'!$C22="","","")</f>
        <v/>
      </c>
    </row>
    <row r="23" spans="1:45">
      <c r="A23" t="str">
        <f>'Fan Control'!$B$3</f>
        <v>Evaporator Fan Controllers</v>
      </c>
      <c r="B23">
        <v>22</v>
      </c>
      <c r="C23">
        <f>IF('Fan Control'!K9="","", 'Fan Control'!K9)</f>
        <v>1</v>
      </c>
      <c r="D23" t="str">
        <f>IF($C23="","",'Look Up Tables'!$AO$52)</f>
        <v>EvapFanCntrl</v>
      </c>
      <c r="E23">
        <f>IF('Data Export'!$C23="","", 'Fan Control'!O9)</f>
        <v>42.34</v>
      </c>
      <c r="F23">
        <f>IF('Data Export'!C23="","", 'Project Summary'!$C$6)</f>
        <v>0</v>
      </c>
      <c r="G23">
        <f>IF('Data Export'!$C23="","",'Fan Control'!L9)</f>
        <v>2117</v>
      </c>
      <c r="H23">
        <f>IF('Data Export'!$C23="","",'Fan Control'!M9)</f>
        <v>0</v>
      </c>
      <c r="I23">
        <f>IF('Data Export'!$C23="","", 'Project Summary'!$H$1)</f>
        <v>4</v>
      </c>
      <c r="J23">
        <f>IF('Data Export'!$C23="","",'Fan Control'!D9)</f>
        <v>0</v>
      </c>
      <c r="K23">
        <f>IF('Data Export'!$C23="","",'Fan Control'!E9)</f>
        <v>0</v>
      </c>
      <c r="L23" t="str">
        <f>IF('Data Export'!$C23="","", 'Project Summary'!$C$12)</f>
        <v>Grocery</v>
      </c>
      <c r="M23" t="str">
        <f>IF('Data Export'!$C23="","","")</f>
        <v/>
      </c>
      <c r="N23" t="str">
        <f>IF('Data Export'!$C23="","","")</f>
        <v/>
      </c>
      <c r="O23" t="str">
        <f>IF('Data Export'!$C23="","",'Fan Control'!G9)</f>
        <v>Refrigeration</v>
      </c>
      <c r="P23">
        <f>IF('Data Export'!$C23="","",'Fan Control'!H9)</f>
        <v>0.25</v>
      </c>
      <c r="Q23" t="str">
        <f>IF('Data Export'!$C23="","",'Fan Control'!J9)</f>
        <v>SP</v>
      </c>
      <c r="R23" t="str">
        <f>IF('Data Export'!$C23="","","")</f>
        <v/>
      </c>
      <c r="S23" t="str">
        <f>IF('Data Export'!$C23="","","")</f>
        <v/>
      </c>
      <c r="T23" t="str">
        <f>IF('Data Export'!$C23="","","")</f>
        <v/>
      </c>
      <c r="U23" t="str">
        <f>IF('Data Export'!$C23="","",'Fan Control'!I9)</f>
        <v>Unknown</v>
      </c>
      <c r="V23" t="str">
        <f>IF('Data Export'!$C23="","","")</f>
        <v/>
      </c>
      <c r="W23" t="str">
        <f>IF('Data Export'!$C23="","","")</f>
        <v/>
      </c>
      <c r="X23" t="str">
        <f>IF('Data Export'!$C23="","","")</f>
        <v/>
      </c>
      <c r="Y23" t="str">
        <f>IF('Data Export'!$C23="","","")</f>
        <v/>
      </c>
      <c r="Z23" t="str">
        <f>IF('Data Export'!$C23="","","")</f>
        <v/>
      </c>
      <c r="AA23" t="str">
        <f>IF('Data Export'!$C23="","","")</f>
        <v/>
      </c>
      <c r="AB23" t="str">
        <f>IF('Data Export'!$C23="","","")</f>
        <v/>
      </c>
      <c r="AC23" t="str">
        <f>IF('Data Export'!$C23="","","")</f>
        <v/>
      </c>
      <c r="AD23" t="str">
        <f>IF('Data Export'!$C23="","","")</f>
        <v/>
      </c>
      <c r="AE23" t="str">
        <f>IF('Data Export'!$C23="","","")</f>
        <v/>
      </c>
      <c r="AF23" t="str">
        <f>IF('Data Export'!$C23="","","")</f>
        <v/>
      </c>
      <c r="AG23" t="str">
        <f>IF('Data Export'!$C23="","","")</f>
        <v/>
      </c>
      <c r="AH23" t="str">
        <f>IF('Data Export'!$C23="","","")</f>
        <v/>
      </c>
      <c r="AI23" t="str">
        <f>IF('Data Export'!$C23="","","")</f>
        <v/>
      </c>
      <c r="AJ23" t="str">
        <f>IF('Data Export'!$C23="","","")</f>
        <v/>
      </c>
      <c r="AK23" t="str">
        <f>IF('Data Export'!$C23="","","")</f>
        <v/>
      </c>
      <c r="AL23" t="str">
        <f>IF('Data Export'!$C23="","","")</f>
        <v/>
      </c>
      <c r="AM23" t="str">
        <f>IF('Data Export'!$C23="","","")</f>
        <v/>
      </c>
      <c r="AN23" t="str">
        <f>IF('Data Export'!$C23="","","")</f>
        <v/>
      </c>
    </row>
    <row r="24" spans="1:45">
      <c r="A24" t="str">
        <f>'Fan Control'!$B$3</f>
        <v>Evaporator Fan Controllers</v>
      </c>
      <c r="B24">
        <v>23</v>
      </c>
      <c r="C24">
        <f>IF('Fan Control'!K10="","", 'Fan Control'!K10)</f>
        <v>1</v>
      </c>
      <c r="D24" t="str">
        <f>IF($C24="","",'Look Up Tables'!$AO$52)</f>
        <v>EvapFanCntrl</v>
      </c>
      <c r="E24">
        <f>IF('Data Export'!$C24="","", 'Fan Control'!O10)</f>
        <v>23.14</v>
      </c>
      <c r="F24">
        <f>IF('Data Export'!C24="","", 'Project Summary'!$C$6)</f>
        <v>0</v>
      </c>
      <c r="G24">
        <f>IF('Data Export'!$C24="","",'Fan Control'!L10)</f>
        <v>1157</v>
      </c>
      <c r="H24">
        <f>IF('Data Export'!$C24="","",'Fan Control'!M10)</f>
        <v>0</v>
      </c>
      <c r="I24">
        <f>IF('Data Export'!$C24="","", 'Project Summary'!$H$1)</f>
        <v>4</v>
      </c>
      <c r="J24">
        <f>IF('Data Export'!$C24="","",'Fan Control'!D10)</f>
        <v>0</v>
      </c>
      <c r="K24">
        <f>IF('Data Export'!$C24="","",'Fan Control'!E10)</f>
        <v>0</v>
      </c>
      <c r="L24" t="str">
        <f>IF('Data Export'!$C24="","", 'Project Summary'!$C$12)</f>
        <v>Grocery</v>
      </c>
      <c r="M24" t="str">
        <f>IF('Data Export'!$C24="","","")</f>
        <v/>
      </c>
      <c r="N24" t="str">
        <f>IF('Data Export'!$C24="","","")</f>
        <v/>
      </c>
      <c r="O24" t="str">
        <f>IF('Data Export'!$C24="","",'Fan Control'!G10)</f>
        <v>Freezer</v>
      </c>
      <c r="P24">
        <f>IF('Data Export'!$C24="","",'Fan Control'!H10)</f>
        <v>0.25</v>
      </c>
      <c r="Q24" t="str">
        <f>IF('Data Export'!$C24="","",'Fan Control'!J10)</f>
        <v>ECM</v>
      </c>
      <c r="R24" t="str">
        <f>IF('Data Export'!$C24="","","")</f>
        <v/>
      </c>
      <c r="S24" t="str">
        <f>IF('Data Export'!$C24="","","")</f>
        <v/>
      </c>
      <c r="T24" t="str">
        <f>IF('Data Export'!$C24="","","")</f>
        <v/>
      </c>
      <c r="U24" t="str">
        <f>IF('Data Export'!$C24="","",'Fan Control'!I10)</f>
        <v>Unknown</v>
      </c>
      <c r="V24" t="str">
        <f>IF('Data Export'!$C24="","","")</f>
        <v/>
      </c>
      <c r="W24" t="str">
        <f>IF('Data Export'!$C24="","","")</f>
        <v/>
      </c>
      <c r="X24" t="str">
        <f>IF('Data Export'!$C24="","","")</f>
        <v/>
      </c>
      <c r="Y24" t="str">
        <f>IF('Data Export'!$C24="","","")</f>
        <v/>
      </c>
      <c r="Z24" t="str">
        <f>IF('Data Export'!$C24="","","")</f>
        <v/>
      </c>
      <c r="AA24" t="str">
        <f>IF('Data Export'!$C24="","","")</f>
        <v/>
      </c>
      <c r="AB24" t="str">
        <f>IF('Data Export'!$C24="","","")</f>
        <v/>
      </c>
      <c r="AC24" t="str">
        <f>IF('Data Export'!$C24="","","")</f>
        <v/>
      </c>
      <c r="AD24" t="str">
        <f>IF('Data Export'!$C24="","","")</f>
        <v/>
      </c>
      <c r="AE24" t="str">
        <f>IF('Data Export'!$C24="","","")</f>
        <v/>
      </c>
      <c r="AF24" t="str">
        <f>IF('Data Export'!$C24="","","")</f>
        <v/>
      </c>
      <c r="AG24" t="str">
        <f>IF('Data Export'!$C24="","","")</f>
        <v/>
      </c>
      <c r="AH24" t="str">
        <f>IF('Data Export'!$C24="","","")</f>
        <v/>
      </c>
      <c r="AI24" t="str">
        <f>IF('Data Export'!$C24="","","")</f>
        <v/>
      </c>
      <c r="AJ24" t="str">
        <f>IF('Data Export'!$C24="","","")</f>
        <v/>
      </c>
      <c r="AK24" t="str">
        <f>IF('Data Export'!$C24="","","")</f>
        <v/>
      </c>
      <c r="AL24" t="str">
        <f>IF('Data Export'!$C24="","","")</f>
        <v/>
      </c>
      <c r="AM24" t="str">
        <f>IF('Data Export'!$C24="","","")</f>
        <v/>
      </c>
      <c r="AN24" t="str">
        <f>IF('Data Export'!$C24="","","")</f>
        <v/>
      </c>
    </row>
    <row r="25" spans="1:45">
      <c r="A25" t="str">
        <f>'Fan Control'!$B$3</f>
        <v>Evaporator Fan Controllers</v>
      </c>
      <c r="B25">
        <v>24</v>
      </c>
      <c r="C25">
        <f>IF('Fan Control'!K11="","", 'Fan Control'!K11)</f>
        <v>1</v>
      </c>
      <c r="D25" t="str">
        <f>IF($C25="","",'Look Up Tables'!$AO$52)</f>
        <v>EvapFanCntrl</v>
      </c>
      <c r="E25">
        <f>IF('Data Export'!$C25="","", 'Fan Control'!O11)</f>
        <v>18.14</v>
      </c>
      <c r="F25">
        <f>IF('Data Export'!C25="","", 'Project Summary'!$C$6)</f>
        <v>0</v>
      </c>
      <c r="G25">
        <f>IF('Data Export'!$C25="","",'Fan Control'!L11)</f>
        <v>907</v>
      </c>
      <c r="H25">
        <f>IF('Data Export'!$C25="","",'Fan Control'!M11)</f>
        <v>0</v>
      </c>
      <c r="I25">
        <f>IF('Data Export'!$C25="","", 'Project Summary'!$H$1)</f>
        <v>4</v>
      </c>
      <c r="J25">
        <f>IF('Data Export'!$C25="","",'Fan Control'!D11)</f>
        <v>0</v>
      </c>
      <c r="K25">
        <f>IF('Data Export'!$C25="","",'Fan Control'!E11)</f>
        <v>0</v>
      </c>
      <c r="L25" t="str">
        <f>IF('Data Export'!$C25="","", 'Project Summary'!$C$12)</f>
        <v>Grocery</v>
      </c>
      <c r="M25" t="str">
        <f>IF('Data Export'!$C25="","","")</f>
        <v/>
      </c>
      <c r="N25" t="str">
        <f>IF('Data Export'!$C25="","","")</f>
        <v/>
      </c>
      <c r="O25" t="str">
        <f>IF('Data Export'!$C25="","",'Fan Control'!G11)</f>
        <v>Refrigeration</v>
      </c>
      <c r="P25">
        <f>IF('Data Export'!$C25="","",'Fan Control'!H11)</f>
        <v>0.25</v>
      </c>
      <c r="Q25" t="str">
        <f>IF('Data Export'!$C25="","",'Fan Control'!J11)</f>
        <v>ECM</v>
      </c>
      <c r="R25" t="str">
        <f>IF('Data Export'!$C25="","","")</f>
        <v/>
      </c>
      <c r="S25" t="str">
        <f>IF('Data Export'!$C25="","","")</f>
        <v/>
      </c>
      <c r="T25" t="str">
        <f>IF('Data Export'!$C25="","","")</f>
        <v/>
      </c>
      <c r="U25" t="str">
        <f>IF('Data Export'!$C25="","",'Fan Control'!I11)</f>
        <v>Unknown</v>
      </c>
      <c r="V25" t="str">
        <f>IF('Data Export'!$C25="","","")</f>
        <v/>
      </c>
      <c r="W25" t="str">
        <f>IF('Data Export'!$C25="","","")</f>
        <v/>
      </c>
      <c r="X25" t="str">
        <f>IF('Data Export'!$C25="","","")</f>
        <v/>
      </c>
      <c r="Y25" t="str">
        <f>IF('Data Export'!$C25="","","")</f>
        <v/>
      </c>
      <c r="Z25" t="str">
        <f>IF('Data Export'!$C25="","","")</f>
        <v/>
      </c>
      <c r="AA25" t="str">
        <f>IF('Data Export'!$C25="","","")</f>
        <v/>
      </c>
      <c r="AB25" t="str">
        <f>IF('Data Export'!$C25="","","")</f>
        <v/>
      </c>
      <c r="AC25" t="str">
        <f>IF('Data Export'!$C25="","","")</f>
        <v/>
      </c>
      <c r="AD25" t="str">
        <f>IF('Data Export'!$C25="","","")</f>
        <v/>
      </c>
      <c r="AE25" t="str">
        <f>IF('Data Export'!$C25="","","")</f>
        <v/>
      </c>
      <c r="AF25" t="str">
        <f>IF('Data Export'!$C25="","","")</f>
        <v/>
      </c>
      <c r="AG25" t="str">
        <f>IF('Data Export'!$C25="","","")</f>
        <v/>
      </c>
      <c r="AH25" t="str">
        <f>IF('Data Export'!$C25="","","")</f>
        <v/>
      </c>
      <c r="AI25" t="str">
        <f>IF('Data Export'!$C25="","","")</f>
        <v/>
      </c>
      <c r="AJ25" t="str">
        <f>IF('Data Export'!$C25="","","")</f>
        <v/>
      </c>
      <c r="AK25" t="str">
        <f>IF('Data Export'!$C25="","","")</f>
        <v/>
      </c>
      <c r="AL25" t="str">
        <f>IF('Data Export'!$C25="","","")</f>
        <v/>
      </c>
      <c r="AM25" t="str">
        <f>IF('Data Export'!$C25="","","")</f>
        <v/>
      </c>
      <c r="AN25" t="str">
        <f>IF('Data Export'!$C25="","","")</f>
        <v/>
      </c>
    </row>
    <row r="26" spans="1:45">
      <c r="A26" t="str">
        <f>'Fan Control'!$B$3</f>
        <v>Evaporator Fan Controllers</v>
      </c>
      <c r="B26">
        <v>25</v>
      </c>
      <c r="C26" t="str">
        <f>IF('Fan Control'!K12="","", 'Fan Control'!K12)</f>
        <v/>
      </c>
      <c r="D26" t="str">
        <f>IF($C26="","",'Look Up Tables'!$AO$52)</f>
        <v/>
      </c>
      <c r="E26" t="str">
        <f>IF('Data Export'!$C26="","", 'Fan Control'!O12)</f>
        <v/>
      </c>
      <c r="F26" t="str">
        <f>IF('Data Export'!C26="","", 'Project Summary'!$C$6)</f>
        <v/>
      </c>
      <c r="G26" t="str">
        <f>IF('Data Export'!$C26="","",'Fan Control'!L12)</f>
        <v/>
      </c>
      <c r="H26" t="str">
        <f>IF('Data Export'!$C26="","",'Fan Control'!M12)</f>
        <v/>
      </c>
      <c r="I26" t="str">
        <f>IF('Data Export'!$C26="","", 'Project Summary'!$H$1)</f>
        <v/>
      </c>
      <c r="J26" t="str">
        <f>IF('Data Export'!$C26="","",'Fan Control'!D12)</f>
        <v/>
      </c>
      <c r="K26" t="str">
        <f>IF('Data Export'!$C26="","",'Fan Control'!E12)</f>
        <v/>
      </c>
      <c r="L26" t="str">
        <f>IF('Data Export'!$C26="","", 'Project Summary'!$C$12)</f>
        <v/>
      </c>
      <c r="M26" t="str">
        <f>IF('Data Export'!$C26="","","")</f>
        <v/>
      </c>
      <c r="N26" t="str">
        <f>IF('Data Export'!$C26="","","")</f>
        <v/>
      </c>
      <c r="O26" t="str">
        <f>IF('Data Export'!$C26="","",'Fan Control'!G12)</f>
        <v/>
      </c>
      <c r="P26" t="str">
        <f>IF('Data Export'!$C26="","",'Fan Control'!H12)</f>
        <v/>
      </c>
      <c r="Q26" t="str">
        <f>IF('Data Export'!$C26="","",'Fan Control'!J12)</f>
        <v/>
      </c>
      <c r="R26" t="str">
        <f>IF('Data Export'!$C26="","","")</f>
        <v/>
      </c>
      <c r="S26" t="str">
        <f>IF('Data Export'!$C26="","","")</f>
        <v/>
      </c>
      <c r="T26" t="str">
        <f>IF('Data Export'!$C26="","","")</f>
        <v/>
      </c>
      <c r="U26" t="str">
        <f>IF('Data Export'!$C26="","",'Fan Control'!I12)</f>
        <v/>
      </c>
      <c r="V26" t="str">
        <f>IF('Data Export'!$C26="","","")</f>
        <v/>
      </c>
      <c r="W26" t="str">
        <f>IF('Data Export'!$C26="","","")</f>
        <v/>
      </c>
      <c r="X26" t="str">
        <f>IF('Data Export'!$C26="","","")</f>
        <v/>
      </c>
      <c r="Y26" t="str">
        <f>IF('Data Export'!$C26="","","")</f>
        <v/>
      </c>
      <c r="Z26" t="str">
        <f>IF('Data Export'!$C26="","","")</f>
        <v/>
      </c>
      <c r="AA26" t="str">
        <f>IF('Data Export'!$C26="","","")</f>
        <v/>
      </c>
      <c r="AB26" t="str">
        <f>IF('Data Export'!$C26="","","")</f>
        <v/>
      </c>
      <c r="AC26" t="str">
        <f>IF('Data Export'!$C26="","","")</f>
        <v/>
      </c>
      <c r="AD26" t="str">
        <f>IF('Data Export'!$C26="","","")</f>
        <v/>
      </c>
      <c r="AE26" t="str">
        <f>IF('Data Export'!$C26="","","")</f>
        <v/>
      </c>
      <c r="AF26" t="str">
        <f>IF('Data Export'!$C26="","","")</f>
        <v/>
      </c>
      <c r="AG26" t="str">
        <f>IF('Data Export'!$C26="","","")</f>
        <v/>
      </c>
      <c r="AH26" t="str">
        <f>IF('Data Export'!$C26="","","")</f>
        <v/>
      </c>
      <c r="AI26" t="str">
        <f>IF('Data Export'!$C26="","","")</f>
        <v/>
      </c>
      <c r="AJ26" t="str">
        <f>IF('Data Export'!$C26="","","")</f>
        <v/>
      </c>
      <c r="AK26" t="str">
        <f>IF('Data Export'!$C26="","","")</f>
        <v/>
      </c>
      <c r="AL26" t="str">
        <f>IF('Data Export'!$C26="","","")</f>
        <v/>
      </c>
      <c r="AM26" t="str">
        <f>IF('Data Export'!$C26="","","")</f>
        <v/>
      </c>
      <c r="AN26" t="str">
        <f>IF('Data Export'!$C26="","","")</f>
        <v/>
      </c>
    </row>
    <row r="27" spans="1:45">
      <c r="A27" t="str">
        <f>'Fan Control'!$B$3</f>
        <v>Evaporator Fan Controllers</v>
      </c>
      <c r="B27">
        <v>26</v>
      </c>
      <c r="C27" t="str">
        <f>IF('Fan Control'!K13="","", 'Fan Control'!K13)</f>
        <v/>
      </c>
      <c r="D27" t="str">
        <f>IF($C27="","",'Look Up Tables'!$AO$52)</f>
        <v/>
      </c>
      <c r="E27" t="str">
        <f>IF('Data Export'!$C27="","", 'Fan Control'!O13)</f>
        <v/>
      </c>
      <c r="F27" t="str">
        <f>IF('Data Export'!C27="","", 'Project Summary'!$C$6)</f>
        <v/>
      </c>
      <c r="G27" t="str">
        <f>IF('Data Export'!$C27="","",'Fan Control'!L13)</f>
        <v/>
      </c>
      <c r="H27" t="str">
        <f>IF('Data Export'!$C27="","",'Fan Control'!M13)</f>
        <v/>
      </c>
      <c r="I27" t="str">
        <f>IF('Data Export'!$C27="","", 'Project Summary'!$H$1)</f>
        <v/>
      </c>
      <c r="J27" t="str">
        <f>IF('Data Export'!$C27="","",'Fan Control'!D13)</f>
        <v/>
      </c>
      <c r="K27" t="str">
        <f>IF('Data Export'!$C27="","",'Fan Control'!E13)</f>
        <v/>
      </c>
      <c r="L27" t="str">
        <f>IF('Data Export'!$C27="","", 'Project Summary'!$C$12)</f>
        <v/>
      </c>
      <c r="M27" t="str">
        <f>IF('Data Export'!$C27="","","")</f>
        <v/>
      </c>
      <c r="N27" t="str">
        <f>IF('Data Export'!$C27="","","")</f>
        <v/>
      </c>
      <c r="O27" t="str">
        <f>IF('Data Export'!$C27="","",'Fan Control'!G13)</f>
        <v/>
      </c>
      <c r="P27" t="str">
        <f>IF('Data Export'!$C27="","",'Fan Control'!H13)</f>
        <v/>
      </c>
      <c r="Q27" t="str">
        <f>IF('Data Export'!$C27="","",'Fan Control'!J13)</f>
        <v/>
      </c>
      <c r="R27" t="str">
        <f>IF('Data Export'!$C27="","","")</f>
        <v/>
      </c>
      <c r="S27" t="str">
        <f>IF('Data Export'!$C27="","","")</f>
        <v/>
      </c>
      <c r="T27" t="str">
        <f>IF('Data Export'!$C27="","","")</f>
        <v/>
      </c>
      <c r="U27" t="str">
        <f>IF('Data Export'!$C27="","",'Fan Control'!I13)</f>
        <v/>
      </c>
      <c r="V27" t="str">
        <f>IF('Data Export'!$C27="","","")</f>
        <v/>
      </c>
      <c r="W27" t="str">
        <f>IF('Data Export'!$C27="","","")</f>
        <v/>
      </c>
      <c r="X27" t="str">
        <f>IF('Data Export'!$C27="","","")</f>
        <v/>
      </c>
      <c r="Y27" t="str">
        <f>IF('Data Export'!$C27="","","")</f>
        <v/>
      </c>
      <c r="Z27" t="str">
        <f>IF('Data Export'!$C27="","","")</f>
        <v/>
      </c>
      <c r="AA27" t="str">
        <f>IF('Data Export'!$C27="","","")</f>
        <v/>
      </c>
      <c r="AB27" t="str">
        <f>IF('Data Export'!$C27="","","")</f>
        <v/>
      </c>
      <c r="AC27" t="str">
        <f>IF('Data Export'!$C27="","","")</f>
        <v/>
      </c>
      <c r="AD27" t="str">
        <f>IF('Data Export'!$C27="","","")</f>
        <v/>
      </c>
      <c r="AE27" t="str">
        <f>IF('Data Export'!$C27="","","")</f>
        <v/>
      </c>
      <c r="AF27" t="str">
        <f>IF('Data Export'!$C27="","","")</f>
        <v/>
      </c>
      <c r="AG27" t="str">
        <f>IF('Data Export'!$C27="","","")</f>
        <v/>
      </c>
      <c r="AH27" t="str">
        <f>IF('Data Export'!$C27="","","")</f>
        <v/>
      </c>
      <c r="AI27" t="str">
        <f>IF('Data Export'!$C27="","","")</f>
        <v/>
      </c>
      <c r="AJ27" t="str">
        <f>IF('Data Export'!$C27="","","")</f>
        <v/>
      </c>
      <c r="AK27" t="str">
        <f>IF('Data Export'!$C27="","","")</f>
        <v/>
      </c>
      <c r="AL27" t="str">
        <f>IF('Data Export'!$C27="","","")</f>
        <v/>
      </c>
      <c r="AM27" t="str">
        <f>IF('Data Export'!$C27="","","")</f>
        <v/>
      </c>
      <c r="AN27" t="str">
        <f>IF('Data Export'!$C27="","","")</f>
        <v/>
      </c>
    </row>
    <row r="28" spans="1:45">
      <c r="A28" t="str">
        <f>'Fan Control'!$B$3</f>
        <v>Evaporator Fan Controllers</v>
      </c>
      <c r="B28">
        <v>27</v>
      </c>
      <c r="C28" t="str">
        <f>IF('Fan Control'!K14="","", 'Fan Control'!K14)</f>
        <v/>
      </c>
      <c r="D28" t="str">
        <f>IF($C28="","",'Look Up Tables'!$AO$52)</f>
        <v/>
      </c>
      <c r="E28" t="str">
        <f>IF('Data Export'!$C28="","", 'Fan Control'!O14)</f>
        <v/>
      </c>
      <c r="F28" t="str">
        <f>IF('Data Export'!C28="","", 'Project Summary'!$C$6)</f>
        <v/>
      </c>
      <c r="G28" t="str">
        <f>IF('Data Export'!$C28="","",'Fan Control'!L14)</f>
        <v/>
      </c>
      <c r="H28" t="str">
        <f>IF('Data Export'!$C28="","",'Fan Control'!M14)</f>
        <v/>
      </c>
      <c r="I28" t="str">
        <f>IF('Data Export'!$C28="","", 'Project Summary'!$H$1)</f>
        <v/>
      </c>
      <c r="J28" t="str">
        <f>IF('Data Export'!$C28="","",'Fan Control'!D14)</f>
        <v/>
      </c>
      <c r="K28" t="str">
        <f>IF('Data Export'!$C28="","",'Fan Control'!E14)</f>
        <v/>
      </c>
      <c r="L28" t="str">
        <f>IF('Data Export'!$C28="","", 'Project Summary'!$C$12)</f>
        <v/>
      </c>
      <c r="M28" t="str">
        <f>IF('Data Export'!$C28="","","")</f>
        <v/>
      </c>
      <c r="N28" t="str">
        <f>IF('Data Export'!$C28="","","")</f>
        <v/>
      </c>
      <c r="O28" t="str">
        <f>IF('Data Export'!$C28="","",'Fan Control'!G14)</f>
        <v/>
      </c>
      <c r="P28" t="str">
        <f>IF('Data Export'!$C28="","",'Fan Control'!H14)</f>
        <v/>
      </c>
      <c r="Q28" t="str">
        <f>IF('Data Export'!$C28="","",'Fan Control'!J14)</f>
        <v/>
      </c>
      <c r="R28" t="str">
        <f>IF('Data Export'!$C28="","","")</f>
        <v/>
      </c>
      <c r="S28" t="str">
        <f>IF('Data Export'!$C28="","","")</f>
        <v/>
      </c>
      <c r="T28" t="str">
        <f>IF('Data Export'!$C28="","","")</f>
        <v/>
      </c>
      <c r="U28" t="str">
        <f>IF('Data Export'!$C28="","",'Fan Control'!I14)</f>
        <v/>
      </c>
      <c r="V28" t="str">
        <f>IF('Data Export'!$C28="","","")</f>
        <v/>
      </c>
      <c r="W28" t="str">
        <f>IF('Data Export'!$C28="","","")</f>
        <v/>
      </c>
      <c r="X28" t="str">
        <f>IF('Data Export'!$C28="","","")</f>
        <v/>
      </c>
      <c r="Y28" t="str">
        <f>IF('Data Export'!$C28="","","")</f>
        <v/>
      </c>
      <c r="Z28" t="str">
        <f>IF('Data Export'!$C28="","","")</f>
        <v/>
      </c>
      <c r="AA28" t="str">
        <f>IF('Data Export'!$C28="","","")</f>
        <v/>
      </c>
      <c r="AB28" t="str">
        <f>IF('Data Export'!$C28="","","")</f>
        <v/>
      </c>
      <c r="AC28" t="str">
        <f>IF('Data Export'!$C28="","","")</f>
        <v/>
      </c>
      <c r="AD28" t="str">
        <f>IF('Data Export'!$C28="","","")</f>
        <v/>
      </c>
      <c r="AE28" t="str">
        <f>IF('Data Export'!$C28="","","")</f>
        <v/>
      </c>
      <c r="AF28" t="str">
        <f>IF('Data Export'!$C28="","","")</f>
        <v/>
      </c>
      <c r="AG28" t="str">
        <f>IF('Data Export'!$C28="","","")</f>
        <v/>
      </c>
      <c r="AH28" t="str">
        <f>IF('Data Export'!$C28="","","")</f>
        <v/>
      </c>
      <c r="AI28" t="str">
        <f>IF('Data Export'!$C28="","","")</f>
        <v/>
      </c>
      <c r="AJ28" t="str">
        <f>IF('Data Export'!$C28="","","")</f>
        <v/>
      </c>
      <c r="AK28" t="str">
        <f>IF('Data Export'!$C28="","","")</f>
        <v/>
      </c>
      <c r="AL28" t="str">
        <f>IF('Data Export'!$C28="","","")</f>
        <v/>
      </c>
      <c r="AM28" t="str">
        <f>IF('Data Export'!$C28="","","")</f>
        <v/>
      </c>
      <c r="AN28" t="str">
        <f>IF('Data Export'!$C28="","","")</f>
        <v/>
      </c>
    </row>
    <row r="29" spans="1:45">
      <c r="A29" t="str">
        <f>'Fan Control'!$B$3</f>
        <v>Evaporator Fan Controllers</v>
      </c>
      <c r="B29">
        <v>28</v>
      </c>
      <c r="C29" t="str">
        <f>IF('Fan Control'!K15="","", 'Fan Control'!K15)</f>
        <v/>
      </c>
      <c r="D29" t="str">
        <f>IF($C29="","",'Look Up Tables'!$AO$52)</f>
        <v/>
      </c>
      <c r="E29" t="str">
        <f>IF('Data Export'!$C29="","", 'Fan Control'!O15)</f>
        <v/>
      </c>
      <c r="F29" t="str">
        <f>IF('Data Export'!C29="","", 'Project Summary'!$C$6)</f>
        <v/>
      </c>
      <c r="G29" t="str">
        <f>IF('Data Export'!$C29="","",'Fan Control'!L15)</f>
        <v/>
      </c>
      <c r="H29" t="str">
        <f>IF('Data Export'!$C29="","",'Fan Control'!M15)</f>
        <v/>
      </c>
      <c r="I29" t="str">
        <f>IF('Data Export'!$C29="","", 'Project Summary'!$H$1)</f>
        <v/>
      </c>
      <c r="J29" t="str">
        <f>IF('Data Export'!$C29="","",'Fan Control'!D15)</f>
        <v/>
      </c>
      <c r="K29" t="str">
        <f>IF('Data Export'!$C29="","",'Fan Control'!E15)</f>
        <v/>
      </c>
      <c r="L29" t="str">
        <f>IF('Data Export'!$C29="","", 'Project Summary'!$C$12)</f>
        <v/>
      </c>
      <c r="M29" t="str">
        <f>IF('Data Export'!$C29="","","")</f>
        <v/>
      </c>
      <c r="N29" t="str">
        <f>IF('Data Export'!$C29="","","")</f>
        <v/>
      </c>
      <c r="O29" t="str">
        <f>IF('Data Export'!$C29="","",'Fan Control'!G15)</f>
        <v/>
      </c>
      <c r="P29" t="str">
        <f>IF('Data Export'!$C29="","",'Fan Control'!H15)</f>
        <v/>
      </c>
      <c r="Q29" t="str">
        <f>IF('Data Export'!$C29="","",'Fan Control'!J15)</f>
        <v/>
      </c>
      <c r="R29" t="str">
        <f>IF('Data Export'!$C29="","","")</f>
        <v/>
      </c>
      <c r="S29" t="str">
        <f>IF('Data Export'!$C29="","","")</f>
        <v/>
      </c>
      <c r="T29" t="str">
        <f>IF('Data Export'!$C29="","","")</f>
        <v/>
      </c>
      <c r="U29" t="str">
        <f>IF('Data Export'!$C29="","",'Fan Control'!I15)</f>
        <v/>
      </c>
      <c r="V29" t="str">
        <f>IF('Data Export'!$C29="","","")</f>
        <v/>
      </c>
      <c r="W29" t="str">
        <f>IF('Data Export'!$C29="","","")</f>
        <v/>
      </c>
      <c r="X29" t="str">
        <f>IF('Data Export'!$C29="","","")</f>
        <v/>
      </c>
      <c r="Y29" t="str">
        <f>IF('Data Export'!$C29="","","")</f>
        <v/>
      </c>
      <c r="Z29" t="str">
        <f>IF('Data Export'!$C29="","","")</f>
        <v/>
      </c>
      <c r="AA29" t="str">
        <f>IF('Data Export'!$C29="","","")</f>
        <v/>
      </c>
      <c r="AB29" t="str">
        <f>IF('Data Export'!$C29="","","")</f>
        <v/>
      </c>
      <c r="AC29" t="str">
        <f>IF('Data Export'!$C29="","","")</f>
        <v/>
      </c>
      <c r="AD29" t="str">
        <f>IF('Data Export'!$C29="","","")</f>
        <v/>
      </c>
      <c r="AE29" t="str">
        <f>IF('Data Export'!$C29="","","")</f>
        <v/>
      </c>
      <c r="AF29" t="str">
        <f>IF('Data Export'!$C29="","","")</f>
        <v/>
      </c>
      <c r="AG29" t="str">
        <f>IF('Data Export'!$C29="","","")</f>
        <v/>
      </c>
      <c r="AH29" t="str">
        <f>IF('Data Export'!$C29="","","")</f>
        <v/>
      </c>
      <c r="AI29" t="str">
        <f>IF('Data Export'!$C29="","","")</f>
        <v/>
      </c>
      <c r="AJ29" t="str">
        <f>IF('Data Export'!$C29="","","")</f>
        <v/>
      </c>
      <c r="AK29" t="str">
        <f>IF('Data Export'!$C29="","","")</f>
        <v/>
      </c>
      <c r="AL29" t="str">
        <f>IF('Data Export'!$C29="","","")</f>
        <v/>
      </c>
      <c r="AM29" t="str">
        <f>IF('Data Export'!$C29="","","")</f>
        <v/>
      </c>
      <c r="AN29" t="str">
        <f>IF('Data Export'!$C29="","","")</f>
        <v/>
      </c>
    </row>
    <row r="30" spans="1:45">
      <c r="A30" t="str">
        <f>'Fan Control'!$B$3</f>
        <v>Evaporator Fan Controllers</v>
      </c>
      <c r="B30">
        <v>29</v>
      </c>
      <c r="C30" t="str">
        <f>IF('Fan Control'!K16="","", 'Fan Control'!K16)</f>
        <v/>
      </c>
      <c r="D30" t="str">
        <f>IF($C30="","",'Look Up Tables'!$AO$52)</f>
        <v/>
      </c>
      <c r="E30" t="str">
        <f>IF('Data Export'!$C30="","", 'Fan Control'!O16)</f>
        <v/>
      </c>
      <c r="F30" t="str">
        <f>IF('Data Export'!C30="","", 'Project Summary'!$C$6)</f>
        <v/>
      </c>
      <c r="G30" t="str">
        <f>IF('Data Export'!$C30="","",'Fan Control'!L16)</f>
        <v/>
      </c>
      <c r="H30" t="str">
        <f>IF('Data Export'!$C30="","",'Fan Control'!M16)</f>
        <v/>
      </c>
      <c r="I30" t="str">
        <f>IF('Data Export'!$C30="","", 'Project Summary'!$H$1)</f>
        <v/>
      </c>
      <c r="J30" t="str">
        <f>IF('Data Export'!$C30="","",'Fan Control'!D16)</f>
        <v/>
      </c>
      <c r="K30" t="str">
        <f>IF('Data Export'!$C30="","",'Fan Control'!E16)</f>
        <v/>
      </c>
      <c r="L30" t="str">
        <f>IF('Data Export'!$C30="","", 'Project Summary'!$C$12)</f>
        <v/>
      </c>
      <c r="M30" t="str">
        <f>IF('Data Export'!$C30="","","")</f>
        <v/>
      </c>
      <c r="N30" t="str">
        <f>IF('Data Export'!$C30="","","")</f>
        <v/>
      </c>
      <c r="O30" t="str">
        <f>IF('Data Export'!$C30="","",'Fan Control'!G16)</f>
        <v/>
      </c>
      <c r="P30" t="str">
        <f>IF('Data Export'!$C30="","",'Fan Control'!H16)</f>
        <v/>
      </c>
      <c r="Q30" t="str">
        <f>IF('Data Export'!$C30="","",'Fan Control'!J16)</f>
        <v/>
      </c>
      <c r="R30" t="str">
        <f>IF('Data Export'!$C30="","","")</f>
        <v/>
      </c>
      <c r="S30" t="str">
        <f>IF('Data Export'!$C30="","","")</f>
        <v/>
      </c>
      <c r="T30" t="str">
        <f>IF('Data Export'!$C30="","","")</f>
        <v/>
      </c>
      <c r="U30" t="str">
        <f>IF('Data Export'!$C30="","",'Fan Control'!I16)</f>
        <v/>
      </c>
      <c r="V30" t="str">
        <f>IF('Data Export'!$C30="","","")</f>
        <v/>
      </c>
      <c r="W30" t="str">
        <f>IF('Data Export'!$C30="","","")</f>
        <v/>
      </c>
      <c r="X30" t="str">
        <f>IF('Data Export'!$C30="","","")</f>
        <v/>
      </c>
      <c r="Y30" t="str">
        <f>IF('Data Export'!$C30="","","")</f>
        <v/>
      </c>
      <c r="Z30" t="str">
        <f>IF('Data Export'!$C30="","","")</f>
        <v/>
      </c>
      <c r="AA30" t="str">
        <f>IF('Data Export'!$C30="","","")</f>
        <v/>
      </c>
      <c r="AB30" t="str">
        <f>IF('Data Export'!$C30="","","")</f>
        <v/>
      </c>
      <c r="AC30" t="str">
        <f>IF('Data Export'!$C30="","","")</f>
        <v/>
      </c>
      <c r="AD30" t="str">
        <f>IF('Data Export'!$C30="","","")</f>
        <v/>
      </c>
      <c r="AE30" t="str">
        <f>IF('Data Export'!$C30="","","")</f>
        <v/>
      </c>
      <c r="AF30" t="str">
        <f>IF('Data Export'!$C30="","","")</f>
        <v/>
      </c>
      <c r="AG30" t="str">
        <f>IF('Data Export'!$C30="","","")</f>
        <v/>
      </c>
      <c r="AH30" t="str">
        <f>IF('Data Export'!$C30="","","")</f>
        <v/>
      </c>
      <c r="AI30" t="str">
        <f>IF('Data Export'!$C30="","","")</f>
        <v/>
      </c>
      <c r="AJ30" t="str">
        <f>IF('Data Export'!$C30="","","")</f>
        <v/>
      </c>
      <c r="AK30" t="str">
        <f>IF('Data Export'!$C30="","","")</f>
        <v/>
      </c>
      <c r="AL30" t="str">
        <f>IF('Data Export'!$C30="","","")</f>
        <v/>
      </c>
      <c r="AM30" t="str">
        <f>IF('Data Export'!$C30="","","")</f>
        <v/>
      </c>
      <c r="AN30" t="str">
        <f>IF('Data Export'!$C30="","","")</f>
        <v/>
      </c>
    </row>
    <row r="31" spans="1:45" s="101" customFormat="1">
      <c r="A31" t="str">
        <f>'Fan Control'!$B$3</f>
        <v>Evaporator Fan Controllers</v>
      </c>
      <c r="B31" s="101">
        <v>30</v>
      </c>
      <c r="C31" t="str">
        <f>IF('Fan Control'!K17="","", 'Fan Control'!K17)</f>
        <v/>
      </c>
      <c r="D31" t="str">
        <f>IF($C31="","",'Look Up Tables'!$AO$52)</f>
        <v/>
      </c>
      <c r="E31" t="str">
        <f>IF('Data Export'!$C31="","", 'Fan Control'!O17)</f>
        <v/>
      </c>
      <c r="F31" t="str">
        <f>IF('Data Export'!C31="","", 'Project Summary'!$C$6)</f>
        <v/>
      </c>
      <c r="G31" t="str">
        <f>IF('Data Export'!$C31="","",'Fan Control'!L17)</f>
        <v/>
      </c>
      <c r="H31" t="str">
        <f>IF('Data Export'!$C31="","",'Fan Control'!M17)</f>
        <v/>
      </c>
      <c r="I31" t="str">
        <f>IF('Data Export'!$C31="","", 'Project Summary'!$H$1)</f>
        <v/>
      </c>
      <c r="J31" t="str">
        <f>IF('Data Export'!$C31="","",'Fan Control'!D17)</f>
        <v/>
      </c>
      <c r="K31" t="str">
        <f>IF('Data Export'!$C31="","",'Fan Control'!E17)</f>
        <v/>
      </c>
      <c r="L31" t="str">
        <f>IF('Data Export'!$C31="","", 'Project Summary'!$C$12)</f>
        <v/>
      </c>
      <c r="M31" t="str">
        <f>IF('Data Export'!$C31="","","")</f>
        <v/>
      </c>
      <c r="N31" t="str">
        <f>IF('Data Export'!$C31="","","")</f>
        <v/>
      </c>
      <c r="O31" t="str">
        <f>IF('Data Export'!$C31="","",'Fan Control'!G17)</f>
        <v/>
      </c>
      <c r="P31" t="str">
        <f>IF('Data Export'!$C31="","",'Fan Control'!H17)</f>
        <v/>
      </c>
      <c r="Q31" t="str">
        <f>IF('Data Export'!$C31="","",'Fan Control'!J17)</f>
        <v/>
      </c>
      <c r="R31" t="str">
        <f>IF('Data Export'!$C31="","","")</f>
        <v/>
      </c>
      <c r="S31" t="str">
        <f>IF('Data Export'!$C31="","","")</f>
        <v/>
      </c>
      <c r="T31" t="str">
        <f>IF('Data Export'!$C31="","","")</f>
        <v/>
      </c>
      <c r="U31" t="str">
        <f>IF('Data Export'!$C31="","",'Fan Control'!I17)</f>
        <v/>
      </c>
      <c r="V31" t="str">
        <f>IF('Data Export'!$C31="","","")</f>
        <v/>
      </c>
      <c r="W31" t="str">
        <f>IF('Data Export'!$C31="","","")</f>
        <v/>
      </c>
      <c r="X31" t="str">
        <f>IF('Data Export'!$C31="","","")</f>
        <v/>
      </c>
      <c r="Y31" t="str">
        <f>IF('Data Export'!$C31="","","")</f>
        <v/>
      </c>
      <c r="Z31" t="str">
        <f>IF('Data Export'!$C31="","","")</f>
        <v/>
      </c>
      <c r="AA31" t="str">
        <f>IF('Data Export'!$C31="","","")</f>
        <v/>
      </c>
      <c r="AB31" t="str">
        <f>IF('Data Export'!$C31="","","")</f>
        <v/>
      </c>
      <c r="AC31" t="str">
        <f>IF('Data Export'!$C31="","","")</f>
        <v/>
      </c>
      <c r="AD31" t="str">
        <f>IF('Data Export'!$C31="","","")</f>
        <v/>
      </c>
      <c r="AE31" t="str">
        <f>IF('Data Export'!$C31="","","")</f>
        <v/>
      </c>
      <c r="AF31" t="str">
        <f>IF('Data Export'!$C31="","","")</f>
        <v/>
      </c>
      <c r="AG31" t="str">
        <f>IF('Data Export'!$C31="","","")</f>
        <v/>
      </c>
      <c r="AH31" t="str">
        <f>IF('Data Export'!$C31="","","")</f>
        <v/>
      </c>
      <c r="AI31" t="str">
        <f>IF('Data Export'!$C31="","","")</f>
        <v/>
      </c>
      <c r="AJ31" t="str">
        <f>IF('Data Export'!$C31="","","")</f>
        <v/>
      </c>
      <c r="AK31" t="str">
        <f>IF('Data Export'!$C31="","","")</f>
        <v/>
      </c>
      <c r="AL31" t="str">
        <f>IF('Data Export'!$C31="","","")</f>
        <v/>
      </c>
      <c r="AM31" t="str">
        <f>IF('Data Export'!$C31="","","")</f>
        <v/>
      </c>
      <c r="AN31" t="str">
        <f>IF('Data Export'!$C31="","","")</f>
        <v/>
      </c>
      <c r="AO31" s="125"/>
      <c r="AP31" s="128"/>
      <c r="AQ31" s="128"/>
      <c r="AR31" s="128"/>
      <c r="AS31" s="128"/>
    </row>
    <row r="32" spans="1:45">
      <c r="A32" t="str">
        <f>'Float Control'!$B$3</f>
        <v>Floating Head Pressure Controls</v>
      </c>
      <c r="B32">
        <v>31</v>
      </c>
      <c r="C32">
        <f>IF('Float Control'!I8="","", 'Float Control'!I8)</f>
        <v>1</v>
      </c>
      <c r="D32" t="str">
        <f>IF($C32="","",'Look Up Tables'!$AO$54)</f>
        <v>FloatHeadPresCntrlTon</v>
      </c>
      <c r="E32">
        <f>IF('Data Export'!$C32="","", 'Float Control'!R8)</f>
        <v>287.41000000000003</v>
      </c>
      <c r="F32">
        <f>IF('Data Export'!C32="","", 'Project Summary'!$C$6)</f>
        <v>0</v>
      </c>
      <c r="G32">
        <f>IF('Data Export'!$C32="","",'Float Control'!O8)</f>
        <v>14370.42</v>
      </c>
      <c r="H32">
        <f>IF('Data Export'!$C32="","",'Float Control'!P8)</f>
        <v>0</v>
      </c>
      <c r="I32">
        <f>IF('Data Export'!$C32="","", 'Project Summary'!$H$1)</f>
        <v>4</v>
      </c>
      <c r="J32">
        <f>IF('Data Export'!$C32="","",'Float Control'!D8)</f>
        <v>0</v>
      </c>
      <c r="K32">
        <f>IF('Data Export'!$C32="","",'Float Control'!E8)</f>
        <v>0</v>
      </c>
      <c r="L32" t="str">
        <f>IF('Data Export'!$C32="","", 'Project Summary'!$C$12)</f>
        <v>Grocery</v>
      </c>
      <c r="M32" t="str">
        <f>IF('Data Export'!$C32="","","")</f>
        <v/>
      </c>
      <c r="N32" t="str">
        <f>IF('Data Export'!$C32="","","")</f>
        <v/>
      </c>
      <c r="O32" t="str">
        <f>IF('Data Export'!$C32="","","")</f>
        <v/>
      </c>
      <c r="P32" t="str">
        <f>IF('Data Export'!$C32="","","")</f>
        <v/>
      </c>
      <c r="Q32" t="str">
        <f>IF('Data Export'!$C32="","","")</f>
        <v/>
      </c>
      <c r="R32" t="str">
        <f>IF('Data Export'!$C32="","","")</f>
        <v/>
      </c>
      <c r="S32" t="str">
        <f>IF('Data Export'!$C32="","","")</f>
        <v/>
      </c>
      <c r="T32" t="str">
        <f>IF('Data Export'!$C32="","","")</f>
        <v/>
      </c>
      <c r="U32" t="str">
        <f>IF('Data Export'!$C32="","","")</f>
        <v/>
      </c>
      <c r="V32" t="str">
        <f>IF('Data Export'!$C32="","",'Float Control'!G8)</f>
        <v>Condesing Unit - Refrigerator</v>
      </c>
      <c r="W32">
        <f>IF('Data Export'!$C32="","",'Float Control'!H8)</f>
        <v>10</v>
      </c>
    </row>
    <row r="33" spans="1:45">
      <c r="A33" t="str">
        <f>'Float Control'!$B$3</f>
        <v>Floating Head Pressure Controls</v>
      </c>
      <c r="B33">
        <v>32</v>
      </c>
      <c r="C33">
        <f>IF('Float Control'!I9="","", 'Float Control'!I9)</f>
        <v>1</v>
      </c>
      <c r="D33" t="str">
        <f>IF($C33="","",'Look Up Tables'!$AO$54)</f>
        <v>FloatHeadPresCntrlTon</v>
      </c>
      <c r="E33">
        <f>IF('Data Export'!$C33="","", 'Float Control'!R9)</f>
        <v>623.83000000000004</v>
      </c>
      <c r="F33">
        <f>IF('Data Export'!C33="","", 'Project Summary'!$C$6)</f>
        <v>0</v>
      </c>
      <c r="I33">
        <f>IF('Data Export'!$C33="","", 'Project Summary'!$H$1)</f>
        <v>4</v>
      </c>
      <c r="L33" t="str">
        <f>IF('Data Export'!$C33="","", 'Project Summary'!$C$12)</f>
        <v>Grocery</v>
      </c>
      <c r="V33" t="str">
        <f>IF('Data Export'!$C33="","",'Float Control'!G9)</f>
        <v>Condesing Unit - Freezer</v>
      </c>
      <c r="W33">
        <f>IF('Data Export'!$C33="","",'Float Control'!H9)</f>
        <v>10</v>
      </c>
    </row>
    <row r="34" spans="1:45">
      <c r="A34" t="str">
        <f>'Float Control'!$B$3</f>
        <v>Floating Head Pressure Controls</v>
      </c>
      <c r="B34">
        <v>33</v>
      </c>
      <c r="C34">
        <f>IF('Float Control'!I10="","", 'Float Control'!I10)</f>
        <v>1</v>
      </c>
      <c r="D34" t="str">
        <f>IF($C34="","",'Look Up Tables'!$AO$54)</f>
        <v>FloatHeadPresCntrlTon</v>
      </c>
      <c r="E34">
        <f>IF('Data Export'!$C34="","", 'Float Control'!R10)</f>
        <v>192.75</v>
      </c>
      <c r="F34">
        <f>IF('Data Export'!C34="","", 'Project Summary'!$C$6)</f>
        <v>0</v>
      </c>
      <c r="I34">
        <f>IF('Data Export'!$C34="","", 'Project Summary'!$H$1)</f>
        <v>4</v>
      </c>
      <c r="L34" t="str">
        <f>IF('Data Export'!$C34="","", 'Project Summary'!$C$12)</f>
        <v>Grocery</v>
      </c>
      <c r="V34" t="str">
        <f>IF('Data Export'!$C34="","",'Float Control'!G10)</f>
        <v>Remote Condeser - Refrigerator</v>
      </c>
      <c r="W34">
        <f>IF('Data Export'!$C34="","",'Float Control'!H10)</f>
        <v>10</v>
      </c>
    </row>
    <row r="35" spans="1:45">
      <c r="A35" t="str">
        <f>'Float Control'!$B$3</f>
        <v>Floating Head Pressure Controls</v>
      </c>
      <c r="B35">
        <v>34</v>
      </c>
      <c r="C35">
        <f>IF('Float Control'!I11="","", 'Float Control'!I11)</f>
        <v>1</v>
      </c>
      <c r="D35" t="str">
        <f>IF($C35="","",'Look Up Tables'!$AO$54)</f>
        <v>FloatHeadPresCntrlTon</v>
      </c>
      <c r="E35">
        <f>IF('Data Export'!$C35="","", 'Float Control'!R11)</f>
        <v>44.31</v>
      </c>
      <c r="F35">
        <f>IF('Data Export'!C35="","", 'Project Summary'!$C$6)</f>
        <v>0</v>
      </c>
      <c r="I35">
        <f>IF('Data Export'!$C35="","", 'Project Summary'!$H$1)</f>
        <v>4</v>
      </c>
      <c r="L35" t="str">
        <f>IF('Data Export'!$C35="","", 'Project Summary'!$C$12)</f>
        <v>Grocery</v>
      </c>
      <c r="V35" t="str">
        <f>IF('Data Export'!$C35="","",'Float Control'!G11)</f>
        <v>Remote Condeser - Freezer</v>
      </c>
      <c r="W35">
        <f>IF('Data Export'!$C35="","",'Float Control'!H11)</f>
        <v>1</v>
      </c>
    </row>
    <row r="36" spans="1:45">
      <c r="A36" t="str">
        <f>'Float Control'!$B$3</f>
        <v>Floating Head Pressure Controls</v>
      </c>
      <c r="B36">
        <v>35</v>
      </c>
      <c r="C36" t="str">
        <f>IF('Float Control'!I12="","", 'Float Control'!I12)</f>
        <v/>
      </c>
      <c r="D36" t="str">
        <f>IF($C36="","",'Look Up Tables'!$AO$54)</f>
        <v/>
      </c>
      <c r="E36" t="str">
        <f>IF('Data Export'!$C36="","", 'Float Control'!R12)</f>
        <v/>
      </c>
      <c r="F36" t="str">
        <f>IF('Data Export'!C36="","", 'Project Summary'!$C$6)</f>
        <v/>
      </c>
      <c r="I36" t="str">
        <f>IF('Data Export'!$C36="","", 'Project Summary'!$H$1)</f>
        <v/>
      </c>
      <c r="L36" t="str">
        <f>IF('Data Export'!$C36="","", 'Project Summary'!$C$12)</f>
        <v/>
      </c>
      <c r="V36" t="str">
        <f>IF('Data Export'!$C36="","",'Float Control'!G12)</f>
        <v/>
      </c>
      <c r="W36" t="str">
        <f>IF('Data Export'!$C36="","",'Float Control'!H12)</f>
        <v/>
      </c>
    </row>
    <row r="37" spans="1:45">
      <c r="A37" t="str">
        <f>'Float Control'!$B$3</f>
        <v>Floating Head Pressure Controls</v>
      </c>
      <c r="B37">
        <v>36</v>
      </c>
      <c r="C37" t="str">
        <f>IF('Float Control'!I13="","", 'Float Control'!I13)</f>
        <v/>
      </c>
      <c r="D37" t="str">
        <f>IF($C37="","",'Look Up Tables'!$AO$54)</f>
        <v/>
      </c>
      <c r="E37" t="str">
        <f>IF('Data Export'!$C37="","", 'Float Control'!R13)</f>
        <v/>
      </c>
      <c r="F37" t="str">
        <f>IF('Data Export'!C37="","", 'Project Summary'!$C$6)</f>
        <v/>
      </c>
      <c r="I37" t="str">
        <f>IF('Data Export'!$C37="","", 'Project Summary'!$H$1)</f>
        <v/>
      </c>
      <c r="L37" t="str">
        <f>IF('Data Export'!$C37="","", 'Project Summary'!$C$12)</f>
        <v/>
      </c>
      <c r="V37" t="str">
        <f>IF('Data Export'!$C37="","",'Float Control'!G13)</f>
        <v/>
      </c>
      <c r="W37" t="str">
        <f>IF('Data Export'!$C37="","",'Float Control'!H13)</f>
        <v/>
      </c>
    </row>
    <row r="38" spans="1:45">
      <c r="A38" t="str">
        <f>'Float Control'!$B$3</f>
        <v>Floating Head Pressure Controls</v>
      </c>
      <c r="B38">
        <v>37</v>
      </c>
      <c r="C38" t="str">
        <f>IF('Float Control'!I14="","", 'Float Control'!I14)</f>
        <v/>
      </c>
      <c r="D38" t="str">
        <f>IF($C38="","",'Look Up Tables'!$AO$54)</f>
        <v/>
      </c>
      <c r="E38" t="str">
        <f>IF('Data Export'!$C38="","", 'Float Control'!R14)</f>
        <v/>
      </c>
      <c r="F38" t="str">
        <f>IF('Data Export'!C38="","", 'Project Summary'!$C$6)</f>
        <v/>
      </c>
      <c r="I38" t="str">
        <f>IF('Data Export'!$C38="","", 'Project Summary'!$H$1)</f>
        <v/>
      </c>
      <c r="L38" t="str">
        <f>IF('Data Export'!$C38="","", 'Project Summary'!$C$12)</f>
        <v/>
      </c>
      <c r="V38" t="str">
        <f>IF('Data Export'!$C38="","",'Float Control'!G14)</f>
        <v/>
      </c>
      <c r="W38" t="str">
        <f>IF('Data Export'!$C38="","",'Float Control'!H14)</f>
        <v/>
      </c>
    </row>
    <row r="39" spans="1:45">
      <c r="A39" t="str">
        <f>'Float Control'!$B$3</f>
        <v>Floating Head Pressure Controls</v>
      </c>
      <c r="B39">
        <v>38</v>
      </c>
      <c r="C39" t="str">
        <f>IF('Float Control'!I15="","", 'Float Control'!I15)</f>
        <v/>
      </c>
      <c r="D39" t="str">
        <f>IF($C39="","",'Look Up Tables'!$AO$54)</f>
        <v/>
      </c>
      <c r="E39" t="str">
        <f>IF('Data Export'!$C39="","", 'Float Control'!R15)</f>
        <v/>
      </c>
      <c r="F39" t="str">
        <f>IF('Data Export'!C39="","", 'Project Summary'!$C$6)</f>
        <v/>
      </c>
      <c r="I39" t="str">
        <f>IF('Data Export'!$C39="","", 'Project Summary'!$H$1)</f>
        <v/>
      </c>
      <c r="L39" t="str">
        <f>IF('Data Export'!$C39="","", 'Project Summary'!$C$12)</f>
        <v/>
      </c>
      <c r="V39" t="str">
        <f>IF('Data Export'!$C39="","",'Float Control'!G15)</f>
        <v/>
      </c>
      <c r="W39" t="str">
        <f>IF('Data Export'!$C39="","",'Float Control'!H15)</f>
        <v/>
      </c>
    </row>
    <row r="40" spans="1:45">
      <c r="A40" t="str">
        <f>'Float Control'!$B$3</f>
        <v>Floating Head Pressure Controls</v>
      </c>
      <c r="B40">
        <v>39</v>
      </c>
      <c r="C40" t="str">
        <f>IF('Float Control'!I16="","", 'Float Control'!I16)</f>
        <v/>
      </c>
      <c r="D40" t="str">
        <f>IF($C40="","",'Look Up Tables'!$AO$54)</f>
        <v/>
      </c>
      <c r="E40" t="str">
        <f>IF('Data Export'!$C40="","", 'Float Control'!R16)</f>
        <v/>
      </c>
      <c r="F40" t="str">
        <f>IF('Data Export'!C40="","", 'Project Summary'!$C$6)</f>
        <v/>
      </c>
      <c r="I40" t="str">
        <f>IF('Data Export'!$C40="","", 'Project Summary'!$H$1)</f>
        <v/>
      </c>
      <c r="L40" t="str">
        <f>IF('Data Export'!$C40="","", 'Project Summary'!$C$12)</f>
        <v/>
      </c>
      <c r="V40" t="str">
        <f>IF('Data Export'!$C40="","",'Float Control'!G16)</f>
        <v/>
      </c>
      <c r="W40" t="str">
        <f>IF('Data Export'!$C40="","",'Float Control'!H16)</f>
        <v/>
      </c>
    </row>
    <row r="41" spans="1:45" s="101" customFormat="1">
      <c r="A41" t="str">
        <f>'Float Control'!$B$3</f>
        <v>Floating Head Pressure Controls</v>
      </c>
      <c r="B41" s="101">
        <v>40</v>
      </c>
      <c r="C41" t="str">
        <f>IF('Float Control'!I17="","", 'Float Control'!I17)</f>
        <v/>
      </c>
      <c r="D41" t="str">
        <f>IF($C41="","",'Look Up Tables'!$AO$54)</f>
        <v/>
      </c>
      <c r="E41" t="str">
        <f>IF('Data Export'!$C41="","", 'Float Control'!R17)</f>
        <v/>
      </c>
      <c r="F41" t="str">
        <f>IF('Data Export'!C41="","", 'Project Summary'!$C$6)</f>
        <v/>
      </c>
      <c r="I41" t="str">
        <f>IF('Data Export'!$C41="","", 'Project Summary'!$H$1)</f>
        <v/>
      </c>
      <c r="L41" t="str">
        <f>IF('Data Export'!$C41="","", 'Project Summary'!$C$12)</f>
        <v/>
      </c>
      <c r="V41" t="str">
        <f>IF('Data Export'!$C41="","",'Float Control'!G17)</f>
        <v/>
      </c>
      <c r="W41" t="str">
        <f>IF('Data Export'!$C41="","",'Float Control'!H17)</f>
        <v/>
      </c>
      <c r="AO41" s="125"/>
      <c r="AP41" s="128"/>
      <c r="AQ41" s="128"/>
      <c r="AR41" s="128"/>
      <c r="AS41" s="128"/>
    </row>
    <row r="42" spans="1:45">
      <c r="A42" t="str">
        <f>'Anti Sweat'!$B$3</f>
        <v>Anti Sweat Heater Controls</v>
      </c>
      <c r="B42">
        <v>41</v>
      </c>
      <c r="C42">
        <f>IF('Anti Sweat'!I8="","", 'Anti Sweat'!I8)</f>
        <v>16</v>
      </c>
      <c r="D42" t="str">
        <f>IF($C42="","",'Look Up Tables'!$AO$30)</f>
        <v>ASHTRCntrlUnknownCool</v>
      </c>
      <c r="E42">
        <f>IF('Data Export'!$C42="","",'Anti Sweat'!O8)</f>
        <v>451.84</v>
      </c>
      <c r="F42">
        <f>IF('Data Export'!C42="","", 'Project Summary'!$C$6)</f>
        <v>0</v>
      </c>
      <c r="G42">
        <f>IF('Data Export'!$C42="","", 'Anti Sweat'!L8)</f>
        <v>10912</v>
      </c>
      <c r="H42">
        <f>IF('Data Export'!$C42="","", 'Anti Sweat'!M8)</f>
        <v>1.1679999999999999</v>
      </c>
      <c r="I42">
        <f>IF('Data Export'!$C42="","", 'Project Summary'!$H$1)</f>
        <v>4</v>
      </c>
      <c r="J42" t="str">
        <f>IF('Data Export'!$C42="","", 'Anti Sweat'!D8)</f>
        <v>Good</v>
      </c>
      <c r="K42">
        <f>IF('Data Export'!$C42="","", 'Anti Sweat'!E8)</f>
        <v>1234</v>
      </c>
      <c r="L42" t="str">
        <f>IF('Data Export'!$C42="","", 'Project Summary'!$C$12)</f>
        <v>Grocery</v>
      </c>
      <c r="M42" t="str">
        <f>IF('Data Export'!$C42="","", "")</f>
        <v/>
      </c>
      <c r="N42">
        <f>IF('Data Export'!$C42="","", 'Anti Sweat'!I8)</f>
        <v>16</v>
      </c>
      <c r="O42" t="str">
        <f>IF('Data Export'!$C42="","",'Anti Sweat'!G8)</f>
        <v>Refrigeration</v>
      </c>
      <c r="P42" t="str">
        <f>IF('Data Export'!$C42="","","")</f>
        <v/>
      </c>
      <c r="Q42" t="str">
        <f>IF('Data Export'!$C42="","","")</f>
        <v/>
      </c>
      <c r="R42" t="str">
        <f>IF('Data Export'!$C42="","","")</f>
        <v/>
      </c>
      <c r="S42" t="str">
        <f>IF('Data Export'!$C42="","","")</f>
        <v/>
      </c>
      <c r="T42" t="str">
        <f>IF('Data Export'!$C42="","","")</f>
        <v/>
      </c>
      <c r="U42" t="str">
        <f>IF('Data Export'!$C42="","",'Anti Sweat'!H8)</f>
        <v>Micropulse</v>
      </c>
      <c r="V42" t="str">
        <f>IF('Data Export'!$C42="","","")</f>
        <v/>
      </c>
      <c r="W42" t="str">
        <f>IF('Data Export'!$C42="","","")</f>
        <v/>
      </c>
      <c r="X42" t="str">
        <f>IF('Data Export'!$C42="","","")</f>
        <v/>
      </c>
      <c r="Y42" t="str">
        <f>IF('Data Export'!$C42="","","")</f>
        <v/>
      </c>
      <c r="Z42" t="str">
        <f>IF('Data Export'!$C42="","","")</f>
        <v/>
      </c>
      <c r="AA42" t="str">
        <f>IF('Data Export'!$C42="","","")</f>
        <v/>
      </c>
      <c r="AB42" t="str">
        <f>IF('Data Export'!$C42="","","")</f>
        <v/>
      </c>
      <c r="AC42" t="str">
        <f>IF('Data Export'!$C42="","","")</f>
        <v/>
      </c>
      <c r="AD42" t="str">
        <f>IF('Data Export'!$C42="","","")</f>
        <v/>
      </c>
      <c r="AE42" t="str">
        <f>IF('Data Export'!$C42="","","")</f>
        <v/>
      </c>
      <c r="AF42" t="str">
        <f>IF('Data Export'!$C42="","","")</f>
        <v/>
      </c>
      <c r="AG42" t="str">
        <f>IF('Data Export'!$C42="","","")</f>
        <v/>
      </c>
      <c r="AH42" t="str">
        <f>IF('Data Export'!$C42="","","")</f>
        <v/>
      </c>
      <c r="AI42" t="str">
        <f>IF('Data Export'!$C42="","","")</f>
        <v/>
      </c>
      <c r="AJ42" t="str">
        <f>IF('Data Export'!$C42="","","")</f>
        <v/>
      </c>
      <c r="AK42" t="str">
        <f>IF('Data Export'!$C42="","","")</f>
        <v/>
      </c>
      <c r="AL42" t="str">
        <f>IF('Data Export'!$C42="","","")</f>
        <v/>
      </c>
      <c r="AM42" t="str">
        <f>IF('Data Export'!$C42="","","")</f>
        <v/>
      </c>
      <c r="AN42" t="str">
        <f>IF('Data Export'!$C42="","","")</f>
        <v/>
      </c>
      <c r="AO42" s="124" t="str">
        <f>IF('Data Export'!$C42="","","")</f>
        <v/>
      </c>
      <c r="AP42" s="127" t="str">
        <f>IF('Data Export'!$C42="","","")</f>
        <v/>
      </c>
      <c r="AQ42" s="127" t="str">
        <f>IF('Data Export'!$C42="","","")</f>
        <v/>
      </c>
      <c r="AR42" s="127" t="str">
        <f>IF('Data Export'!$C42="","","")</f>
        <v/>
      </c>
      <c r="AS42" s="127" t="str">
        <f>IF('Data Export'!$C42="","","")</f>
        <v/>
      </c>
    </row>
    <row r="43" spans="1:45">
      <c r="A43" t="str">
        <f>'Anti Sweat'!$B$3</f>
        <v>Anti Sweat Heater Controls</v>
      </c>
      <c r="B43">
        <v>42</v>
      </c>
      <c r="C43">
        <f>IF('Anti Sweat'!I9="","", 'Anti Sweat'!I9)</f>
        <v>1</v>
      </c>
      <c r="D43" t="str">
        <f>IF($C43="","",'Look Up Tables'!$AO$30)</f>
        <v>ASHTRCntrlUnknownCool</v>
      </c>
      <c r="E43">
        <f>IF('Data Export'!$C43="","",'Anti Sweat'!O9)</f>
        <v>23.26</v>
      </c>
      <c r="F43">
        <f>IF('Data Export'!C43="","", 'Project Summary'!$C$6)</f>
        <v>0</v>
      </c>
      <c r="G43">
        <f>IF('Data Export'!$C43="","", 'Anti Sweat'!L9)</f>
        <v>543</v>
      </c>
      <c r="H43">
        <f>IF('Data Export'!$C43="","", 'Anti Sweat'!M9)</f>
        <v>6.2E-2</v>
      </c>
      <c r="I43">
        <f>IF('Data Export'!$C43="","", 'Project Summary'!$H$1)</f>
        <v>4</v>
      </c>
      <c r="J43">
        <f>IF('Data Export'!$C43="","", 'Anti Sweat'!D9)</f>
        <v>0</v>
      </c>
      <c r="K43">
        <f>IF('Data Export'!$C43="","", 'Anti Sweat'!E9)</f>
        <v>0</v>
      </c>
      <c r="L43" t="str">
        <f>IF('Data Export'!$C43="","", 'Project Summary'!$C$12)</f>
        <v>Grocery</v>
      </c>
      <c r="M43" t="str">
        <f>IF('Data Export'!$C43="","", "")</f>
        <v/>
      </c>
      <c r="N43">
        <f>IF('Data Export'!$C43="","", 'Anti Sweat'!I9)</f>
        <v>1</v>
      </c>
      <c r="O43" t="str">
        <f>IF('Data Export'!$C43="","",'Anti Sweat'!G9)</f>
        <v>Freezer</v>
      </c>
      <c r="P43" t="str">
        <f>IF('Data Export'!$C43="","","")</f>
        <v/>
      </c>
      <c r="Q43" t="str">
        <f>IF('Data Export'!$C43="","","")</f>
        <v/>
      </c>
      <c r="R43" t="str">
        <f>IF('Data Export'!$C43="","","")</f>
        <v/>
      </c>
      <c r="S43" t="str">
        <f>IF('Data Export'!$C43="","","")</f>
        <v/>
      </c>
      <c r="T43" t="str">
        <f>IF('Data Export'!$C43="","","")</f>
        <v/>
      </c>
      <c r="U43" t="str">
        <f>IF('Data Export'!$C43="","",'Anti Sweat'!H9)</f>
        <v>On/Off</v>
      </c>
      <c r="V43" t="str">
        <f>IF('Data Export'!$C43="","","")</f>
        <v/>
      </c>
      <c r="W43" t="str">
        <f>IF('Data Export'!$C43="","","")</f>
        <v/>
      </c>
      <c r="X43" t="str">
        <f>IF('Data Export'!$C43="","","")</f>
        <v/>
      </c>
      <c r="Y43" t="str">
        <f>IF('Data Export'!$C43="","","")</f>
        <v/>
      </c>
      <c r="Z43" t="str">
        <f>IF('Data Export'!$C43="","","")</f>
        <v/>
      </c>
      <c r="AA43" t="str">
        <f>IF('Data Export'!$C43="","","")</f>
        <v/>
      </c>
      <c r="AB43" t="str">
        <f>IF('Data Export'!$C43="","","")</f>
        <v/>
      </c>
      <c r="AC43" t="str">
        <f>IF('Data Export'!$C43="","","")</f>
        <v/>
      </c>
      <c r="AD43" t="str">
        <f>IF('Data Export'!$C43="","","")</f>
        <v/>
      </c>
      <c r="AE43" t="str">
        <f>IF('Data Export'!$C43="","","")</f>
        <v/>
      </c>
      <c r="AF43" t="str">
        <f>IF('Data Export'!$C43="","","")</f>
        <v/>
      </c>
      <c r="AG43" t="str">
        <f>IF('Data Export'!$C43="","","")</f>
        <v/>
      </c>
      <c r="AH43" t="str">
        <f>IF('Data Export'!$C43="","","")</f>
        <v/>
      </c>
      <c r="AI43" t="str">
        <f>IF('Data Export'!$C43="","","")</f>
        <v/>
      </c>
      <c r="AJ43" t="str">
        <f>IF('Data Export'!$C43="","","")</f>
        <v/>
      </c>
      <c r="AK43" t="str">
        <f>IF('Data Export'!$C43="","","")</f>
        <v/>
      </c>
      <c r="AL43" t="str">
        <f>IF('Data Export'!$C43="","","")</f>
        <v/>
      </c>
      <c r="AM43" t="str">
        <f>IF('Data Export'!$C43="","","")</f>
        <v/>
      </c>
      <c r="AN43" t="str">
        <f>IF('Data Export'!$C43="","","")</f>
        <v/>
      </c>
      <c r="AO43" s="124" t="str">
        <f>IF('Data Export'!$C43="","","")</f>
        <v/>
      </c>
      <c r="AP43" s="127" t="str">
        <f>IF('Data Export'!$C43="","","")</f>
        <v/>
      </c>
      <c r="AQ43" s="127" t="str">
        <f>IF('Data Export'!$C43="","","")</f>
        <v/>
      </c>
      <c r="AR43" s="127" t="str">
        <f>IF('Data Export'!$C43="","","")</f>
        <v/>
      </c>
      <c r="AS43" s="127" t="str">
        <f>IF('Data Export'!$C43="","","")</f>
        <v/>
      </c>
    </row>
    <row r="44" spans="1:45">
      <c r="A44" t="str">
        <f>'Anti Sweat'!$B$3</f>
        <v>Anti Sweat Heater Controls</v>
      </c>
      <c r="B44">
        <v>43</v>
      </c>
      <c r="C44">
        <f>IF('Anti Sweat'!I10="","", 'Anti Sweat'!I10)</f>
        <v>1</v>
      </c>
      <c r="D44" t="str">
        <f>IF($C44="","",'Look Up Tables'!$AO$30)</f>
        <v>ASHTRCntrlUnknownCool</v>
      </c>
      <c r="E44">
        <f>IF('Data Export'!$C44="","",'Anti Sweat'!O10)</f>
        <v>32.6</v>
      </c>
      <c r="F44">
        <f>IF('Data Export'!C44="","", 'Project Summary'!$C$6)</f>
        <v>0</v>
      </c>
      <c r="G44">
        <f>IF('Data Export'!$C44="","", 'Anti Sweat'!L10)</f>
        <v>770</v>
      </c>
      <c r="H44">
        <f>IF('Data Export'!$C44="","", 'Anti Sweat'!M10)</f>
        <v>8.5999999999999993E-2</v>
      </c>
      <c r="I44">
        <f>IF('Data Export'!$C44="","", 'Project Summary'!$H$1)</f>
        <v>4</v>
      </c>
      <c r="J44">
        <f>IF('Data Export'!$C44="","", 'Anti Sweat'!D10)</f>
        <v>0</v>
      </c>
      <c r="K44">
        <f>IF('Data Export'!$C44="","", 'Anti Sweat'!E10)</f>
        <v>0</v>
      </c>
      <c r="L44" t="str">
        <f>IF('Data Export'!$C44="","", 'Project Summary'!$C$12)</f>
        <v>Grocery</v>
      </c>
      <c r="M44" t="str">
        <f>IF('Data Export'!$C44="","", "")</f>
        <v/>
      </c>
      <c r="N44">
        <f>IF('Data Export'!$C44="","", 'Anti Sweat'!I10)</f>
        <v>1</v>
      </c>
      <c r="O44" t="str">
        <f>IF('Data Export'!$C44="","",'Anti Sweat'!G10)</f>
        <v>Freezer</v>
      </c>
      <c r="P44" t="str">
        <f>IF('Data Export'!$C44="","","")</f>
        <v/>
      </c>
      <c r="Q44" t="str">
        <f>IF('Data Export'!$C44="","","")</f>
        <v/>
      </c>
      <c r="R44" t="str">
        <f>IF('Data Export'!$C44="","","")</f>
        <v/>
      </c>
      <c r="S44" t="str">
        <f>IF('Data Export'!$C44="","","")</f>
        <v/>
      </c>
      <c r="T44" t="str">
        <f>IF('Data Export'!$C44="","","")</f>
        <v/>
      </c>
      <c r="U44" t="str">
        <f>IF('Data Export'!$C44="","",'Anti Sweat'!H10)</f>
        <v>Unknown</v>
      </c>
      <c r="V44" t="str">
        <f>IF('Data Export'!$C44="","","")</f>
        <v/>
      </c>
      <c r="W44" t="str">
        <f>IF('Data Export'!$C44="","","")</f>
        <v/>
      </c>
      <c r="X44" t="str">
        <f>IF('Data Export'!$C44="","","")</f>
        <v/>
      </c>
      <c r="Y44" t="str">
        <f>IF('Data Export'!$C44="","","")</f>
        <v/>
      </c>
      <c r="Z44" t="str">
        <f>IF('Data Export'!$C44="","","")</f>
        <v/>
      </c>
      <c r="AA44" t="str">
        <f>IF('Data Export'!$C44="","","")</f>
        <v/>
      </c>
      <c r="AB44" t="str">
        <f>IF('Data Export'!$C44="","","")</f>
        <v/>
      </c>
      <c r="AC44" t="str">
        <f>IF('Data Export'!$C44="","","")</f>
        <v/>
      </c>
      <c r="AD44" t="str">
        <f>IF('Data Export'!$C44="","","")</f>
        <v/>
      </c>
      <c r="AE44" t="str">
        <f>IF('Data Export'!$C44="","","")</f>
        <v/>
      </c>
      <c r="AF44" t="str">
        <f>IF('Data Export'!$C44="","","")</f>
        <v/>
      </c>
      <c r="AG44" t="str">
        <f>IF('Data Export'!$C44="","","")</f>
        <v/>
      </c>
      <c r="AH44" t="str">
        <f>IF('Data Export'!$C44="","","")</f>
        <v/>
      </c>
      <c r="AI44" t="str">
        <f>IF('Data Export'!$C44="","","")</f>
        <v/>
      </c>
      <c r="AJ44" t="str">
        <f>IF('Data Export'!$C44="","","")</f>
        <v/>
      </c>
      <c r="AK44" t="str">
        <f>IF('Data Export'!$C44="","","")</f>
        <v/>
      </c>
      <c r="AL44" t="str">
        <f>IF('Data Export'!$C44="","","")</f>
        <v/>
      </c>
      <c r="AM44" t="str">
        <f>IF('Data Export'!$C44="","","")</f>
        <v/>
      </c>
      <c r="AN44" t="str">
        <f>IF('Data Export'!$C44="","","")</f>
        <v/>
      </c>
      <c r="AO44" s="124" t="str">
        <f>IF('Data Export'!$C44="","","")</f>
        <v/>
      </c>
      <c r="AP44" s="127" t="str">
        <f>IF('Data Export'!$C44="","","")</f>
        <v/>
      </c>
      <c r="AQ44" s="127" t="str">
        <f>IF('Data Export'!$C44="","","")</f>
        <v/>
      </c>
      <c r="AR44" s="127" t="str">
        <f>IF('Data Export'!$C44="","","")</f>
        <v/>
      </c>
      <c r="AS44" s="127" t="str">
        <f>IF('Data Export'!$C44="","","")</f>
        <v/>
      </c>
    </row>
    <row r="45" spans="1:45">
      <c r="A45" t="str">
        <f>'Anti Sweat'!$B$3</f>
        <v>Anti Sweat Heater Controls</v>
      </c>
      <c r="B45">
        <v>44</v>
      </c>
      <c r="C45">
        <f>IF('Anti Sweat'!I11="","", 'Anti Sweat'!I11)</f>
        <v>1</v>
      </c>
      <c r="D45" t="str">
        <f>IF($C45="","",'Look Up Tables'!$AO$30)</f>
        <v>ASHTRCntrlUnknownCool</v>
      </c>
      <c r="E45">
        <f>IF('Data Export'!$C45="","",'Anti Sweat'!O11)</f>
        <v>33.96</v>
      </c>
      <c r="F45">
        <f>IF('Data Export'!C45="","", 'Project Summary'!$C$6)</f>
        <v>0</v>
      </c>
      <c r="G45">
        <f>IF('Data Export'!$C45="","", 'Anti Sweat'!L11)</f>
        <v>818</v>
      </c>
      <c r="H45">
        <f>IF('Data Export'!$C45="","", 'Anti Sweat'!M11)</f>
        <v>8.7999999999999995E-2</v>
      </c>
      <c r="I45">
        <f>IF('Data Export'!$C45="","", 'Project Summary'!$H$1)</f>
        <v>4</v>
      </c>
      <c r="J45">
        <f>IF('Data Export'!$C45="","", 'Anti Sweat'!D11)</f>
        <v>0</v>
      </c>
      <c r="K45">
        <f>IF('Data Export'!$C45="","", 'Anti Sweat'!E11)</f>
        <v>0</v>
      </c>
      <c r="L45" t="str">
        <f>IF('Data Export'!$C45="","", 'Project Summary'!$C$12)</f>
        <v>Grocery</v>
      </c>
      <c r="M45" t="str">
        <f>IF('Data Export'!$C45="","", "")</f>
        <v/>
      </c>
      <c r="N45">
        <f>IF('Data Export'!$C45="","", 'Anti Sweat'!I11)</f>
        <v>1</v>
      </c>
      <c r="O45" t="str">
        <f>IF('Data Export'!$C45="","",'Anti Sweat'!G11)</f>
        <v>Freezer</v>
      </c>
      <c r="P45" t="str">
        <f>IF('Data Export'!$C45="","","")</f>
        <v/>
      </c>
      <c r="Q45" t="str">
        <f>IF('Data Export'!$C45="","","")</f>
        <v/>
      </c>
      <c r="R45" t="str">
        <f>IF('Data Export'!$C45="","","")</f>
        <v/>
      </c>
      <c r="S45" t="str">
        <f>IF('Data Export'!$C45="","","")</f>
        <v/>
      </c>
      <c r="T45" t="str">
        <f>IF('Data Export'!$C45="","","")</f>
        <v/>
      </c>
      <c r="U45" t="str">
        <f>IF('Data Export'!$C45="","",'Anti Sweat'!H11)</f>
        <v>Micropulse</v>
      </c>
      <c r="V45" t="str">
        <f>IF('Data Export'!$C45="","","")</f>
        <v/>
      </c>
      <c r="W45" t="str">
        <f>IF('Data Export'!$C45="","","")</f>
        <v/>
      </c>
      <c r="X45" t="str">
        <f>IF('Data Export'!$C45="","","")</f>
        <v/>
      </c>
      <c r="Y45" t="str">
        <f>IF('Data Export'!$C45="","","")</f>
        <v/>
      </c>
      <c r="Z45" t="str">
        <f>IF('Data Export'!$C45="","","")</f>
        <v/>
      </c>
      <c r="AA45" t="str">
        <f>IF('Data Export'!$C45="","","")</f>
        <v/>
      </c>
      <c r="AB45" t="str">
        <f>IF('Data Export'!$C45="","","")</f>
        <v/>
      </c>
      <c r="AC45" t="str">
        <f>IF('Data Export'!$C45="","","")</f>
        <v/>
      </c>
      <c r="AD45" t="str">
        <f>IF('Data Export'!$C45="","","")</f>
        <v/>
      </c>
      <c r="AE45" t="str">
        <f>IF('Data Export'!$C45="","","")</f>
        <v/>
      </c>
      <c r="AF45" t="str">
        <f>IF('Data Export'!$C45="","","")</f>
        <v/>
      </c>
      <c r="AG45" t="str">
        <f>IF('Data Export'!$C45="","","")</f>
        <v/>
      </c>
      <c r="AH45" t="str">
        <f>IF('Data Export'!$C45="","","")</f>
        <v/>
      </c>
      <c r="AI45" t="str">
        <f>IF('Data Export'!$C45="","","")</f>
        <v/>
      </c>
      <c r="AJ45" t="str">
        <f>IF('Data Export'!$C45="","","")</f>
        <v/>
      </c>
      <c r="AK45" t="str">
        <f>IF('Data Export'!$C45="","","")</f>
        <v/>
      </c>
      <c r="AL45" t="str">
        <f>IF('Data Export'!$C45="","","")</f>
        <v/>
      </c>
      <c r="AM45" t="str">
        <f>IF('Data Export'!$C45="","","")</f>
        <v/>
      </c>
      <c r="AN45" t="str">
        <f>IF('Data Export'!$C45="","","")</f>
        <v/>
      </c>
      <c r="AO45" s="124" t="str">
        <f>IF('Data Export'!$C45="","","")</f>
        <v/>
      </c>
      <c r="AP45" s="127" t="str">
        <f>IF('Data Export'!$C45="","","")</f>
        <v/>
      </c>
      <c r="AQ45" s="127" t="str">
        <f>IF('Data Export'!$C45="","","")</f>
        <v/>
      </c>
      <c r="AR45" s="127" t="str">
        <f>IF('Data Export'!$C45="","","")</f>
        <v/>
      </c>
      <c r="AS45" s="127" t="str">
        <f>IF('Data Export'!$C45="","","")</f>
        <v/>
      </c>
    </row>
    <row r="46" spans="1:45">
      <c r="A46" t="str">
        <f>'Anti Sweat'!$B$3</f>
        <v>Anti Sweat Heater Controls</v>
      </c>
      <c r="B46">
        <v>45</v>
      </c>
      <c r="C46" t="str">
        <f>IF('Anti Sweat'!I12="","", 'Anti Sweat'!I12)</f>
        <v/>
      </c>
      <c r="D46" t="str">
        <f>IF($C46="","",'Look Up Tables'!$AO$30)</f>
        <v/>
      </c>
      <c r="E46" t="str">
        <f>IF('Data Export'!$C46="","",'Anti Sweat'!O12)</f>
        <v/>
      </c>
      <c r="F46" t="str">
        <f>IF('Data Export'!C46="","", 'Project Summary'!$C$6)</f>
        <v/>
      </c>
      <c r="G46" t="str">
        <f>IF('Data Export'!$C46="","", 'Anti Sweat'!L12)</f>
        <v/>
      </c>
      <c r="H46" t="str">
        <f>IF('Data Export'!$C46="","", 'Anti Sweat'!M12)</f>
        <v/>
      </c>
      <c r="I46" t="str">
        <f>IF('Data Export'!$C46="","", 'Project Summary'!$H$1)</f>
        <v/>
      </c>
      <c r="J46" t="str">
        <f>IF('Data Export'!$C46="","", 'Anti Sweat'!D12)</f>
        <v/>
      </c>
      <c r="K46" t="str">
        <f>IF('Data Export'!$C46="","", 'Anti Sweat'!E12)</f>
        <v/>
      </c>
      <c r="L46" t="str">
        <f>IF('Data Export'!$C46="","", 'Project Summary'!$C$12)</f>
        <v/>
      </c>
      <c r="M46" t="str">
        <f>IF('Data Export'!$C46="","", "")</f>
        <v/>
      </c>
      <c r="N46" t="str">
        <f>IF('Data Export'!$C46="","", 'Anti Sweat'!I12)</f>
        <v/>
      </c>
      <c r="O46" t="str">
        <f>IF('Data Export'!$C46="","",'Anti Sweat'!G12)</f>
        <v/>
      </c>
      <c r="P46" t="str">
        <f>IF('Data Export'!$C46="","","")</f>
        <v/>
      </c>
      <c r="Q46" t="str">
        <f>IF('Data Export'!$C46="","","")</f>
        <v/>
      </c>
      <c r="R46" t="str">
        <f>IF('Data Export'!$C46="","","")</f>
        <v/>
      </c>
      <c r="S46" t="str">
        <f>IF('Data Export'!$C46="","","")</f>
        <v/>
      </c>
      <c r="T46" t="str">
        <f>IF('Data Export'!$C46="","","")</f>
        <v/>
      </c>
      <c r="U46" t="str">
        <f>IF('Data Export'!$C46="","",'Anti Sweat'!H12)</f>
        <v/>
      </c>
      <c r="V46" t="str">
        <f>IF('Data Export'!$C46="","","")</f>
        <v/>
      </c>
      <c r="W46" t="str">
        <f>IF('Data Export'!$C46="","","")</f>
        <v/>
      </c>
      <c r="X46" t="str">
        <f>IF('Data Export'!$C46="","","")</f>
        <v/>
      </c>
      <c r="Y46" t="str">
        <f>IF('Data Export'!$C46="","","")</f>
        <v/>
      </c>
      <c r="Z46" t="str">
        <f>IF('Data Export'!$C46="","","")</f>
        <v/>
      </c>
      <c r="AA46" t="str">
        <f>IF('Data Export'!$C46="","","")</f>
        <v/>
      </c>
      <c r="AB46" t="str">
        <f>IF('Data Export'!$C46="","","")</f>
        <v/>
      </c>
      <c r="AC46" t="str">
        <f>IF('Data Export'!$C46="","","")</f>
        <v/>
      </c>
      <c r="AD46" t="str">
        <f>IF('Data Export'!$C46="","","")</f>
        <v/>
      </c>
      <c r="AE46" t="str">
        <f>IF('Data Export'!$C46="","","")</f>
        <v/>
      </c>
      <c r="AF46" t="str">
        <f>IF('Data Export'!$C46="","","")</f>
        <v/>
      </c>
      <c r="AG46" t="str">
        <f>IF('Data Export'!$C46="","","")</f>
        <v/>
      </c>
      <c r="AH46" t="str">
        <f>IF('Data Export'!$C46="","","")</f>
        <v/>
      </c>
      <c r="AI46" t="str">
        <f>IF('Data Export'!$C46="","","")</f>
        <v/>
      </c>
      <c r="AJ46" t="str">
        <f>IF('Data Export'!$C46="","","")</f>
        <v/>
      </c>
      <c r="AK46" t="str">
        <f>IF('Data Export'!$C46="","","")</f>
        <v/>
      </c>
      <c r="AL46" t="str">
        <f>IF('Data Export'!$C46="","","")</f>
        <v/>
      </c>
      <c r="AM46" t="str">
        <f>IF('Data Export'!$C46="","","")</f>
        <v/>
      </c>
      <c r="AN46" t="str">
        <f>IF('Data Export'!$C46="","","")</f>
        <v/>
      </c>
      <c r="AO46" s="124" t="str">
        <f>IF('Data Export'!$C46="","","")</f>
        <v/>
      </c>
      <c r="AP46" s="127" t="str">
        <f>IF('Data Export'!$C46="","","")</f>
        <v/>
      </c>
      <c r="AQ46" s="127" t="str">
        <f>IF('Data Export'!$C46="","","")</f>
        <v/>
      </c>
      <c r="AR46" s="127" t="str">
        <f>IF('Data Export'!$C46="","","")</f>
        <v/>
      </c>
      <c r="AS46" s="127" t="str">
        <f>IF('Data Export'!$C46="","","")</f>
        <v/>
      </c>
    </row>
    <row r="47" spans="1:45">
      <c r="A47" t="str">
        <f>'Anti Sweat'!$B$3</f>
        <v>Anti Sweat Heater Controls</v>
      </c>
      <c r="B47">
        <v>46</v>
      </c>
      <c r="C47" t="str">
        <f>IF('Anti Sweat'!I13="","", 'Anti Sweat'!I13)</f>
        <v/>
      </c>
      <c r="D47" t="str">
        <f>IF($C47="","",'Look Up Tables'!$AO$30)</f>
        <v/>
      </c>
      <c r="E47" t="str">
        <f>IF('Data Export'!$C47="","",'Anti Sweat'!O13)</f>
        <v/>
      </c>
      <c r="F47" t="str">
        <f>IF('Data Export'!C47="","", 'Project Summary'!$C$6)</f>
        <v/>
      </c>
      <c r="G47" t="str">
        <f>IF('Data Export'!$C47="","", 'Anti Sweat'!L13)</f>
        <v/>
      </c>
      <c r="H47" t="str">
        <f>IF('Data Export'!$C47="","", 'Anti Sweat'!M13)</f>
        <v/>
      </c>
      <c r="I47" t="str">
        <f>IF('Data Export'!$C47="","", 'Project Summary'!$H$1)</f>
        <v/>
      </c>
      <c r="J47" t="str">
        <f>IF('Data Export'!$C47="","", 'Anti Sweat'!D13)</f>
        <v/>
      </c>
      <c r="K47" t="str">
        <f>IF('Data Export'!$C47="","", 'Anti Sweat'!E13)</f>
        <v/>
      </c>
      <c r="L47" t="str">
        <f>IF('Data Export'!$C47="","", 'Project Summary'!$C$12)</f>
        <v/>
      </c>
      <c r="M47" t="str">
        <f>IF('Data Export'!$C47="","", "")</f>
        <v/>
      </c>
      <c r="N47" t="str">
        <f>IF('Data Export'!$C47="","", 'Anti Sweat'!I13)</f>
        <v/>
      </c>
      <c r="O47" t="str">
        <f>IF('Data Export'!$C47="","",'Anti Sweat'!G13)</f>
        <v/>
      </c>
      <c r="P47" t="str">
        <f>IF('Data Export'!$C47="","","")</f>
        <v/>
      </c>
      <c r="Q47" t="str">
        <f>IF('Data Export'!$C47="","","")</f>
        <v/>
      </c>
      <c r="R47" t="str">
        <f>IF('Data Export'!$C47="","","")</f>
        <v/>
      </c>
      <c r="S47" t="str">
        <f>IF('Data Export'!$C47="","","")</f>
        <v/>
      </c>
      <c r="T47" t="str">
        <f>IF('Data Export'!$C47="","","")</f>
        <v/>
      </c>
      <c r="U47" t="str">
        <f>IF('Data Export'!$C47="","",'Anti Sweat'!H13)</f>
        <v/>
      </c>
      <c r="V47" t="str">
        <f>IF('Data Export'!$C47="","","")</f>
        <v/>
      </c>
      <c r="W47" t="str">
        <f>IF('Data Export'!$C47="","","")</f>
        <v/>
      </c>
      <c r="X47" t="str">
        <f>IF('Data Export'!$C47="","","")</f>
        <v/>
      </c>
      <c r="Y47" t="str">
        <f>IF('Data Export'!$C47="","","")</f>
        <v/>
      </c>
      <c r="Z47" t="str">
        <f>IF('Data Export'!$C47="","","")</f>
        <v/>
      </c>
      <c r="AA47" t="str">
        <f>IF('Data Export'!$C47="","","")</f>
        <v/>
      </c>
      <c r="AB47" t="str">
        <f>IF('Data Export'!$C47="","","")</f>
        <v/>
      </c>
      <c r="AC47" t="str">
        <f>IF('Data Export'!$C47="","","")</f>
        <v/>
      </c>
      <c r="AD47" t="str">
        <f>IF('Data Export'!$C47="","","")</f>
        <v/>
      </c>
      <c r="AE47" t="str">
        <f>IF('Data Export'!$C47="","","")</f>
        <v/>
      </c>
      <c r="AF47" t="str">
        <f>IF('Data Export'!$C47="","","")</f>
        <v/>
      </c>
      <c r="AG47" t="str">
        <f>IF('Data Export'!$C47="","","")</f>
        <v/>
      </c>
      <c r="AH47" t="str">
        <f>IF('Data Export'!$C47="","","")</f>
        <v/>
      </c>
      <c r="AI47" t="str">
        <f>IF('Data Export'!$C47="","","")</f>
        <v/>
      </c>
      <c r="AJ47" t="str">
        <f>IF('Data Export'!$C47="","","")</f>
        <v/>
      </c>
      <c r="AK47" t="str">
        <f>IF('Data Export'!$C47="","","")</f>
        <v/>
      </c>
      <c r="AL47" t="str">
        <f>IF('Data Export'!$C47="","","")</f>
        <v/>
      </c>
      <c r="AM47" t="str">
        <f>IF('Data Export'!$C47="","","")</f>
        <v/>
      </c>
      <c r="AN47" t="str">
        <f>IF('Data Export'!$C47="","","")</f>
        <v/>
      </c>
      <c r="AO47" s="124" t="str">
        <f>IF('Data Export'!$C47="","","")</f>
        <v/>
      </c>
      <c r="AP47" s="127" t="str">
        <f>IF('Data Export'!$C47="","","")</f>
        <v/>
      </c>
      <c r="AQ47" s="127" t="str">
        <f>IF('Data Export'!$C47="","","")</f>
        <v/>
      </c>
      <c r="AR47" s="127" t="str">
        <f>IF('Data Export'!$C47="","","")</f>
        <v/>
      </c>
      <c r="AS47" s="127" t="str">
        <f>IF('Data Export'!$C47="","","")</f>
        <v/>
      </c>
    </row>
    <row r="48" spans="1:45">
      <c r="A48" t="str">
        <f>'Anti Sweat'!$B$3</f>
        <v>Anti Sweat Heater Controls</v>
      </c>
      <c r="B48">
        <v>47</v>
      </c>
      <c r="C48" t="str">
        <f>IF('Anti Sweat'!I14="","", 'Anti Sweat'!I14)</f>
        <v/>
      </c>
      <c r="D48" t="str">
        <f>IF($C48="","",'Look Up Tables'!$AO$30)</f>
        <v/>
      </c>
      <c r="E48" t="str">
        <f>IF('Data Export'!$C48="","",'Anti Sweat'!O14)</f>
        <v/>
      </c>
      <c r="F48" t="str">
        <f>IF('Data Export'!C48="","", 'Project Summary'!$C$6)</f>
        <v/>
      </c>
      <c r="G48" t="str">
        <f>IF('Data Export'!$C48="","", 'Anti Sweat'!L14)</f>
        <v/>
      </c>
      <c r="H48" t="str">
        <f>IF('Data Export'!$C48="","", 'Anti Sweat'!M14)</f>
        <v/>
      </c>
      <c r="I48" t="str">
        <f>IF('Data Export'!$C48="","", 'Project Summary'!$H$1)</f>
        <v/>
      </c>
      <c r="J48" t="str">
        <f>IF('Data Export'!$C48="","", 'Anti Sweat'!D14)</f>
        <v/>
      </c>
      <c r="K48" t="str">
        <f>IF('Data Export'!$C48="","", 'Anti Sweat'!E14)</f>
        <v/>
      </c>
      <c r="L48" t="str">
        <f>IF('Data Export'!$C48="","", 'Project Summary'!$C$12)</f>
        <v/>
      </c>
      <c r="M48" t="str">
        <f>IF('Data Export'!$C48="","", "")</f>
        <v/>
      </c>
      <c r="N48" t="str">
        <f>IF('Data Export'!$C48="","", 'Anti Sweat'!I14)</f>
        <v/>
      </c>
      <c r="O48" t="str">
        <f>IF('Data Export'!$C48="","",'Anti Sweat'!G14)</f>
        <v/>
      </c>
      <c r="P48" t="str">
        <f>IF('Data Export'!$C48="","","")</f>
        <v/>
      </c>
      <c r="Q48" t="str">
        <f>IF('Data Export'!$C48="","","")</f>
        <v/>
      </c>
      <c r="R48" t="str">
        <f>IF('Data Export'!$C48="","","")</f>
        <v/>
      </c>
      <c r="S48" t="str">
        <f>IF('Data Export'!$C48="","","")</f>
        <v/>
      </c>
      <c r="T48" t="str">
        <f>IF('Data Export'!$C48="","","")</f>
        <v/>
      </c>
      <c r="U48" t="str">
        <f>IF('Data Export'!$C48="","",'Anti Sweat'!H14)</f>
        <v/>
      </c>
      <c r="V48" t="str">
        <f>IF('Data Export'!$C48="","","")</f>
        <v/>
      </c>
      <c r="W48" t="str">
        <f>IF('Data Export'!$C48="","","")</f>
        <v/>
      </c>
      <c r="X48" t="str">
        <f>IF('Data Export'!$C48="","","")</f>
        <v/>
      </c>
      <c r="Y48" t="str">
        <f>IF('Data Export'!$C48="","","")</f>
        <v/>
      </c>
      <c r="Z48" t="str">
        <f>IF('Data Export'!$C48="","","")</f>
        <v/>
      </c>
      <c r="AA48" t="str">
        <f>IF('Data Export'!$C48="","","")</f>
        <v/>
      </c>
      <c r="AB48" t="str">
        <f>IF('Data Export'!$C48="","","")</f>
        <v/>
      </c>
      <c r="AC48" t="str">
        <f>IF('Data Export'!$C48="","","")</f>
        <v/>
      </c>
      <c r="AD48" t="str">
        <f>IF('Data Export'!$C48="","","")</f>
        <v/>
      </c>
      <c r="AE48" t="str">
        <f>IF('Data Export'!$C48="","","")</f>
        <v/>
      </c>
      <c r="AF48" t="str">
        <f>IF('Data Export'!$C48="","","")</f>
        <v/>
      </c>
      <c r="AG48" t="str">
        <f>IF('Data Export'!$C48="","","")</f>
        <v/>
      </c>
      <c r="AH48" t="str">
        <f>IF('Data Export'!$C48="","","")</f>
        <v/>
      </c>
      <c r="AI48" t="str">
        <f>IF('Data Export'!$C48="","","")</f>
        <v/>
      </c>
      <c r="AJ48" t="str">
        <f>IF('Data Export'!$C48="","","")</f>
        <v/>
      </c>
      <c r="AK48" t="str">
        <f>IF('Data Export'!$C48="","","")</f>
        <v/>
      </c>
      <c r="AL48" t="str">
        <f>IF('Data Export'!$C48="","","")</f>
        <v/>
      </c>
      <c r="AM48" t="str">
        <f>IF('Data Export'!$C48="","","")</f>
        <v/>
      </c>
      <c r="AN48" t="str">
        <f>IF('Data Export'!$C48="","","")</f>
        <v/>
      </c>
      <c r="AO48" s="124" t="str">
        <f>IF('Data Export'!$C48="","","")</f>
        <v/>
      </c>
      <c r="AP48" s="127" t="str">
        <f>IF('Data Export'!$C48="","","")</f>
        <v/>
      </c>
      <c r="AQ48" s="127" t="str">
        <f>IF('Data Export'!$C48="","","")</f>
        <v/>
      </c>
      <c r="AR48" s="127" t="str">
        <f>IF('Data Export'!$C48="","","")</f>
        <v/>
      </c>
      <c r="AS48" s="127" t="str">
        <f>IF('Data Export'!$C48="","","")</f>
        <v/>
      </c>
    </row>
    <row r="49" spans="1:45">
      <c r="A49" t="str">
        <f>'Anti Sweat'!$B$3</f>
        <v>Anti Sweat Heater Controls</v>
      </c>
      <c r="B49">
        <v>48</v>
      </c>
      <c r="C49" t="str">
        <f>IF('Anti Sweat'!I15="","", 'Anti Sweat'!I15)</f>
        <v/>
      </c>
      <c r="D49" t="str">
        <f>IF($C49="","",'Look Up Tables'!$AO$30)</f>
        <v/>
      </c>
      <c r="E49" t="str">
        <f>IF('Data Export'!$C49="","",'Anti Sweat'!O15)</f>
        <v/>
      </c>
      <c r="F49" t="str">
        <f>IF('Data Export'!C49="","", 'Project Summary'!$C$6)</f>
        <v/>
      </c>
      <c r="G49" t="str">
        <f>IF('Data Export'!$C49="","", 'Anti Sweat'!L15)</f>
        <v/>
      </c>
      <c r="H49" t="str">
        <f>IF('Data Export'!$C49="","", 'Anti Sweat'!M15)</f>
        <v/>
      </c>
      <c r="I49" t="str">
        <f>IF('Data Export'!$C49="","", 'Project Summary'!$H$1)</f>
        <v/>
      </c>
      <c r="J49" t="str">
        <f>IF('Data Export'!$C49="","", 'Anti Sweat'!D15)</f>
        <v/>
      </c>
      <c r="K49" t="str">
        <f>IF('Data Export'!$C49="","", 'Anti Sweat'!E15)</f>
        <v/>
      </c>
      <c r="L49" t="str">
        <f>IF('Data Export'!$C49="","", 'Project Summary'!$C$12)</f>
        <v/>
      </c>
      <c r="M49" t="str">
        <f>IF('Data Export'!$C49="","", "")</f>
        <v/>
      </c>
      <c r="N49" t="str">
        <f>IF('Data Export'!$C49="","", 'Anti Sweat'!I15)</f>
        <v/>
      </c>
      <c r="O49" t="str">
        <f>IF('Data Export'!$C49="","",'Anti Sweat'!G15)</f>
        <v/>
      </c>
      <c r="P49" t="str">
        <f>IF('Data Export'!$C49="","","")</f>
        <v/>
      </c>
      <c r="Q49" t="str">
        <f>IF('Data Export'!$C49="","","")</f>
        <v/>
      </c>
      <c r="R49" t="str">
        <f>IF('Data Export'!$C49="","","")</f>
        <v/>
      </c>
      <c r="S49" t="str">
        <f>IF('Data Export'!$C49="","","")</f>
        <v/>
      </c>
      <c r="T49" t="str">
        <f>IF('Data Export'!$C49="","","")</f>
        <v/>
      </c>
      <c r="U49" t="str">
        <f>IF('Data Export'!$C49="","",'Anti Sweat'!H15)</f>
        <v/>
      </c>
      <c r="V49" t="str">
        <f>IF('Data Export'!$C49="","","")</f>
        <v/>
      </c>
      <c r="W49" t="str">
        <f>IF('Data Export'!$C49="","","")</f>
        <v/>
      </c>
      <c r="X49" t="str">
        <f>IF('Data Export'!$C49="","","")</f>
        <v/>
      </c>
      <c r="Y49" t="str">
        <f>IF('Data Export'!$C49="","","")</f>
        <v/>
      </c>
      <c r="Z49" t="str">
        <f>IF('Data Export'!$C49="","","")</f>
        <v/>
      </c>
      <c r="AA49" t="str">
        <f>IF('Data Export'!$C49="","","")</f>
        <v/>
      </c>
      <c r="AB49" t="str">
        <f>IF('Data Export'!$C49="","","")</f>
        <v/>
      </c>
      <c r="AC49" t="str">
        <f>IF('Data Export'!$C49="","","")</f>
        <v/>
      </c>
      <c r="AD49" t="str">
        <f>IF('Data Export'!$C49="","","")</f>
        <v/>
      </c>
      <c r="AE49" t="str">
        <f>IF('Data Export'!$C49="","","")</f>
        <v/>
      </c>
      <c r="AF49" t="str">
        <f>IF('Data Export'!$C49="","","")</f>
        <v/>
      </c>
      <c r="AG49" t="str">
        <f>IF('Data Export'!$C49="","","")</f>
        <v/>
      </c>
      <c r="AH49" t="str">
        <f>IF('Data Export'!$C49="","","")</f>
        <v/>
      </c>
      <c r="AI49" t="str">
        <f>IF('Data Export'!$C49="","","")</f>
        <v/>
      </c>
      <c r="AJ49" t="str">
        <f>IF('Data Export'!$C49="","","")</f>
        <v/>
      </c>
      <c r="AK49" t="str">
        <f>IF('Data Export'!$C49="","","")</f>
        <v/>
      </c>
      <c r="AL49" t="str">
        <f>IF('Data Export'!$C49="","","")</f>
        <v/>
      </c>
      <c r="AM49" t="str">
        <f>IF('Data Export'!$C49="","","")</f>
        <v/>
      </c>
      <c r="AN49" t="str">
        <f>IF('Data Export'!$C49="","","")</f>
        <v/>
      </c>
      <c r="AO49" s="124" t="str">
        <f>IF('Data Export'!$C49="","","")</f>
        <v/>
      </c>
      <c r="AP49" s="127" t="str">
        <f>IF('Data Export'!$C49="","","")</f>
        <v/>
      </c>
      <c r="AQ49" s="127" t="str">
        <f>IF('Data Export'!$C49="","","")</f>
        <v/>
      </c>
      <c r="AR49" s="127" t="str">
        <f>IF('Data Export'!$C49="","","")</f>
        <v/>
      </c>
      <c r="AS49" s="127" t="str">
        <f>IF('Data Export'!$C49="","","")</f>
        <v/>
      </c>
    </row>
    <row r="50" spans="1:45">
      <c r="A50" t="str">
        <f>'Anti Sweat'!$B$3</f>
        <v>Anti Sweat Heater Controls</v>
      </c>
      <c r="B50">
        <v>49</v>
      </c>
      <c r="C50" t="str">
        <f>IF('Anti Sweat'!I16="","", 'Anti Sweat'!I16)</f>
        <v/>
      </c>
      <c r="D50" t="str">
        <f>IF($C50="","",'Look Up Tables'!$AO$30)</f>
        <v/>
      </c>
      <c r="E50" t="str">
        <f>IF('Data Export'!$C50="","",'Anti Sweat'!O16)</f>
        <v/>
      </c>
      <c r="F50" t="str">
        <f>IF('Data Export'!C50="","", 'Project Summary'!$C$6)</f>
        <v/>
      </c>
      <c r="G50" t="str">
        <f>IF('Data Export'!$C50="","", 'Anti Sweat'!L16)</f>
        <v/>
      </c>
      <c r="H50" t="str">
        <f>IF('Data Export'!$C50="","", 'Anti Sweat'!M16)</f>
        <v/>
      </c>
      <c r="I50" t="str">
        <f>IF('Data Export'!$C50="","", 'Project Summary'!$H$1)</f>
        <v/>
      </c>
      <c r="J50" t="str">
        <f>IF('Data Export'!$C50="","", 'Anti Sweat'!D16)</f>
        <v/>
      </c>
      <c r="K50" t="str">
        <f>IF('Data Export'!$C50="","", 'Anti Sweat'!E16)</f>
        <v/>
      </c>
      <c r="L50" t="str">
        <f>IF('Data Export'!$C50="","", 'Project Summary'!$C$12)</f>
        <v/>
      </c>
      <c r="M50" t="str">
        <f>IF('Data Export'!$C50="","", "")</f>
        <v/>
      </c>
      <c r="N50" t="str">
        <f>IF('Data Export'!$C50="","", 'Anti Sweat'!I16)</f>
        <v/>
      </c>
      <c r="O50" t="str">
        <f>IF('Data Export'!$C50="","",'Anti Sweat'!G16)</f>
        <v/>
      </c>
      <c r="P50" t="str">
        <f>IF('Data Export'!$C50="","","")</f>
        <v/>
      </c>
      <c r="Q50" t="str">
        <f>IF('Data Export'!$C50="","","")</f>
        <v/>
      </c>
      <c r="R50" t="str">
        <f>IF('Data Export'!$C50="","","")</f>
        <v/>
      </c>
      <c r="S50" t="str">
        <f>IF('Data Export'!$C50="","","")</f>
        <v/>
      </c>
      <c r="T50" t="str">
        <f>IF('Data Export'!$C50="","","")</f>
        <v/>
      </c>
      <c r="U50" t="str">
        <f>IF('Data Export'!$C50="","",'Anti Sweat'!H16)</f>
        <v/>
      </c>
      <c r="V50" t="str">
        <f>IF('Data Export'!$C50="","","")</f>
        <v/>
      </c>
      <c r="W50" t="str">
        <f>IF('Data Export'!$C50="","","")</f>
        <v/>
      </c>
      <c r="X50" t="str">
        <f>IF('Data Export'!$C50="","","")</f>
        <v/>
      </c>
      <c r="Y50" t="str">
        <f>IF('Data Export'!$C50="","","")</f>
        <v/>
      </c>
      <c r="Z50" t="str">
        <f>IF('Data Export'!$C50="","","")</f>
        <v/>
      </c>
      <c r="AA50" t="str">
        <f>IF('Data Export'!$C50="","","")</f>
        <v/>
      </c>
      <c r="AB50" t="str">
        <f>IF('Data Export'!$C50="","","")</f>
        <v/>
      </c>
      <c r="AC50" t="str">
        <f>IF('Data Export'!$C50="","","")</f>
        <v/>
      </c>
      <c r="AD50" t="str">
        <f>IF('Data Export'!$C50="","","")</f>
        <v/>
      </c>
      <c r="AE50" t="str">
        <f>IF('Data Export'!$C50="","","")</f>
        <v/>
      </c>
      <c r="AF50" t="str">
        <f>IF('Data Export'!$C50="","","")</f>
        <v/>
      </c>
      <c r="AG50" t="str">
        <f>IF('Data Export'!$C50="","","")</f>
        <v/>
      </c>
      <c r="AH50" t="str">
        <f>IF('Data Export'!$C50="","","")</f>
        <v/>
      </c>
      <c r="AI50" t="str">
        <f>IF('Data Export'!$C50="","","")</f>
        <v/>
      </c>
      <c r="AJ50" t="str">
        <f>IF('Data Export'!$C50="","","")</f>
        <v/>
      </c>
      <c r="AK50" t="str">
        <f>IF('Data Export'!$C50="","","")</f>
        <v/>
      </c>
      <c r="AL50" t="str">
        <f>IF('Data Export'!$C50="","","")</f>
        <v/>
      </c>
      <c r="AM50" t="str">
        <f>IF('Data Export'!$C50="","","")</f>
        <v/>
      </c>
      <c r="AN50" t="str">
        <f>IF('Data Export'!$C50="","","")</f>
        <v/>
      </c>
      <c r="AO50" s="124" t="str">
        <f>IF('Data Export'!$C50="","","")</f>
        <v/>
      </c>
      <c r="AP50" s="127" t="str">
        <f>IF('Data Export'!$C50="","","")</f>
        <v/>
      </c>
      <c r="AQ50" s="127" t="str">
        <f>IF('Data Export'!$C50="","","")</f>
        <v/>
      </c>
      <c r="AR50" s="127" t="str">
        <f>IF('Data Export'!$C50="","","")</f>
        <v/>
      </c>
      <c r="AS50" s="127" t="str">
        <f>IF('Data Export'!$C50="","","")</f>
        <v/>
      </c>
    </row>
    <row r="51" spans="1:45" s="101" customFormat="1">
      <c r="A51" t="str">
        <f>'Anti Sweat'!$B$3</f>
        <v>Anti Sweat Heater Controls</v>
      </c>
      <c r="B51" s="101">
        <v>50</v>
      </c>
      <c r="C51" t="str">
        <f>IF('Anti Sweat'!I17="","", 'Anti Sweat'!I17)</f>
        <v/>
      </c>
      <c r="D51" t="str">
        <f>IF($C51="","",'Look Up Tables'!$AO$30)</f>
        <v/>
      </c>
      <c r="E51" t="str">
        <f>IF('Data Export'!$C51="","",'Anti Sweat'!O17)</f>
        <v/>
      </c>
      <c r="F51" t="str">
        <f>IF('Data Export'!C51="","", 'Project Summary'!$C$6)</f>
        <v/>
      </c>
      <c r="G51" t="str">
        <f>IF('Data Export'!$C51="","", 'Anti Sweat'!L17)</f>
        <v/>
      </c>
      <c r="H51" t="str">
        <f>IF('Data Export'!$C51="","", 'Anti Sweat'!M17)</f>
        <v/>
      </c>
      <c r="I51" t="str">
        <f>IF('Data Export'!$C51="","", 'Project Summary'!$H$1)</f>
        <v/>
      </c>
      <c r="J51" t="str">
        <f>IF('Data Export'!$C51="","", 'Anti Sweat'!D17)</f>
        <v/>
      </c>
      <c r="K51" t="str">
        <f>IF('Data Export'!$C51="","", 'Anti Sweat'!E17)</f>
        <v/>
      </c>
      <c r="L51" t="str">
        <f>IF('Data Export'!$C51="","", 'Project Summary'!$C$12)</f>
        <v/>
      </c>
      <c r="M51" t="str">
        <f>IF('Data Export'!$C51="","", "")</f>
        <v/>
      </c>
      <c r="N51" t="str">
        <f>IF('Data Export'!$C51="","", "")</f>
        <v/>
      </c>
      <c r="O51" t="str">
        <f>IF('Data Export'!$C51="","", "")</f>
        <v/>
      </c>
      <c r="P51" t="str">
        <f>IF('Data Export'!$C51="","", "")</f>
        <v/>
      </c>
      <c r="Q51" t="str">
        <f>IF('Data Export'!$C51="","", "")</f>
        <v/>
      </c>
      <c r="R51" t="str">
        <f>IF('Data Export'!$C51="","", "")</f>
        <v/>
      </c>
      <c r="S51" t="str">
        <f>IF('Data Export'!$C51="","", "")</f>
        <v/>
      </c>
      <c r="T51" t="str">
        <f>IF('Data Export'!$C51="","", "")</f>
        <v/>
      </c>
      <c r="U51" t="str">
        <f>IF('Data Export'!$C51="","",'Anti Sweat'!H17)</f>
        <v/>
      </c>
      <c r="V51" t="str">
        <f>IF('Data Export'!$C51="","", "")</f>
        <v/>
      </c>
      <c r="W51" t="str">
        <f>IF('Data Export'!$C51="","", "")</f>
        <v/>
      </c>
      <c r="X51" t="str">
        <f>IF('Data Export'!$C51="","", "")</f>
        <v/>
      </c>
      <c r="Y51" t="str">
        <f>IF('Data Export'!$C51="","", "")</f>
        <v/>
      </c>
      <c r="Z51" t="str">
        <f>IF('Data Export'!$C51="","", "")</f>
        <v/>
      </c>
      <c r="AA51" t="str">
        <f>IF('Data Export'!$C51="","", "")</f>
        <v/>
      </c>
      <c r="AB51" t="str">
        <f>IF('Data Export'!$C51="","", "")</f>
        <v/>
      </c>
      <c r="AC51" t="str">
        <f>IF('Data Export'!$C51="","", "")</f>
        <v/>
      </c>
      <c r="AD51" t="str">
        <f>IF('Data Export'!$C51="","", "")</f>
        <v/>
      </c>
      <c r="AE51" t="str">
        <f>IF('Data Export'!$C51="","", "")</f>
        <v/>
      </c>
      <c r="AF51" t="str">
        <f>IF('Data Export'!$C51="","", "")</f>
        <v/>
      </c>
      <c r="AG51" t="str">
        <f>IF('Data Export'!$C51="","", "")</f>
        <v/>
      </c>
      <c r="AH51" t="str">
        <f>IF('Data Export'!$C51="","", "")</f>
        <v/>
      </c>
      <c r="AI51" t="str">
        <f>IF('Data Export'!$C51="","", "")</f>
        <v/>
      </c>
      <c r="AJ51" t="str">
        <f>IF('Data Export'!$C51="","", "")</f>
        <v/>
      </c>
      <c r="AK51" t="str">
        <f>IF('Data Export'!$C51="","", "")</f>
        <v/>
      </c>
      <c r="AL51" t="str">
        <f>IF('Data Export'!$C51="","", "")</f>
        <v/>
      </c>
      <c r="AM51" t="str">
        <f>IF('Data Export'!$C51="","", "")</f>
        <v/>
      </c>
      <c r="AN51" t="str">
        <f>IF('Data Export'!$C51="","", "")</f>
        <v/>
      </c>
      <c r="AO51" s="124" t="str">
        <f>IF('Data Export'!$C51="","", "")</f>
        <v/>
      </c>
      <c r="AP51" s="127" t="str">
        <f>IF('Data Export'!$C51="","", "")</f>
        <v/>
      </c>
      <c r="AQ51" s="127" t="str">
        <f>IF('Data Export'!$C51="","", "")</f>
        <v/>
      </c>
      <c r="AR51" s="127" t="str">
        <f>IF('Data Export'!$C51="","", "")</f>
        <v/>
      </c>
      <c r="AS51" s="127" t="str">
        <f>IF('Data Export'!$C51="","", "")</f>
        <v/>
      </c>
    </row>
    <row r="52" spans="1:45">
      <c r="A52" t="str">
        <f>'Coil Defrost'!$B$3</f>
        <v>Evaporator Coil Defrost Control</v>
      </c>
      <c r="B52">
        <v>51</v>
      </c>
      <c r="C52">
        <f>IF('Coil Defrost'!H8="","", 'Coil Defrost'!H8)</f>
        <v>1</v>
      </c>
      <c r="D52" t="str">
        <f>IF($C52="","",IF('Coil Defrost'!G8="Freezer",'Look Up Tables'!AO56,'Look Up Tables'!AO55))</f>
        <v>EvapCoilDefCntrlFreez</v>
      </c>
      <c r="E52">
        <f>IF('Data Export'!$C52="","",'Coil Defrost'!P8)</f>
        <v>94.57</v>
      </c>
      <c r="F52">
        <f>IF('Data Export'!C52="","", 'Project Summary'!$C$6)</f>
        <v>0</v>
      </c>
      <c r="G52">
        <f>IF('Data Export'!$C52="","",'Coil Defrost'!M8)</f>
        <v>219.59</v>
      </c>
      <c r="I52">
        <f>IF('Data Export'!$C52="","", 'Project Summary'!$H$1)</f>
        <v>4</v>
      </c>
      <c r="J52" t="str">
        <f>IF('Data Export'!$C52="","", 'Coil Defrost'!D8)</f>
        <v>junk</v>
      </c>
      <c r="K52">
        <f>IF('Data Export'!$C52="","", 'Coil Defrost'!E8)</f>
        <v>5678</v>
      </c>
      <c r="L52" t="str">
        <f>IF('Data Export'!$C52="","", 'Project Summary'!$C$12)</f>
        <v>Grocery</v>
      </c>
      <c r="M52" t="str">
        <f>IF('Data Export'!$C52="","", "")</f>
        <v/>
      </c>
      <c r="N52" t="str">
        <f>IF('Data Export'!$C52="","", "")</f>
        <v/>
      </c>
      <c r="O52" t="str">
        <f>IF('Data Export'!$C52="","", 'Coil Defrost'!G8)</f>
        <v>Freezer</v>
      </c>
      <c r="P52" t="str">
        <f>IF('Data Export'!$C52="","", "")</f>
        <v/>
      </c>
      <c r="Q52" t="str">
        <f>IF('Data Export'!$C52="","", "")</f>
        <v/>
      </c>
      <c r="R52" t="str">
        <f>IF('Data Export'!$C52="","", "")</f>
        <v/>
      </c>
      <c r="S52" t="str">
        <f>IF('Data Export'!$C52="","", "")</f>
        <v/>
      </c>
      <c r="T52" t="str">
        <f>IF('Data Export'!$C52="","", "")</f>
        <v/>
      </c>
      <c r="U52" t="str">
        <f>IF('Data Export'!$C52="","", "")</f>
        <v/>
      </c>
      <c r="V52" t="str">
        <f>IF('Data Export'!$C52="","", "")</f>
        <v/>
      </c>
      <c r="W52" t="str">
        <f>IF('Data Export'!$C52="","", "")</f>
        <v/>
      </c>
      <c r="X52" t="str">
        <f>IF('Data Export'!$C52="","", "")</f>
        <v/>
      </c>
      <c r="Y52" t="str">
        <f>IF('Data Export'!$C52="","", "")</f>
        <v/>
      </c>
      <c r="Z52" t="str">
        <f>IF('Data Export'!$C52="","", "")</f>
        <v/>
      </c>
      <c r="AA52" t="str">
        <f>IF('Data Export'!$C52="","", "")</f>
        <v/>
      </c>
      <c r="AB52" t="str">
        <f>IF('Data Export'!$C52="","", "")</f>
        <v/>
      </c>
      <c r="AC52" t="str">
        <f>IF('Data Export'!$C52="","", "")</f>
        <v/>
      </c>
      <c r="AD52" t="str">
        <f>IF('Data Export'!$C52="","", "")</f>
        <v/>
      </c>
      <c r="AE52" t="str">
        <f>IF('Data Export'!$C52="","", "")</f>
        <v/>
      </c>
      <c r="AF52" t="str">
        <f>IF('Data Export'!$C52="","", "")</f>
        <v/>
      </c>
      <c r="AG52" t="str">
        <f>IF('Data Export'!$C52="","", "")</f>
        <v/>
      </c>
      <c r="AH52" t="str">
        <f>IF('Data Export'!$C52="","", "")</f>
        <v/>
      </c>
      <c r="AI52" t="str">
        <f>IF('Data Export'!$C52="","", 'Coil Defrost'!G8)</f>
        <v>Freezer</v>
      </c>
      <c r="AJ52" t="str">
        <f>IF('Data Export'!$C52="","", "")</f>
        <v/>
      </c>
      <c r="AK52" t="str">
        <f>IF('Data Export'!$C52="","", "")</f>
        <v/>
      </c>
      <c r="AL52" t="str">
        <f>IF('Data Export'!$C52="","", "")</f>
        <v/>
      </c>
      <c r="AM52" t="str">
        <f>IF('Data Export'!$C52="","", "")</f>
        <v/>
      </c>
      <c r="AN52" t="str">
        <f>IF('Data Export'!$C52="","", "")</f>
        <v/>
      </c>
      <c r="AO52" s="124" t="str">
        <f>IF('Data Export'!$C52="","", "")</f>
        <v/>
      </c>
      <c r="AP52" s="127" t="str">
        <f>IF('Data Export'!$C52="","", "")</f>
        <v/>
      </c>
      <c r="AQ52" s="127" t="str">
        <f>IF('Data Export'!$C52="","", "")</f>
        <v/>
      </c>
      <c r="AR52" s="127" t="str">
        <f>IF('Data Export'!$C52="","", "")</f>
        <v/>
      </c>
      <c r="AS52" s="127" t="str">
        <f>IF('Data Export'!$C52="","", "")</f>
        <v/>
      </c>
    </row>
    <row r="53" spans="1:45">
      <c r="A53" t="str">
        <f>'Coil Defrost'!$B$3</f>
        <v>Evaporator Coil Defrost Control</v>
      </c>
      <c r="B53">
        <v>52</v>
      </c>
      <c r="C53">
        <f>IF('Coil Defrost'!H9="","", 'Coil Defrost'!H9)</f>
        <v>1</v>
      </c>
      <c r="D53" t="str">
        <f>IF($C53="","",IF('Coil Defrost'!G9="Freezer",'Look Up Tables'!AO57,'Look Up Tables'!AO56))</f>
        <v>EvapCoilDefCntrlFreez</v>
      </c>
      <c r="E53">
        <f>IF('Data Export'!$C53="","",'Coil Defrost'!P9)</f>
        <v>73.62</v>
      </c>
      <c r="F53">
        <f>IF('Data Export'!C53="","", 'Project Summary'!$C$6)</f>
        <v>0</v>
      </c>
      <c r="G53">
        <f>IF('Data Export'!$C53="","",'Coil Defrost'!M9)</f>
        <v>170.94</v>
      </c>
      <c r="I53">
        <f>IF('Data Export'!$C53="","", 'Project Summary'!$H$1)</f>
        <v>4</v>
      </c>
      <c r="J53">
        <f>IF('Data Export'!$C53="","", 'Coil Defrost'!D9)</f>
        <v>0</v>
      </c>
      <c r="K53">
        <f>IF('Data Export'!$C53="","", 'Coil Defrost'!E9)</f>
        <v>0</v>
      </c>
      <c r="L53" t="str">
        <f>IF('Data Export'!$C53="","", 'Project Summary'!$C$12)</f>
        <v>Grocery</v>
      </c>
      <c r="M53" t="str">
        <f>IF('Data Export'!$C53="","", "")</f>
        <v/>
      </c>
      <c r="N53" t="str">
        <f>IF('Data Export'!$C53="","", "")</f>
        <v/>
      </c>
      <c r="O53" t="str">
        <f>IF('Data Export'!$C53="","", 'Coil Defrost'!G9)</f>
        <v>Refrigeration</v>
      </c>
      <c r="P53" t="str">
        <f>IF('Data Export'!$C53="","", "")</f>
        <v/>
      </c>
      <c r="Q53" t="str">
        <f>IF('Data Export'!$C53="","", "")</f>
        <v/>
      </c>
      <c r="R53" t="str">
        <f>IF('Data Export'!$C53="","", "")</f>
        <v/>
      </c>
      <c r="S53" t="str">
        <f>IF('Data Export'!$C53="","", "")</f>
        <v/>
      </c>
      <c r="T53" t="str">
        <f>IF('Data Export'!$C53="","", "")</f>
        <v/>
      </c>
      <c r="U53" t="str">
        <f>IF('Data Export'!$C53="","", "")</f>
        <v/>
      </c>
      <c r="V53" t="str">
        <f>IF('Data Export'!$C53="","", "")</f>
        <v/>
      </c>
      <c r="W53" t="str">
        <f>IF('Data Export'!$C53="","", "")</f>
        <v/>
      </c>
      <c r="X53" t="str">
        <f>IF('Data Export'!$C53="","", "")</f>
        <v/>
      </c>
      <c r="Y53" t="str">
        <f>IF('Data Export'!$C53="","", "")</f>
        <v/>
      </c>
      <c r="Z53" t="str">
        <f>IF('Data Export'!$C53="","", "")</f>
        <v/>
      </c>
      <c r="AA53" t="str">
        <f>IF('Data Export'!$C53="","", "")</f>
        <v/>
      </c>
      <c r="AB53" t="str">
        <f>IF('Data Export'!$C53="","", "")</f>
        <v/>
      </c>
      <c r="AC53" t="str">
        <f>IF('Data Export'!$C53="","", "")</f>
        <v/>
      </c>
      <c r="AD53" t="str">
        <f>IF('Data Export'!$C53="","", "")</f>
        <v/>
      </c>
      <c r="AE53" t="str">
        <f>IF('Data Export'!$C53="","", "")</f>
        <v/>
      </c>
      <c r="AF53" t="str">
        <f>IF('Data Export'!$C53="","", "")</f>
        <v/>
      </c>
      <c r="AG53" t="str">
        <f>IF('Data Export'!$C53="","", "")</f>
        <v/>
      </c>
      <c r="AH53" t="str">
        <f>IF('Data Export'!$C53="","", "")</f>
        <v/>
      </c>
      <c r="AI53" t="str">
        <f>IF('Data Export'!$C53="","", 'Coil Defrost'!G9)</f>
        <v>Refrigeration</v>
      </c>
      <c r="AJ53" t="str">
        <f>IF('Data Export'!$C53="","", "")</f>
        <v/>
      </c>
      <c r="AK53" t="str">
        <f>IF('Data Export'!$C53="","", "")</f>
        <v/>
      </c>
      <c r="AL53" t="str">
        <f>IF('Data Export'!$C53="","", "")</f>
        <v/>
      </c>
      <c r="AM53" t="str">
        <f>IF('Data Export'!$C53="","", "")</f>
        <v/>
      </c>
      <c r="AN53" t="str">
        <f>IF('Data Export'!$C53="","", "")</f>
        <v/>
      </c>
      <c r="AO53" s="124" t="str">
        <f>IF('Data Export'!$C53="","", "")</f>
        <v/>
      </c>
      <c r="AP53" s="127" t="str">
        <f>IF('Data Export'!$C53="","", "")</f>
        <v/>
      </c>
      <c r="AQ53" s="127" t="str">
        <f>IF('Data Export'!$C53="","", "")</f>
        <v/>
      </c>
      <c r="AR53" s="127" t="str">
        <f>IF('Data Export'!$C53="","", "")</f>
        <v/>
      </c>
      <c r="AS53" s="127" t="str">
        <f>IF('Data Export'!$C53="","", "")</f>
        <v/>
      </c>
    </row>
    <row r="54" spans="1:45">
      <c r="A54" t="str">
        <f>'Coil Defrost'!$B$3</f>
        <v>Evaporator Coil Defrost Control</v>
      </c>
      <c r="B54">
        <v>53</v>
      </c>
      <c r="C54" t="str">
        <f>IF('Coil Defrost'!H10="","", 'Coil Defrost'!H10)</f>
        <v/>
      </c>
      <c r="D54" t="str">
        <f>IF($C54="","",IF('Coil Defrost'!G10="Freezer",'Look Up Tables'!AO58,'Look Up Tables'!AO57))</f>
        <v/>
      </c>
      <c r="E54" t="str">
        <f>IF('Data Export'!$C54="","",'Coil Defrost'!P10)</f>
        <v/>
      </c>
      <c r="F54" t="str">
        <f>IF('Data Export'!C54="","", 'Project Summary'!$C$6)</f>
        <v/>
      </c>
      <c r="G54" t="str">
        <f>IF('Data Export'!$C54="","",'Coil Defrost'!M10)</f>
        <v/>
      </c>
      <c r="I54" t="str">
        <f>IF('Data Export'!$C54="","", 'Project Summary'!$H$1)</f>
        <v/>
      </c>
      <c r="J54" t="str">
        <f>IF('Data Export'!$C54="","", 'Coil Defrost'!D10)</f>
        <v/>
      </c>
      <c r="K54" t="str">
        <f>IF('Data Export'!$C54="","", 'Coil Defrost'!E10)</f>
        <v/>
      </c>
      <c r="L54" t="str">
        <f>IF('Data Export'!$C54="","", 'Project Summary'!$C$12)</f>
        <v/>
      </c>
      <c r="M54" t="str">
        <f>IF('Data Export'!$C54="","", "")</f>
        <v/>
      </c>
      <c r="N54" t="str">
        <f>IF('Data Export'!$C54="","", "")</f>
        <v/>
      </c>
      <c r="O54" t="str">
        <f>IF('Data Export'!$C54="","", 'Coil Defrost'!G10)</f>
        <v/>
      </c>
      <c r="P54" t="str">
        <f>IF('Data Export'!$C54="","", "")</f>
        <v/>
      </c>
      <c r="Q54" t="str">
        <f>IF('Data Export'!$C54="","", "")</f>
        <v/>
      </c>
      <c r="R54" t="str">
        <f>IF('Data Export'!$C54="","", "")</f>
        <v/>
      </c>
      <c r="S54" t="str">
        <f>IF('Data Export'!$C54="","", "")</f>
        <v/>
      </c>
      <c r="T54" t="str">
        <f>IF('Data Export'!$C54="","", "")</f>
        <v/>
      </c>
      <c r="U54" t="str">
        <f>IF('Data Export'!$C54="","", "")</f>
        <v/>
      </c>
      <c r="V54" t="str">
        <f>IF('Data Export'!$C54="","", "")</f>
        <v/>
      </c>
      <c r="W54" t="str">
        <f>IF('Data Export'!$C54="","", "")</f>
        <v/>
      </c>
      <c r="X54" t="str">
        <f>IF('Data Export'!$C54="","", "")</f>
        <v/>
      </c>
      <c r="Y54" t="str">
        <f>IF('Data Export'!$C54="","", "")</f>
        <v/>
      </c>
      <c r="Z54" t="str">
        <f>IF('Data Export'!$C54="","", "")</f>
        <v/>
      </c>
      <c r="AA54" t="str">
        <f>IF('Data Export'!$C54="","", "")</f>
        <v/>
      </c>
      <c r="AB54" t="str">
        <f>IF('Data Export'!$C54="","", "")</f>
        <v/>
      </c>
      <c r="AC54" t="str">
        <f>IF('Data Export'!$C54="","", "")</f>
        <v/>
      </c>
      <c r="AD54" t="str">
        <f>IF('Data Export'!$C54="","", "")</f>
        <v/>
      </c>
      <c r="AE54" t="str">
        <f>IF('Data Export'!$C54="","", "")</f>
        <v/>
      </c>
      <c r="AF54" t="str">
        <f>IF('Data Export'!$C54="","", "")</f>
        <v/>
      </c>
      <c r="AG54" t="str">
        <f>IF('Data Export'!$C54="","", "")</f>
        <v/>
      </c>
      <c r="AH54" t="str">
        <f>IF('Data Export'!$C54="","", "")</f>
        <v/>
      </c>
      <c r="AI54" t="str">
        <f>IF('Data Export'!$C54="","", 'Coil Defrost'!G10)</f>
        <v/>
      </c>
      <c r="AJ54" t="str">
        <f>IF('Data Export'!$C54="","", "")</f>
        <v/>
      </c>
      <c r="AK54" t="str">
        <f>IF('Data Export'!$C54="","", "")</f>
        <v/>
      </c>
      <c r="AL54" t="str">
        <f>IF('Data Export'!$C54="","", "")</f>
        <v/>
      </c>
      <c r="AM54" t="str">
        <f>IF('Data Export'!$C54="","", "")</f>
        <v/>
      </c>
      <c r="AN54" t="str">
        <f>IF('Data Export'!$C54="","", "")</f>
        <v/>
      </c>
      <c r="AO54" s="124" t="str">
        <f>IF('Data Export'!$C54="","", "")</f>
        <v/>
      </c>
      <c r="AP54" s="127" t="str">
        <f>IF('Data Export'!$C54="","", "")</f>
        <v/>
      </c>
      <c r="AQ54" s="127" t="str">
        <f>IF('Data Export'!$C54="","", "")</f>
        <v/>
      </c>
      <c r="AR54" s="127" t="str">
        <f>IF('Data Export'!$C54="","", "")</f>
        <v/>
      </c>
      <c r="AS54" s="127" t="str">
        <f>IF('Data Export'!$C54="","", "")</f>
        <v/>
      </c>
    </row>
    <row r="55" spans="1:45">
      <c r="A55" t="str">
        <f>'Coil Defrost'!$B$3</f>
        <v>Evaporator Coil Defrost Control</v>
      </c>
      <c r="B55">
        <v>54</v>
      </c>
      <c r="C55" t="str">
        <f>IF('Coil Defrost'!H11="","", 'Coil Defrost'!H11)</f>
        <v/>
      </c>
      <c r="D55" t="str">
        <f>IF($C55="","",IF('Coil Defrost'!G11="Freezer",'Look Up Tables'!AO59,'Look Up Tables'!AO58))</f>
        <v/>
      </c>
      <c r="E55" t="str">
        <f>IF('Data Export'!$C55="","",'Coil Defrost'!P11)</f>
        <v/>
      </c>
      <c r="F55" t="str">
        <f>IF('Data Export'!C55="","", 'Project Summary'!$C$6)</f>
        <v/>
      </c>
      <c r="G55" t="str">
        <f>IF('Data Export'!$C55="","",'Coil Defrost'!M11)</f>
        <v/>
      </c>
      <c r="I55" t="str">
        <f>IF('Data Export'!$C55="","", 'Project Summary'!$H$1)</f>
        <v/>
      </c>
      <c r="J55" t="str">
        <f>IF('Data Export'!$C55="","", 'Coil Defrost'!D11)</f>
        <v/>
      </c>
      <c r="K55" t="str">
        <f>IF('Data Export'!$C55="","", 'Coil Defrost'!E11)</f>
        <v/>
      </c>
      <c r="L55" t="str">
        <f>IF('Data Export'!$C55="","", 'Project Summary'!$C$12)</f>
        <v/>
      </c>
      <c r="M55" t="str">
        <f>IF('Data Export'!$C55="","", "")</f>
        <v/>
      </c>
      <c r="N55" t="str">
        <f>IF('Data Export'!$C55="","", "")</f>
        <v/>
      </c>
      <c r="O55" t="str">
        <f>IF('Data Export'!$C55="","", 'Coil Defrost'!G11)</f>
        <v/>
      </c>
      <c r="P55" t="str">
        <f>IF('Data Export'!$C55="","", "")</f>
        <v/>
      </c>
      <c r="Q55" t="str">
        <f>IF('Data Export'!$C55="","", "")</f>
        <v/>
      </c>
      <c r="R55" t="str">
        <f>IF('Data Export'!$C55="","", "")</f>
        <v/>
      </c>
      <c r="S55" t="str">
        <f>IF('Data Export'!$C55="","", "")</f>
        <v/>
      </c>
      <c r="T55" t="str">
        <f>IF('Data Export'!$C55="","", "")</f>
        <v/>
      </c>
      <c r="U55" t="str">
        <f>IF('Data Export'!$C55="","", "")</f>
        <v/>
      </c>
      <c r="V55" t="str">
        <f>IF('Data Export'!$C55="","", "")</f>
        <v/>
      </c>
      <c r="W55" t="str">
        <f>IF('Data Export'!$C55="","", "")</f>
        <v/>
      </c>
      <c r="X55" t="str">
        <f>IF('Data Export'!$C55="","", "")</f>
        <v/>
      </c>
      <c r="Y55" t="str">
        <f>IF('Data Export'!$C55="","", "")</f>
        <v/>
      </c>
      <c r="Z55" t="str">
        <f>IF('Data Export'!$C55="","", "")</f>
        <v/>
      </c>
      <c r="AA55" t="str">
        <f>IF('Data Export'!$C55="","", "")</f>
        <v/>
      </c>
      <c r="AB55" t="str">
        <f>IF('Data Export'!$C55="","", "")</f>
        <v/>
      </c>
      <c r="AC55" t="str">
        <f>IF('Data Export'!$C55="","", "")</f>
        <v/>
      </c>
      <c r="AD55" t="str">
        <f>IF('Data Export'!$C55="","", "")</f>
        <v/>
      </c>
      <c r="AE55" t="str">
        <f>IF('Data Export'!$C55="","", "")</f>
        <v/>
      </c>
      <c r="AF55" t="str">
        <f>IF('Data Export'!$C55="","", "")</f>
        <v/>
      </c>
      <c r="AG55" t="str">
        <f>IF('Data Export'!$C55="","", "")</f>
        <v/>
      </c>
      <c r="AH55" t="str">
        <f>IF('Data Export'!$C55="","", "")</f>
        <v/>
      </c>
      <c r="AI55" t="str">
        <f>IF('Data Export'!$C55="","", 'Coil Defrost'!G11)</f>
        <v/>
      </c>
      <c r="AJ55" t="str">
        <f>IF('Data Export'!$C55="","", "")</f>
        <v/>
      </c>
      <c r="AK55" t="str">
        <f>IF('Data Export'!$C55="","", "")</f>
        <v/>
      </c>
      <c r="AL55" t="str">
        <f>IF('Data Export'!$C55="","", "")</f>
        <v/>
      </c>
      <c r="AM55" t="str">
        <f>IF('Data Export'!$C55="","", "")</f>
        <v/>
      </c>
      <c r="AN55" t="str">
        <f>IF('Data Export'!$C55="","", "")</f>
        <v/>
      </c>
      <c r="AO55" s="124" t="str">
        <f>IF('Data Export'!$C55="","", "")</f>
        <v/>
      </c>
      <c r="AP55" s="127" t="str">
        <f>IF('Data Export'!$C55="","", "")</f>
        <v/>
      </c>
      <c r="AQ55" s="127" t="str">
        <f>IF('Data Export'!$C55="","", "")</f>
        <v/>
      </c>
      <c r="AR55" s="127" t="str">
        <f>IF('Data Export'!$C55="","", "")</f>
        <v/>
      </c>
      <c r="AS55" s="127" t="str">
        <f>IF('Data Export'!$C55="","", "")</f>
        <v/>
      </c>
    </row>
    <row r="56" spans="1:45">
      <c r="A56" t="str">
        <f>'Coil Defrost'!$B$3</f>
        <v>Evaporator Coil Defrost Control</v>
      </c>
      <c r="B56">
        <v>55</v>
      </c>
      <c r="C56" t="str">
        <f>IF('Coil Defrost'!H12="","", 'Coil Defrost'!H12)</f>
        <v/>
      </c>
      <c r="D56" t="str">
        <f>IF($C56="","",IF('Coil Defrost'!G12="Freezer",'Look Up Tables'!AO60,'Look Up Tables'!AO59))</f>
        <v/>
      </c>
      <c r="E56" t="str">
        <f>IF('Data Export'!$C56="","",'Coil Defrost'!P12)</f>
        <v/>
      </c>
      <c r="F56" t="str">
        <f>IF('Data Export'!C56="","", 'Project Summary'!$C$6)</f>
        <v/>
      </c>
      <c r="G56" t="str">
        <f>IF('Data Export'!$C56="","",'Coil Defrost'!M12)</f>
        <v/>
      </c>
      <c r="I56" t="str">
        <f>IF('Data Export'!$C56="","", 'Project Summary'!$H$1)</f>
        <v/>
      </c>
      <c r="J56" t="str">
        <f>IF('Data Export'!$C56="","", 'Coil Defrost'!D12)</f>
        <v/>
      </c>
      <c r="K56" t="str">
        <f>IF('Data Export'!$C56="","", 'Coil Defrost'!E12)</f>
        <v/>
      </c>
      <c r="L56" t="str">
        <f>IF('Data Export'!$C56="","", 'Project Summary'!$C$12)</f>
        <v/>
      </c>
      <c r="M56" t="str">
        <f>IF('Data Export'!$C56="","", "")</f>
        <v/>
      </c>
      <c r="N56" t="str">
        <f>IF('Data Export'!$C56="","", "")</f>
        <v/>
      </c>
      <c r="O56" t="str">
        <f>IF('Data Export'!$C56="","", 'Coil Defrost'!G12)</f>
        <v/>
      </c>
      <c r="P56" t="str">
        <f>IF('Data Export'!$C56="","", "")</f>
        <v/>
      </c>
      <c r="Q56" t="str">
        <f>IF('Data Export'!$C56="","", "")</f>
        <v/>
      </c>
      <c r="R56" t="str">
        <f>IF('Data Export'!$C56="","", "")</f>
        <v/>
      </c>
      <c r="S56" t="str">
        <f>IF('Data Export'!$C56="","", "")</f>
        <v/>
      </c>
      <c r="T56" t="str">
        <f>IF('Data Export'!$C56="","", "")</f>
        <v/>
      </c>
      <c r="U56" t="str">
        <f>IF('Data Export'!$C56="","", "")</f>
        <v/>
      </c>
      <c r="V56" t="str">
        <f>IF('Data Export'!$C56="","", "")</f>
        <v/>
      </c>
      <c r="W56" t="str">
        <f>IF('Data Export'!$C56="","", "")</f>
        <v/>
      </c>
      <c r="X56" t="str">
        <f>IF('Data Export'!$C56="","", "")</f>
        <v/>
      </c>
      <c r="Y56" t="str">
        <f>IF('Data Export'!$C56="","", "")</f>
        <v/>
      </c>
      <c r="Z56" t="str">
        <f>IF('Data Export'!$C56="","", "")</f>
        <v/>
      </c>
      <c r="AA56" t="str">
        <f>IF('Data Export'!$C56="","", "")</f>
        <v/>
      </c>
      <c r="AB56" t="str">
        <f>IF('Data Export'!$C56="","", "")</f>
        <v/>
      </c>
      <c r="AC56" t="str">
        <f>IF('Data Export'!$C56="","", "")</f>
        <v/>
      </c>
      <c r="AD56" t="str">
        <f>IF('Data Export'!$C56="","", "")</f>
        <v/>
      </c>
      <c r="AE56" t="str">
        <f>IF('Data Export'!$C56="","", "")</f>
        <v/>
      </c>
      <c r="AF56" t="str">
        <f>IF('Data Export'!$C56="","", "")</f>
        <v/>
      </c>
      <c r="AG56" t="str">
        <f>IF('Data Export'!$C56="","", "")</f>
        <v/>
      </c>
      <c r="AH56" t="str">
        <f>IF('Data Export'!$C56="","", "")</f>
        <v/>
      </c>
      <c r="AI56" t="str">
        <f>IF('Data Export'!$C56="","", 'Coil Defrost'!G12)</f>
        <v/>
      </c>
      <c r="AJ56" t="str">
        <f>IF('Data Export'!$C56="","", "")</f>
        <v/>
      </c>
      <c r="AK56" t="str">
        <f>IF('Data Export'!$C56="","", "")</f>
        <v/>
      </c>
      <c r="AL56" t="str">
        <f>IF('Data Export'!$C56="","", "")</f>
        <v/>
      </c>
      <c r="AM56" t="str">
        <f>IF('Data Export'!$C56="","", "")</f>
        <v/>
      </c>
      <c r="AN56" t="str">
        <f>IF('Data Export'!$C56="","", "")</f>
        <v/>
      </c>
      <c r="AO56" s="124" t="str">
        <f>IF('Data Export'!$C56="","", "")</f>
        <v/>
      </c>
      <c r="AP56" s="127" t="str">
        <f>IF('Data Export'!$C56="","", "")</f>
        <v/>
      </c>
      <c r="AQ56" s="127" t="str">
        <f>IF('Data Export'!$C56="","", "")</f>
        <v/>
      </c>
      <c r="AR56" s="127" t="str">
        <f>IF('Data Export'!$C56="","", "")</f>
        <v/>
      </c>
      <c r="AS56" s="127" t="str">
        <f>IF('Data Export'!$C56="","", "")</f>
        <v/>
      </c>
    </row>
    <row r="57" spans="1:45">
      <c r="A57" t="str">
        <f>'Coil Defrost'!$B$3</f>
        <v>Evaporator Coil Defrost Control</v>
      </c>
      <c r="B57">
        <v>56</v>
      </c>
      <c r="C57" t="str">
        <f>IF('Coil Defrost'!H13="","", 'Coil Defrost'!H13)</f>
        <v/>
      </c>
      <c r="D57" t="str">
        <f>IF($C57="","",IF('Coil Defrost'!G13="Freezer",'Look Up Tables'!AO61,'Look Up Tables'!AO60))</f>
        <v/>
      </c>
      <c r="E57" t="str">
        <f>IF('Data Export'!$C57="","",'Coil Defrost'!P13)</f>
        <v/>
      </c>
      <c r="F57" t="str">
        <f>IF('Data Export'!C57="","", 'Project Summary'!$C$6)</f>
        <v/>
      </c>
      <c r="G57" t="str">
        <f>IF('Data Export'!$C57="","",'Coil Defrost'!M13)</f>
        <v/>
      </c>
      <c r="I57" t="str">
        <f>IF('Data Export'!$C57="","", 'Project Summary'!$H$1)</f>
        <v/>
      </c>
      <c r="J57" t="str">
        <f>IF('Data Export'!$C57="","", 'Coil Defrost'!D13)</f>
        <v/>
      </c>
      <c r="K57" t="str">
        <f>IF('Data Export'!$C57="","", 'Coil Defrost'!E13)</f>
        <v/>
      </c>
      <c r="L57" t="str">
        <f>IF('Data Export'!$C57="","", 'Project Summary'!$C$12)</f>
        <v/>
      </c>
      <c r="M57" t="str">
        <f>IF('Data Export'!$C57="","", "")</f>
        <v/>
      </c>
      <c r="N57" t="str">
        <f>IF('Data Export'!$C57="","", "")</f>
        <v/>
      </c>
      <c r="O57" t="str">
        <f>IF('Data Export'!$C57="","", 'Coil Defrost'!G13)</f>
        <v/>
      </c>
      <c r="P57" t="str">
        <f>IF('Data Export'!$C57="","", "")</f>
        <v/>
      </c>
      <c r="Q57" t="str">
        <f>IF('Data Export'!$C57="","", "")</f>
        <v/>
      </c>
      <c r="R57" t="str">
        <f>IF('Data Export'!$C57="","", "")</f>
        <v/>
      </c>
      <c r="S57" t="str">
        <f>IF('Data Export'!$C57="","", "")</f>
        <v/>
      </c>
      <c r="T57" t="str">
        <f>IF('Data Export'!$C57="","", "")</f>
        <v/>
      </c>
      <c r="U57" t="str">
        <f>IF('Data Export'!$C57="","", "")</f>
        <v/>
      </c>
      <c r="V57" t="str">
        <f>IF('Data Export'!$C57="","", "")</f>
        <v/>
      </c>
      <c r="W57" t="str">
        <f>IF('Data Export'!$C57="","", "")</f>
        <v/>
      </c>
      <c r="X57" t="str">
        <f>IF('Data Export'!$C57="","", "")</f>
        <v/>
      </c>
      <c r="Y57" t="str">
        <f>IF('Data Export'!$C57="","", "")</f>
        <v/>
      </c>
      <c r="Z57" t="str">
        <f>IF('Data Export'!$C57="","", "")</f>
        <v/>
      </c>
      <c r="AA57" t="str">
        <f>IF('Data Export'!$C57="","", "")</f>
        <v/>
      </c>
      <c r="AB57" t="str">
        <f>IF('Data Export'!$C57="","", "")</f>
        <v/>
      </c>
      <c r="AC57" t="str">
        <f>IF('Data Export'!$C57="","", "")</f>
        <v/>
      </c>
      <c r="AD57" t="str">
        <f>IF('Data Export'!$C57="","", "")</f>
        <v/>
      </c>
      <c r="AE57" t="str">
        <f>IF('Data Export'!$C57="","", "")</f>
        <v/>
      </c>
      <c r="AF57" t="str">
        <f>IF('Data Export'!$C57="","", "")</f>
        <v/>
      </c>
      <c r="AG57" t="str">
        <f>IF('Data Export'!$C57="","", "")</f>
        <v/>
      </c>
      <c r="AH57" t="str">
        <f>IF('Data Export'!$C57="","", "")</f>
        <v/>
      </c>
      <c r="AI57" t="str">
        <f>IF('Data Export'!$C57="","", 'Coil Defrost'!G13)</f>
        <v/>
      </c>
      <c r="AJ57" t="str">
        <f>IF('Data Export'!$C57="","", "")</f>
        <v/>
      </c>
      <c r="AK57" t="str">
        <f>IF('Data Export'!$C57="","", "")</f>
        <v/>
      </c>
      <c r="AL57" t="str">
        <f>IF('Data Export'!$C57="","", "")</f>
        <v/>
      </c>
      <c r="AM57" t="str">
        <f>IF('Data Export'!$C57="","", "")</f>
        <v/>
      </c>
      <c r="AN57" t="str">
        <f>IF('Data Export'!$C57="","", "")</f>
        <v/>
      </c>
      <c r="AO57" s="124" t="str">
        <f>IF('Data Export'!$C57="","", "")</f>
        <v/>
      </c>
      <c r="AP57" s="127" t="str">
        <f>IF('Data Export'!$C57="","", "")</f>
        <v/>
      </c>
      <c r="AQ57" s="127" t="str">
        <f>IF('Data Export'!$C57="","", "")</f>
        <v/>
      </c>
      <c r="AR57" s="127" t="str">
        <f>IF('Data Export'!$C57="","", "")</f>
        <v/>
      </c>
      <c r="AS57" s="127" t="str">
        <f>IF('Data Export'!$C57="","", "")</f>
        <v/>
      </c>
    </row>
    <row r="58" spans="1:45">
      <c r="A58" t="str">
        <f>'Coil Defrost'!$B$3</f>
        <v>Evaporator Coil Defrost Control</v>
      </c>
      <c r="B58">
        <v>57</v>
      </c>
      <c r="C58" t="str">
        <f>IF('Coil Defrost'!H14="","", 'Coil Defrost'!H14)</f>
        <v/>
      </c>
      <c r="D58" t="str">
        <f>IF($C58="","",IF('Coil Defrost'!G14="Freezer",'Look Up Tables'!AO62,'Look Up Tables'!AO61))</f>
        <v/>
      </c>
      <c r="E58" t="str">
        <f>IF('Data Export'!$C58="","",'Coil Defrost'!P14)</f>
        <v/>
      </c>
      <c r="F58" t="str">
        <f>IF('Data Export'!C58="","", 'Project Summary'!$C$6)</f>
        <v/>
      </c>
      <c r="G58" t="str">
        <f>IF('Data Export'!$C58="","",'Coil Defrost'!M14)</f>
        <v/>
      </c>
      <c r="I58" t="str">
        <f>IF('Data Export'!$C58="","", 'Project Summary'!$H$1)</f>
        <v/>
      </c>
      <c r="J58" t="str">
        <f>IF('Data Export'!$C58="","", 'Coil Defrost'!D14)</f>
        <v/>
      </c>
      <c r="K58" t="str">
        <f>IF('Data Export'!$C58="","", 'Coil Defrost'!E14)</f>
        <v/>
      </c>
      <c r="L58" t="str">
        <f>IF('Data Export'!$C58="","", 'Project Summary'!$C$12)</f>
        <v/>
      </c>
      <c r="M58" t="str">
        <f>IF('Data Export'!$C58="","", "")</f>
        <v/>
      </c>
      <c r="N58" t="str">
        <f>IF('Data Export'!$C58="","", "")</f>
        <v/>
      </c>
      <c r="O58" t="str">
        <f>IF('Data Export'!$C58="","", 'Coil Defrost'!G14)</f>
        <v/>
      </c>
      <c r="P58" t="str">
        <f>IF('Data Export'!$C58="","", "")</f>
        <v/>
      </c>
      <c r="Q58" t="str">
        <f>IF('Data Export'!$C58="","", "")</f>
        <v/>
      </c>
      <c r="R58" t="str">
        <f>IF('Data Export'!$C58="","", "")</f>
        <v/>
      </c>
      <c r="S58" t="str">
        <f>IF('Data Export'!$C58="","", "")</f>
        <v/>
      </c>
      <c r="T58" t="str">
        <f>IF('Data Export'!$C58="","", "")</f>
        <v/>
      </c>
      <c r="U58" t="str">
        <f>IF('Data Export'!$C58="","", "")</f>
        <v/>
      </c>
      <c r="V58" t="str">
        <f>IF('Data Export'!$C58="","", "")</f>
        <v/>
      </c>
      <c r="W58" t="str">
        <f>IF('Data Export'!$C58="","", "")</f>
        <v/>
      </c>
      <c r="X58" t="str">
        <f>IF('Data Export'!$C58="","", "")</f>
        <v/>
      </c>
      <c r="Y58" t="str">
        <f>IF('Data Export'!$C58="","", "")</f>
        <v/>
      </c>
      <c r="Z58" t="str">
        <f>IF('Data Export'!$C58="","", "")</f>
        <v/>
      </c>
      <c r="AA58" t="str">
        <f>IF('Data Export'!$C58="","", "")</f>
        <v/>
      </c>
      <c r="AB58" t="str">
        <f>IF('Data Export'!$C58="","", "")</f>
        <v/>
      </c>
      <c r="AC58" t="str">
        <f>IF('Data Export'!$C58="","", "")</f>
        <v/>
      </c>
      <c r="AD58" t="str">
        <f>IF('Data Export'!$C58="","", "")</f>
        <v/>
      </c>
      <c r="AE58" t="str">
        <f>IF('Data Export'!$C58="","", "")</f>
        <v/>
      </c>
      <c r="AF58" t="str">
        <f>IF('Data Export'!$C58="","", "")</f>
        <v/>
      </c>
      <c r="AG58" t="str">
        <f>IF('Data Export'!$C58="","", "")</f>
        <v/>
      </c>
      <c r="AH58" t="str">
        <f>IF('Data Export'!$C58="","", "")</f>
        <v/>
      </c>
      <c r="AI58" t="str">
        <f>IF('Data Export'!$C58="","", 'Coil Defrost'!G14)</f>
        <v/>
      </c>
      <c r="AJ58" t="str">
        <f>IF('Data Export'!$C58="","", "")</f>
        <v/>
      </c>
      <c r="AK58" t="str">
        <f>IF('Data Export'!$C58="","", "")</f>
        <v/>
      </c>
      <c r="AL58" t="str">
        <f>IF('Data Export'!$C58="","", "")</f>
        <v/>
      </c>
      <c r="AM58" t="str">
        <f>IF('Data Export'!$C58="","", "")</f>
        <v/>
      </c>
      <c r="AN58" t="str">
        <f>IF('Data Export'!$C58="","", "")</f>
        <v/>
      </c>
      <c r="AO58" s="124" t="str">
        <f>IF('Data Export'!$C58="","", "")</f>
        <v/>
      </c>
      <c r="AP58" s="127" t="str">
        <f>IF('Data Export'!$C58="","", "")</f>
        <v/>
      </c>
      <c r="AQ58" s="127" t="str">
        <f>IF('Data Export'!$C58="","", "")</f>
        <v/>
      </c>
      <c r="AR58" s="127" t="str">
        <f>IF('Data Export'!$C58="","", "")</f>
        <v/>
      </c>
      <c r="AS58" s="127" t="str">
        <f>IF('Data Export'!$C58="","", "")</f>
        <v/>
      </c>
    </row>
    <row r="59" spans="1:45">
      <c r="A59" t="str">
        <f>'Coil Defrost'!$B$3</f>
        <v>Evaporator Coil Defrost Control</v>
      </c>
      <c r="B59">
        <v>58</v>
      </c>
      <c r="C59" t="str">
        <f>IF('Coil Defrost'!H15="","", 'Coil Defrost'!H15)</f>
        <v/>
      </c>
      <c r="D59" t="str">
        <f>IF($C59="","",IF('Coil Defrost'!G15="Freezer",'Look Up Tables'!AO63,'Look Up Tables'!AO62))</f>
        <v/>
      </c>
      <c r="E59" t="str">
        <f>IF('Data Export'!$C59="","",'Coil Defrost'!P15)</f>
        <v/>
      </c>
      <c r="F59" t="str">
        <f>IF('Data Export'!C59="","", 'Project Summary'!$C$6)</f>
        <v/>
      </c>
      <c r="G59" t="str">
        <f>IF('Data Export'!$C59="","",'Coil Defrost'!M15)</f>
        <v/>
      </c>
      <c r="I59" t="str">
        <f>IF('Data Export'!$C59="","", 'Project Summary'!$H$1)</f>
        <v/>
      </c>
      <c r="J59" t="str">
        <f>IF('Data Export'!$C59="","", 'Coil Defrost'!D15)</f>
        <v/>
      </c>
      <c r="K59" t="str">
        <f>IF('Data Export'!$C59="","", 'Coil Defrost'!E15)</f>
        <v/>
      </c>
      <c r="L59" t="str">
        <f>IF('Data Export'!$C59="","", 'Project Summary'!$C$12)</f>
        <v/>
      </c>
      <c r="M59" t="str">
        <f>IF('Data Export'!$C59="","", "")</f>
        <v/>
      </c>
      <c r="N59" t="str">
        <f>IF('Data Export'!$C59="","", "")</f>
        <v/>
      </c>
      <c r="O59" t="str">
        <f>IF('Data Export'!$C59="","", 'Coil Defrost'!G15)</f>
        <v/>
      </c>
      <c r="P59" t="str">
        <f>IF('Data Export'!$C59="","", "")</f>
        <v/>
      </c>
      <c r="Q59" t="str">
        <f>IF('Data Export'!$C59="","", "")</f>
        <v/>
      </c>
      <c r="R59" t="str">
        <f>IF('Data Export'!$C59="","", "")</f>
        <v/>
      </c>
      <c r="S59" t="str">
        <f>IF('Data Export'!$C59="","", "")</f>
        <v/>
      </c>
      <c r="T59" t="str">
        <f>IF('Data Export'!$C59="","", "")</f>
        <v/>
      </c>
      <c r="U59" t="str">
        <f>IF('Data Export'!$C59="","", "")</f>
        <v/>
      </c>
      <c r="V59" t="str">
        <f>IF('Data Export'!$C59="","", "")</f>
        <v/>
      </c>
      <c r="W59" t="str">
        <f>IF('Data Export'!$C59="","", "")</f>
        <v/>
      </c>
      <c r="X59" t="str">
        <f>IF('Data Export'!$C59="","", "")</f>
        <v/>
      </c>
      <c r="Y59" t="str">
        <f>IF('Data Export'!$C59="","", "")</f>
        <v/>
      </c>
      <c r="Z59" t="str">
        <f>IF('Data Export'!$C59="","", "")</f>
        <v/>
      </c>
      <c r="AA59" t="str">
        <f>IF('Data Export'!$C59="","", "")</f>
        <v/>
      </c>
      <c r="AB59" t="str">
        <f>IF('Data Export'!$C59="","", "")</f>
        <v/>
      </c>
      <c r="AC59" t="str">
        <f>IF('Data Export'!$C59="","", "")</f>
        <v/>
      </c>
      <c r="AD59" t="str">
        <f>IF('Data Export'!$C59="","", "")</f>
        <v/>
      </c>
      <c r="AE59" t="str">
        <f>IF('Data Export'!$C59="","", "")</f>
        <v/>
      </c>
      <c r="AF59" t="str">
        <f>IF('Data Export'!$C59="","", "")</f>
        <v/>
      </c>
      <c r="AG59" t="str">
        <f>IF('Data Export'!$C59="","", "")</f>
        <v/>
      </c>
      <c r="AH59" t="str">
        <f>IF('Data Export'!$C59="","", "")</f>
        <v/>
      </c>
      <c r="AI59" t="str">
        <f>IF('Data Export'!$C59="","", 'Coil Defrost'!G15)</f>
        <v/>
      </c>
      <c r="AJ59" t="str">
        <f>IF('Data Export'!$C59="","", "")</f>
        <v/>
      </c>
      <c r="AK59" t="str">
        <f>IF('Data Export'!$C59="","", "")</f>
        <v/>
      </c>
      <c r="AL59" t="str">
        <f>IF('Data Export'!$C59="","", "")</f>
        <v/>
      </c>
      <c r="AM59" t="str">
        <f>IF('Data Export'!$C59="","", "")</f>
        <v/>
      </c>
      <c r="AN59" t="str">
        <f>IF('Data Export'!$C59="","", "")</f>
        <v/>
      </c>
      <c r="AO59" s="124" t="str">
        <f>IF('Data Export'!$C59="","", "")</f>
        <v/>
      </c>
      <c r="AP59" s="127" t="str">
        <f>IF('Data Export'!$C59="","", "")</f>
        <v/>
      </c>
      <c r="AQ59" s="127" t="str">
        <f>IF('Data Export'!$C59="","", "")</f>
        <v/>
      </c>
      <c r="AR59" s="127" t="str">
        <f>IF('Data Export'!$C59="","", "")</f>
        <v/>
      </c>
      <c r="AS59" s="127" t="str">
        <f>IF('Data Export'!$C59="","", "")</f>
        <v/>
      </c>
    </row>
    <row r="60" spans="1:45">
      <c r="A60" t="str">
        <f>'Coil Defrost'!$B$3</f>
        <v>Evaporator Coil Defrost Control</v>
      </c>
      <c r="B60">
        <v>59</v>
      </c>
      <c r="C60" t="str">
        <f>IF('Coil Defrost'!H16="","", 'Coil Defrost'!H16)</f>
        <v/>
      </c>
      <c r="D60" t="str">
        <f>IF($C60="","",IF('Coil Defrost'!G16="Freezer",'Look Up Tables'!AO64,'Look Up Tables'!AO63))</f>
        <v/>
      </c>
      <c r="E60" t="str">
        <f>IF('Data Export'!$C60="","",'Coil Defrost'!P16)</f>
        <v/>
      </c>
      <c r="F60" t="str">
        <f>IF('Data Export'!C60="","", 'Project Summary'!$C$6)</f>
        <v/>
      </c>
      <c r="G60" t="str">
        <f>IF('Data Export'!$C60="","",'Coil Defrost'!M16)</f>
        <v/>
      </c>
      <c r="I60" t="str">
        <f>IF('Data Export'!$C60="","", 'Project Summary'!$H$1)</f>
        <v/>
      </c>
      <c r="J60" t="str">
        <f>IF('Data Export'!$C60="","", 'Coil Defrost'!D16)</f>
        <v/>
      </c>
      <c r="K60" t="str">
        <f>IF('Data Export'!$C60="","", 'Coil Defrost'!E16)</f>
        <v/>
      </c>
      <c r="L60" t="str">
        <f>IF('Data Export'!$C60="","", 'Project Summary'!$C$12)</f>
        <v/>
      </c>
      <c r="M60" t="str">
        <f>IF('Data Export'!$C60="","", "")</f>
        <v/>
      </c>
      <c r="N60" t="str">
        <f>IF('Data Export'!$C60="","", "")</f>
        <v/>
      </c>
      <c r="O60" t="str">
        <f>IF('Data Export'!$C60="","", 'Coil Defrost'!G16)</f>
        <v/>
      </c>
      <c r="P60" t="str">
        <f>IF('Data Export'!$C60="","", "")</f>
        <v/>
      </c>
      <c r="Q60" t="str">
        <f>IF('Data Export'!$C60="","", "")</f>
        <v/>
      </c>
      <c r="R60" t="str">
        <f>IF('Data Export'!$C60="","", "")</f>
        <v/>
      </c>
      <c r="S60" t="str">
        <f>IF('Data Export'!$C60="","", "")</f>
        <v/>
      </c>
      <c r="T60" t="str">
        <f>IF('Data Export'!$C60="","", "")</f>
        <v/>
      </c>
      <c r="U60" t="str">
        <f>IF('Data Export'!$C60="","", "")</f>
        <v/>
      </c>
      <c r="V60" t="str">
        <f>IF('Data Export'!$C60="","", "")</f>
        <v/>
      </c>
      <c r="W60" t="str">
        <f>IF('Data Export'!$C60="","", "")</f>
        <v/>
      </c>
      <c r="X60" t="str">
        <f>IF('Data Export'!$C60="","", "")</f>
        <v/>
      </c>
      <c r="Y60" t="str">
        <f>IF('Data Export'!$C60="","", "")</f>
        <v/>
      </c>
      <c r="Z60" t="str">
        <f>IF('Data Export'!$C60="","", "")</f>
        <v/>
      </c>
      <c r="AA60" t="str">
        <f>IF('Data Export'!$C60="","", "")</f>
        <v/>
      </c>
      <c r="AB60" t="str">
        <f>IF('Data Export'!$C60="","", "")</f>
        <v/>
      </c>
      <c r="AC60" t="str">
        <f>IF('Data Export'!$C60="","", "")</f>
        <v/>
      </c>
      <c r="AD60" t="str">
        <f>IF('Data Export'!$C60="","", "")</f>
        <v/>
      </c>
      <c r="AE60" t="str">
        <f>IF('Data Export'!$C60="","", "")</f>
        <v/>
      </c>
      <c r="AF60" t="str">
        <f>IF('Data Export'!$C60="","", "")</f>
        <v/>
      </c>
      <c r="AG60" t="str">
        <f>IF('Data Export'!$C60="","", "")</f>
        <v/>
      </c>
      <c r="AH60" t="str">
        <f>IF('Data Export'!$C60="","", "")</f>
        <v/>
      </c>
      <c r="AI60" t="str">
        <f>IF('Data Export'!$C60="","", 'Coil Defrost'!G16)</f>
        <v/>
      </c>
      <c r="AJ60" t="str">
        <f>IF('Data Export'!$C60="","", "")</f>
        <v/>
      </c>
      <c r="AK60" t="str">
        <f>IF('Data Export'!$C60="","", "")</f>
        <v/>
      </c>
      <c r="AL60" t="str">
        <f>IF('Data Export'!$C60="","", "")</f>
        <v/>
      </c>
      <c r="AM60" t="str">
        <f>IF('Data Export'!$C60="","", "")</f>
        <v/>
      </c>
      <c r="AN60" t="str">
        <f>IF('Data Export'!$C60="","", "")</f>
        <v/>
      </c>
      <c r="AO60" s="124" t="str">
        <f>IF('Data Export'!$C60="","", "")</f>
        <v/>
      </c>
      <c r="AP60" s="127" t="str">
        <f>IF('Data Export'!$C60="","", "")</f>
        <v/>
      </c>
      <c r="AQ60" s="127" t="str">
        <f>IF('Data Export'!$C60="","", "")</f>
        <v/>
      </c>
      <c r="AR60" s="127" t="str">
        <f>IF('Data Export'!$C60="","", "")</f>
        <v/>
      </c>
      <c r="AS60" s="127" t="str">
        <f>IF('Data Export'!$C60="","", "")</f>
        <v/>
      </c>
    </row>
    <row r="61" spans="1:45" s="101" customFormat="1">
      <c r="A61" t="str">
        <f>'Coil Defrost'!$B$3</f>
        <v>Evaporator Coil Defrost Control</v>
      </c>
      <c r="B61" s="101">
        <v>60</v>
      </c>
      <c r="C61" t="str">
        <f>IF('Coil Defrost'!H17="","", 'Coil Defrost'!H17)</f>
        <v/>
      </c>
      <c r="D61" t="str">
        <f>IF($C61="","",IF('Coil Defrost'!G17="Freezer",'Look Up Tables'!AO65,'Look Up Tables'!AO64))</f>
        <v/>
      </c>
      <c r="E61" t="str">
        <f>IF('Data Export'!$C61="","",'Coil Defrost'!P17)</f>
        <v/>
      </c>
      <c r="F61" t="str">
        <f>IF('Data Export'!C61="","", 'Project Summary'!$C$6)</f>
        <v/>
      </c>
      <c r="G61" t="str">
        <f>IF('Data Export'!$C61="","",'Coil Defrost'!M17)</f>
        <v/>
      </c>
      <c r="H61"/>
      <c r="I61" t="str">
        <f>IF('Data Export'!$C61="","", 'Project Summary'!$H$1)</f>
        <v/>
      </c>
      <c r="J61" t="str">
        <f>IF('Data Export'!$C61="","", 'Coil Defrost'!D17)</f>
        <v/>
      </c>
      <c r="K61" t="str">
        <f>IF('Data Export'!$C61="","", 'Coil Defrost'!E17)</f>
        <v/>
      </c>
      <c r="L61" t="str">
        <f>IF('Data Export'!$C61="","", 'Project Summary'!$C$12)</f>
        <v/>
      </c>
      <c r="M61" t="str">
        <f>IF('Data Export'!$C61="","", "")</f>
        <v/>
      </c>
      <c r="N61" t="str">
        <f>IF('Data Export'!$C61="","", "")</f>
        <v/>
      </c>
      <c r="O61" t="str">
        <f>IF('Data Export'!$C61="","", 'Coil Defrost'!G17)</f>
        <v/>
      </c>
      <c r="P61" t="str">
        <f>IF('Data Export'!$C61="","", "")</f>
        <v/>
      </c>
      <c r="Q61" t="str">
        <f>IF('Data Export'!$C61="","", "")</f>
        <v/>
      </c>
      <c r="R61" t="str">
        <f>IF('Data Export'!$C61="","", "")</f>
        <v/>
      </c>
      <c r="S61" t="str">
        <f>IF('Data Export'!$C61="","", "")</f>
        <v/>
      </c>
      <c r="T61" t="str">
        <f>IF('Data Export'!$C61="","", "")</f>
        <v/>
      </c>
      <c r="U61" t="str">
        <f>IF('Data Export'!$C61="","", "")</f>
        <v/>
      </c>
      <c r="V61" t="str">
        <f>IF('Data Export'!$C61="","", "")</f>
        <v/>
      </c>
      <c r="W61" t="str">
        <f>IF('Data Export'!$C61="","", "")</f>
        <v/>
      </c>
      <c r="X61" t="str">
        <f>IF('Data Export'!$C61="","", "")</f>
        <v/>
      </c>
      <c r="Y61" t="str">
        <f>IF('Data Export'!$C61="","", "")</f>
        <v/>
      </c>
      <c r="Z61" t="str">
        <f>IF('Data Export'!$C61="","", "")</f>
        <v/>
      </c>
      <c r="AA61" t="str">
        <f>IF('Data Export'!$C61="","", "")</f>
        <v/>
      </c>
      <c r="AB61" t="str">
        <f>IF('Data Export'!$C61="","", "")</f>
        <v/>
      </c>
      <c r="AC61" t="str">
        <f>IF('Data Export'!$C61="","", "")</f>
        <v/>
      </c>
      <c r="AD61" t="str">
        <f>IF('Data Export'!$C61="","", "")</f>
        <v/>
      </c>
      <c r="AE61" t="str">
        <f>IF('Data Export'!$C61="","", "")</f>
        <v/>
      </c>
      <c r="AF61" t="str">
        <f>IF('Data Export'!$C61="","", "")</f>
        <v/>
      </c>
      <c r="AG61" t="str">
        <f>IF('Data Export'!$C61="","", "")</f>
        <v/>
      </c>
      <c r="AH61" t="str">
        <f>IF('Data Export'!$C61="","", "")</f>
        <v/>
      </c>
      <c r="AI61" t="str">
        <f>IF('Data Export'!$C61="","", 'Coil Defrost'!G17)</f>
        <v/>
      </c>
      <c r="AJ61" t="str">
        <f>IF('Data Export'!$C61="","", "")</f>
        <v/>
      </c>
      <c r="AK61" t="str">
        <f>IF('Data Export'!$C61="","", "")</f>
        <v/>
      </c>
      <c r="AL61" t="str">
        <f>IF('Data Export'!$C61="","", "")</f>
        <v/>
      </c>
      <c r="AM61" t="str">
        <f>IF('Data Export'!$C61="","", "")</f>
        <v/>
      </c>
      <c r="AN61" t="str">
        <f>IF('Data Export'!$C61="","", "")</f>
        <v/>
      </c>
      <c r="AO61" s="124" t="str">
        <f>IF('Data Export'!$C61="","", "")</f>
        <v/>
      </c>
      <c r="AP61" s="127" t="str">
        <f>IF('Data Export'!$C61="","", "")</f>
        <v/>
      </c>
      <c r="AQ61" s="127" t="str">
        <f>IF('Data Export'!$C61="","", "")</f>
        <v/>
      </c>
      <c r="AR61" s="127" t="str">
        <f>IF('Data Export'!$C61="","", "")</f>
        <v/>
      </c>
      <c r="AS61" s="127" t="str">
        <f>IF('Data Export'!$C61="","", "")</f>
        <v/>
      </c>
    </row>
    <row r="62" spans="1:45">
      <c r="A62" t="str">
        <f>'VS Ref Comp'!$B$3</f>
        <v>Variable Speed Refrigeration Compressor</v>
      </c>
      <c r="B62">
        <v>61</v>
      </c>
      <c r="C62">
        <f>IF('VS Ref Comp'!H8="","", 'VS Ref Comp'!H8)</f>
        <v>1</v>
      </c>
      <c r="D62" t="str">
        <f>IF($C62="","",'Look Up Tables'!$AO$76)</f>
        <v>VSRefComTon</v>
      </c>
      <c r="E62">
        <f>IF('Data Export'!$C62="","", 'VS Ref Comp'!N8)</f>
        <v>77.92</v>
      </c>
      <c r="F62">
        <f>IF('Data Export'!C62="","", 'Project Summary'!$C$6)</f>
        <v>0</v>
      </c>
      <c r="G62">
        <f>IF('Data Export'!$C62="","",'VS Ref Comp'!K8)</f>
        <v>1696</v>
      </c>
      <c r="H62">
        <f>IF('Data Export'!$C62="","",'VS Ref Comp'!L8)</f>
        <v>0.22</v>
      </c>
      <c r="I62">
        <f>IF('Data Export'!$C62="","", 'Project Summary'!$H$1)</f>
        <v>4</v>
      </c>
      <c r="J62">
        <f>IF('Data Export'!$C62="","", 'VS Ref Comp'!D8)</f>
        <v>0</v>
      </c>
      <c r="K62">
        <f>IF('Data Export'!$C62="","", 'VS Ref Comp'!E8)</f>
        <v>0</v>
      </c>
      <c r="L62" t="str">
        <f>IF('Data Export'!$C62="","", 'Project Summary'!$C$12)</f>
        <v>Grocery</v>
      </c>
      <c r="M62" t="str">
        <f>IF('Data Export'!$C62="","", "")</f>
        <v/>
      </c>
      <c r="N62" t="str">
        <f>IF('Data Export'!$C62="","", "")</f>
        <v/>
      </c>
      <c r="O62" t="str">
        <f>IF('Data Export'!$C62="","", "")</f>
        <v/>
      </c>
      <c r="P62" t="str">
        <f>IF('Data Export'!$C62="","", "")</f>
        <v/>
      </c>
      <c r="Q62" t="str">
        <f>IF('Data Export'!$C62="","", "")</f>
        <v/>
      </c>
      <c r="R62" t="str">
        <f>IF('Data Export'!$C62="","", "")</f>
        <v/>
      </c>
      <c r="S62" t="str">
        <f>IF('Data Export'!$C62="","", "")</f>
        <v/>
      </c>
      <c r="T62" t="str">
        <f>IF('Data Export'!$C62="","", "")</f>
        <v/>
      </c>
      <c r="U62" t="str">
        <f>IF('Data Export'!$C62="","", "")</f>
        <v/>
      </c>
      <c r="V62" t="str">
        <f>IF('Data Export'!$C62="","", "")</f>
        <v/>
      </c>
      <c r="W62">
        <f>IF('Data Export'!$C62="","", 'VS Ref Comp'!G8)</f>
        <v>1</v>
      </c>
      <c r="X62" t="str">
        <f>IF('Data Export'!$C62="","", "")</f>
        <v/>
      </c>
      <c r="Y62" t="str">
        <f>IF('Data Export'!$C62="","", "")</f>
        <v/>
      </c>
      <c r="Z62" t="str">
        <f>IF('Data Export'!$C62="","", "")</f>
        <v/>
      </c>
      <c r="AA62" t="str">
        <f>IF('Data Export'!$C62="","", "")</f>
        <v/>
      </c>
      <c r="AB62" t="str">
        <f>IF('Data Export'!$C62="","", "")</f>
        <v/>
      </c>
      <c r="AC62" t="str">
        <f>IF('Data Export'!$C62="","", "")</f>
        <v/>
      </c>
      <c r="AD62" t="str">
        <f>IF('Data Export'!$C62="","", "")</f>
        <v/>
      </c>
      <c r="AE62" t="str">
        <f>IF('Data Export'!$C62="","", "")</f>
        <v/>
      </c>
      <c r="AF62" t="str">
        <f>IF('Data Export'!$C62="","", "")</f>
        <v/>
      </c>
      <c r="AG62" t="str">
        <f>IF('Data Export'!$C62="","", "")</f>
        <v/>
      </c>
      <c r="AH62" t="str">
        <f>IF('Data Export'!$C62="","", "")</f>
        <v/>
      </c>
      <c r="AJ62" t="str">
        <f>IF('Data Export'!$C62="","", "")</f>
        <v/>
      </c>
      <c r="AK62" t="str">
        <f>IF('Data Export'!$C62="","", "")</f>
        <v/>
      </c>
      <c r="AL62" t="str">
        <f>IF('Data Export'!$C62="","", "")</f>
        <v/>
      </c>
      <c r="AM62" t="str">
        <f>IF('Data Export'!$C62="","", "")</f>
        <v/>
      </c>
      <c r="AN62" t="str">
        <f>IF('Data Export'!$C62="","", "")</f>
        <v/>
      </c>
      <c r="AO62" s="124" t="str">
        <f>IF('Data Export'!$C62="","", "")</f>
        <v/>
      </c>
      <c r="AP62" s="127" t="str">
        <f>IF('Data Export'!$C62="","", "")</f>
        <v/>
      </c>
      <c r="AQ62" s="127" t="str">
        <f>IF('Data Export'!$C62="","", "")</f>
        <v/>
      </c>
      <c r="AR62" s="127" t="str">
        <f>IF('Data Export'!$C62="","", "")</f>
        <v/>
      </c>
      <c r="AS62" s="127" t="str">
        <f>IF('Data Export'!$C62="","", "")</f>
        <v/>
      </c>
    </row>
    <row r="63" spans="1:45">
      <c r="A63" t="str">
        <f>'VS Ref Comp'!$B$3</f>
        <v>Variable Speed Refrigeration Compressor</v>
      </c>
      <c r="B63">
        <v>62</v>
      </c>
      <c r="C63">
        <f>IF('VS Ref Comp'!H9="","", 'VS Ref Comp'!H9)</f>
        <v>1</v>
      </c>
      <c r="D63" t="str">
        <f>IF($C63="","",'Look Up Tables'!$AO$76)</f>
        <v>VSRefComTon</v>
      </c>
      <c r="E63">
        <f>IF('Data Export'!$C63="","", 'VS Ref Comp'!N9)</f>
        <v>779.2</v>
      </c>
      <c r="F63">
        <f>IF('Data Export'!C63="","", 'Project Summary'!$C$6)</f>
        <v>0</v>
      </c>
      <c r="G63">
        <f>IF('Data Export'!$C63="","",'VS Ref Comp'!K9)</f>
        <v>16960</v>
      </c>
      <c r="H63">
        <f>IF('Data Export'!$C63="","",'VS Ref Comp'!L9)</f>
        <v>2.2000000000000002</v>
      </c>
      <c r="I63">
        <f>IF('Data Export'!$C63="","", 'Project Summary'!$H$1)</f>
        <v>4</v>
      </c>
      <c r="J63">
        <f>IF('Data Export'!$C63="","", 'VS Ref Comp'!D9)</f>
        <v>0</v>
      </c>
      <c r="K63">
        <f>IF('Data Export'!$C63="","", 'VS Ref Comp'!E9)</f>
        <v>0</v>
      </c>
      <c r="L63" t="str">
        <f>IF('Data Export'!$C63="","", 'Project Summary'!$C$12)</f>
        <v>Grocery</v>
      </c>
      <c r="M63" t="str">
        <f>IF('Data Export'!$C63="","", "")</f>
        <v/>
      </c>
      <c r="N63" t="str">
        <f>IF('Data Export'!$C63="","", "")</f>
        <v/>
      </c>
      <c r="O63" t="str">
        <f>IF('Data Export'!$C63="","", "")</f>
        <v/>
      </c>
      <c r="P63" t="str">
        <f>IF('Data Export'!$C63="","", "")</f>
        <v/>
      </c>
      <c r="Q63" t="str">
        <f>IF('Data Export'!$C63="","", "")</f>
        <v/>
      </c>
      <c r="R63" t="str">
        <f>IF('Data Export'!$C63="","", "")</f>
        <v/>
      </c>
      <c r="S63" t="str">
        <f>IF('Data Export'!$C63="","", "")</f>
        <v/>
      </c>
      <c r="T63" t="str">
        <f>IF('Data Export'!$C63="","", "")</f>
        <v/>
      </c>
      <c r="U63" t="str">
        <f>IF('Data Export'!$C63="","", "")</f>
        <v/>
      </c>
      <c r="V63" t="str">
        <f>IF('Data Export'!$C63="","", "")</f>
        <v/>
      </c>
      <c r="W63">
        <f>IF('Data Export'!$C63="","", 'VS Ref Comp'!G9)</f>
        <v>10</v>
      </c>
      <c r="X63" t="str">
        <f>IF('Data Export'!$C63="","", "")</f>
        <v/>
      </c>
      <c r="Y63" t="str">
        <f>IF('Data Export'!$C63="","", "")</f>
        <v/>
      </c>
      <c r="Z63" t="str">
        <f>IF('Data Export'!$C63="","", "")</f>
        <v/>
      </c>
      <c r="AA63" t="str">
        <f>IF('Data Export'!$C63="","", "")</f>
        <v/>
      </c>
      <c r="AB63" t="str">
        <f>IF('Data Export'!$C63="","", "")</f>
        <v/>
      </c>
      <c r="AC63" t="str">
        <f>IF('Data Export'!$C63="","", "")</f>
        <v/>
      </c>
      <c r="AD63" t="str">
        <f>IF('Data Export'!$C63="","", "")</f>
        <v/>
      </c>
      <c r="AE63" t="str">
        <f>IF('Data Export'!$C63="","", "")</f>
        <v/>
      </c>
      <c r="AF63" t="str">
        <f>IF('Data Export'!$C63="","", "")</f>
        <v/>
      </c>
      <c r="AG63" t="str">
        <f>IF('Data Export'!$C63="","", "")</f>
        <v/>
      </c>
      <c r="AH63" t="str">
        <f>IF('Data Export'!$C63="","", "")</f>
        <v/>
      </c>
      <c r="AJ63" t="str">
        <f>IF('Data Export'!$C63="","", "")</f>
        <v/>
      </c>
      <c r="AK63" t="str">
        <f>IF('Data Export'!$C63="","", "")</f>
        <v/>
      </c>
      <c r="AL63" t="str">
        <f>IF('Data Export'!$C63="","", "")</f>
        <v/>
      </c>
      <c r="AM63" t="str">
        <f>IF('Data Export'!$C63="","", "")</f>
        <v/>
      </c>
      <c r="AN63" t="str">
        <f>IF('Data Export'!$C63="","", "")</f>
        <v/>
      </c>
      <c r="AO63" s="124" t="str">
        <f>IF('Data Export'!$C63="","", "")</f>
        <v/>
      </c>
      <c r="AP63" s="127" t="str">
        <f>IF('Data Export'!$C63="","", "")</f>
        <v/>
      </c>
      <c r="AQ63" s="127" t="str">
        <f>IF('Data Export'!$C63="","", "")</f>
        <v/>
      </c>
      <c r="AR63" s="127" t="str">
        <f>IF('Data Export'!$C63="","", "")</f>
        <v/>
      </c>
      <c r="AS63" s="127" t="str">
        <f>IF('Data Export'!$C63="","", "")</f>
        <v/>
      </c>
    </row>
    <row r="64" spans="1:45">
      <c r="A64" t="str">
        <f>'VS Ref Comp'!$B$3</f>
        <v>Variable Speed Refrigeration Compressor</v>
      </c>
      <c r="B64">
        <v>63</v>
      </c>
      <c r="C64" t="str">
        <f>IF('VS Ref Comp'!H10="","", 'VS Ref Comp'!H10)</f>
        <v/>
      </c>
      <c r="D64" t="str">
        <f>IF($C64="","",'Look Up Tables'!$AO$76)</f>
        <v/>
      </c>
      <c r="E64" t="str">
        <f>IF('Data Export'!$C64="","", 'VS Ref Comp'!N10)</f>
        <v/>
      </c>
      <c r="F64" t="str">
        <f>IF('Data Export'!C64="","", 'Project Summary'!$C$6)</f>
        <v/>
      </c>
      <c r="G64" t="str">
        <f>IF('Data Export'!$C64="","",'VS Ref Comp'!K10)</f>
        <v/>
      </c>
      <c r="H64" t="str">
        <f>IF('Data Export'!$C64="","",'VS Ref Comp'!L10)</f>
        <v/>
      </c>
      <c r="I64" t="str">
        <f>IF('Data Export'!$C64="","", 'Project Summary'!$H$1)</f>
        <v/>
      </c>
      <c r="J64" t="str">
        <f>IF('Data Export'!$C64="","", 'VS Ref Comp'!D10)</f>
        <v/>
      </c>
      <c r="K64" t="str">
        <f>IF('Data Export'!$C64="","", 'VS Ref Comp'!E10)</f>
        <v/>
      </c>
      <c r="L64" t="str">
        <f>IF('Data Export'!$C64="","", 'Project Summary'!$C$12)</f>
        <v/>
      </c>
      <c r="M64" t="str">
        <f>IF('Data Export'!$C64="","", "")</f>
        <v/>
      </c>
      <c r="N64" t="str">
        <f>IF('Data Export'!$C64="","", "")</f>
        <v/>
      </c>
      <c r="O64" t="str">
        <f>IF('Data Export'!$C64="","", "")</f>
        <v/>
      </c>
      <c r="P64" t="str">
        <f>IF('Data Export'!$C64="","", "")</f>
        <v/>
      </c>
      <c r="Q64" t="str">
        <f>IF('Data Export'!$C64="","", "")</f>
        <v/>
      </c>
      <c r="R64" t="str">
        <f>IF('Data Export'!$C64="","", "")</f>
        <v/>
      </c>
      <c r="S64" t="str">
        <f>IF('Data Export'!$C64="","", "")</f>
        <v/>
      </c>
      <c r="T64" t="str">
        <f>IF('Data Export'!$C64="","", "")</f>
        <v/>
      </c>
      <c r="U64" t="str">
        <f>IF('Data Export'!$C64="","", "")</f>
        <v/>
      </c>
      <c r="V64" t="str">
        <f>IF('Data Export'!$C64="","", "")</f>
        <v/>
      </c>
      <c r="W64" t="str">
        <f>IF('Data Export'!$C64="","", 'VS Ref Comp'!G10)</f>
        <v/>
      </c>
      <c r="X64" t="str">
        <f>IF('Data Export'!$C64="","", "")</f>
        <v/>
      </c>
      <c r="Y64" t="str">
        <f>IF('Data Export'!$C64="","", "")</f>
        <v/>
      </c>
      <c r="Z64" t="str">
        <f>IF('Data Export'!$C64="","", "")</f>
        <v/>
      </c>
      <c r="AA64" t="str">
        <f>IF('Data Export'!$C64="","", "")</f>
        <v/>
      </c>
      <c r="AB64" t="str">
        <f>IF('Data Export'!$C64="","", "")</f>
        <v/>
      </c>
      <c r="AC64" t="str">
        <f>IF('Data Export'!$C64="","", "")</f>
        <v/>
      </c>
      <c r="AD64" t="str">
        <f>IF('Data Export'!$C64="","", "")</f>
        <v/>
      </c>
      <c r="AE64" t="str">
        <f>IF('Data Export'!$C64="","", "")</f>
        <v/>
      </c>
      <c r="AF64" t="str">
        <f>IF('Data Export'!$C64="","", "")</f>
        <v/>
      </c>
      <c r="AG64" t="str">
        <f>IF('Data Export'!$C64="","", "")</f>
        <v/>
      </c>
      <c r="AH64" t="str">
        <f>IF('Data Export'!$C64="","", "")</f>
        <v/>
      </c>
      <c r="AJ64" t="str">
        <f>IF('Data Export'!$C64="","", "")</f>
        <v/>
      </c>
      <c r="AK64" t="str">
        <f>IF('Data Export'!$C64="","", "")</f>
        <v/>
      </c>
      <c r="AL64" t="str">
        <f>IF('Data Export'!$C64="","", "")</f>
        <v/>
      </c>
      <c r="AM64" t="str">
        <f>IF('Data Export'!$C64="","", "")</f>
        <v/>
      </c>
      <c r="AN64" t="str">
        <f>IF('Data Export'!$C64="","", "")</f>
        <v/>
      </c>
      <c r="AO64" s="124" t="str">
        <f>IF('Data Export'!$C64="","", "")</f>
        <v/>
      </c>
      <c r="AP64" s="127" t="str">
        <f>IF('Data Export'!$C64="","", "")</f>
        <v/>
      </c>
      <c r="AQ64" s="127" t="str">
        <f>IF('Data Export'!$C64="","", "")</f>
        <v/>
      </c>
      <c r="AR64" s="127" t="str">
        <f>IF('Data Export'!$C64="","", "")</f>
        <v/>
      </c>
      <c r="AS64" s="127" t="str">
        <f>IF('Data Export'!$C64="","", "")</f>
        <v/>
      </c>
    </row>
    <row r="65" spans="1:45">
      <c r="A65" t="str">
        <f>'VS Ref Comp'!$B$3</f>
        <v>Variable Speed Refrigeration Compressor</v>
      </c>
      <c r="B65">
        <v>64</v>
      </c>
      <c r="C65" t="str">
        <f>IF('VS Ref Comp'!H11="","", 'VS Ref Comp'!H11)</f>
        <v/>
      </c>
      <c r="D65" t="str">
        <f>IF($C65="","",'Look Up Tables'!$AO$76)</f>
        <v/>
      </c>
      <c r="E65" t="str">
        <f>IF('Data Export'!$C65="","", 'VS Ref Comp'!N11)</f>
        <v/>
      </c>
      <c r="F65" t="str">
        <f>IF('Data Export'!C65="","", 'Project Summary'!$C$6)</f>
        <v/>
      </c>
      <c r="G65" t="str">
        <f>IF('Data Export'!$C65="","",'VS Ref Comp'!K11)</f>
        <v/>
      </c>
      <c r="H65" t="str">
        <f>IF('Data Export'!$C65="","",'VS Ref Comp'!L11)</f>
        <v/>
      </c>
      <c r="I65" t="str">
        <f>IF('Data Export'!$C65="","", 'Project Summary'!$H$1)</f>
        <v/>
      </c>
      <c r="J65" t="str">
        <f>IF('Data Export'!$C65="","", 'VS Ref Comp'!D11)</f>
        <v/>
      </c>
      <c r="K65" t="str">
        <f>IF('Data Export'!$C65="","", 'VS Ref Comp'!E11)</f>
        <v/>
      </c>
      <c r="L65" t="str">
        <f>IF('Data Export'!$C65="","", 'Project Summary'!$C$12)</f>
        <v/>
      </c>
      <c r="M65" t="str">
        <f>IF('Data Export'!$C65="","", "")</f>
        <v/>
      </c>
      <c r="N65" t="str">
        <f>IF('Data Export'!$C65="","", "")</f>
        <v/>
      </c>
      <c r="O65" t="str">
        <f>IF('Data Export'!$C65="","", "")</f>
        <v/>
      </c>
      <c r="P65" t="str">
        <f>IF('Data Export'!$C65="","", "")</f>
        <v/>
      </c>
      <c r="Q65" t="str">
        <f>IF('Data Export'!$C65="","", "")</f>
        <v/>
      </c>
      <c r="R65" t="str">
        <f>IF('Data Export'!$C65="","", "")</f>
        <v/>
      </c>
      <c r="S65" t="str">
        <f>IF('Data Export'!$C65="","", "")</f>
        <v/>
      </c>
      <c r="T65" t="str">
        <f>IF('Data Export'!$C65="","", "")</f>
        <v/>
      </c>
      <c r="U65" t="str">
        <f>IF('Data Export'!$C65="","", "")</f>
        <v/>
      </c>
      <c r="V65" t="str">
        <f>IF('Data Export'!$C65="","", "")</f>
        <v/>
      </c>
      <c r="W65" t="str">
        <f>IF('Data Export'!$C65="","", 'VS Ref Comp'!G11)</f>
        <v/>
      </c>
      <c r="X65" t="str">
        <f>IF('Data Export'!$C65="","", "")</f>
        <v/>
      </c>
      <c r="Y65" t="str">
        <f>IF('Data Export'!$C65="","", "")</f>
        <v/>
      </c>
      <c r="Z65" t="str">
        <f>IF('Data Export'!$C65="","", "")</f>
        <v/>
      </c>
      <c r="AA65" t="str">
        <f>IF('Data Export'!$C65="","", "")</f>
        <v/>
      </c>
      <c r="AB65" t="str">
        <f>IF('Data Export'!$C65="","", "")</f>
        <v/>
      </c>
      <c r="AC65" t="str">
        <f>IF('Data Export'!$C65="","", "")</f>
        <v/>
      </c>
      <c r="AD65" t="str">
        <f>IF('Data Export'!$C65="","", "")</f>
        <v/>
      </c>
      <c r="AE65" t="str">
        <f>IF('Data Export'!$C65="","", "")</f>
        <v/>
      </c>
      <c r="AF65" t="str">
        <f>IF('Data Export'!$C65="","", "")</f>
        <v/>
      </c>
      <c r="AG65" t="str">
        <f>IF('Data Export'!$C65="","", "")</f>
        <v/>
      </c>
      <c r="AH65" t="str">
        <f>IF('Data Export'!$C65="","", "")</f>
        <v/>
      </c>
      <c r="AJ65" t="str">
        <f>IF('Data Export'!$C65="","", "")</f>
        <v/>
      </c>
      <c r="AK65" t="str">
        <f>IF('Data Export'!$C65="","", "")</f>
        <v/>
      </c>
      <c r="AL65" t="str">
        <f>IF('Data Export'!$C65="","", "")</f>
        <v/>
      </c>
      <c r="AM65" t="str">
        <f>IF('Data Export'!$C65="","", "")</f>
        <v/>
      </c>
      <c r="AN65" t="str">
        <f>IF('Data Export'!$C65="","", "")</f>
        <v/>
      </c>
      <c r="AO65" s="124" t="str">
        <f>IF('Data Export'!$C65="","", "")</f>
        <v/>
      </c>
      <c r="AP65" s="127" t="str">
        <f>IF('Data Export'!$C65="","", "")</f>
        <v/>
      </c>
      <c r="AQ65" s="127" t="str">
        <f>IF('Data Export'!$C65="","", "")</f>
        <v/>
      </c>
      <c r="AR65" s="127" t="str">
        <f>IF('Data Export'!$C65="","", "")</f>
        <v/>
      </c>
      <c r="AS65" s="127" t="str">
        <f>IF('Data Export'!$C65="","", "")</f>
        <v/>
      </c>
    </row>
    <row r="66" spans="1:45">
      <c r="A66" t="str">
        <f>'VS Ref Comp'!$B$3</f>
        <v>Variable Speed Refrigeration Compressor</v>
      </c>
      <c r="B66">
        <v>65</v>
      </c>
      <c r="C66" t="str">
        <f>IF('VS Ref Comp'!H12="","", 'VS Ref Comp'!H12)</f>
        <v/>
      </c>
      <c r="D66" t="str">
        <f>IF($C66="","",'Look Up Tables'!$AO$76)</f>
        <v/>
      </c>
      <c r="E66" t="str">
        <f>IF('Data Export'!$C66="","", 'VS Ref Comp'!N12)</f>
        <v/>
      </c>
      <c r="F66" t="str">
        <f>IF('Data Export'!C66="","", 'Project Summary'!$C$6)</f>
        <v/>
      </c>
      <c r="G66" t="str">
        <f>IF('Data Export'!$C66="","",'VS Ref Comp'!K12)</f>
        <v/>
      </c>
      <c r="H66" t="str">
        <f>IF('Data Export'!$C66="","",'VS Ref Comp'!L12)</f>
        <v/>
      </c>
      <c r="I66" t="str">
        <f>IF('Data Export'!$C66="","", 'Project Summary'!$H$1)</f>
        <v/>
      </c>
      <c r="J66" t="str">
        <f>IF('Data Export'!$C66="","", 'VS Ref Comp'!D12)</f>
        <v/>
      </c>
      <c r="K66" t="str">
        <f>IF('Data Export'!$C66="","", 'VS Ref Comp'!E12)</f>
        <v/>
      </c>
      <c r="L66" t="str">
        <f>IF('Data Export'!$C66="","", 'Project Summary'!$C$12)</f>
        <v/>
      </c>
      <c r="M66" t="str">
        <f>IF('Data Export'!$C66="","", "")</f>
        <v/>
      </c>
      <c r="N66" t="str">
        <f>IF('Data Export'!$C66="","", "")</f>
        <v/>
      </c>
      <c r="O66" t="str">
        <f>IF('Data Export'!$C66="","", "")</f>
        <v/>
      </c>
      <c r="P66" t="str">
        <f>IF('Data Export'!$C66="","", "")</f>
        <v/>
      </c>
      <c r="Q66" t="str">
        <f>IF('Data Export'!$C66="","", "")</f>
        <v/>
      </c>
      <c r="R66" t="str">
        <f>IF('Data Export'!$C66="","", "")</f>
        <v/>
      </c>
      <c r="S66" t="str">
        <f>IF('Data Export'!$C66="","", "")</f>
        <v/>
      </c>
      <c r="T66" t="str">
        <f>IF('Data Export'!$C66="","", "")</f>
        <v/>
      </c>
      <c r="U66" t="str">
        <f>IF('Data Export'!$C66="","", "")</f>
        <v/>
      </c>
      <c r="V66" t="str">
        <f>IF('Data Export'!$C66="","", "")</f>
        <v/>
      </c>
      <c r="W66" t="str">
        <f>IF('Data Export'!$C66="","", 'VS Ref Comp'!G12)</f>
        <v/>
      </c>
      <c r="X66" t="str">
        <f>IF('Data Export'!$C66="","", "")</f>
        <v/>
      </c>
      <c r="Y66" t="str">
        <f>IF('Data Export'!$C66="","", "")</f>
        <v/>
      </c>
      <c r="Z66" t="str">
        <f>IF('Data Export'!$C66="","", "")</f>
        <v/>
      </c>
      <c r="AA66" t="str">
        <f>IF('Data Export'!$C66="","", "")</f>
        <v/>
      </c>
      <c r="AB66" t="str">
        <f>IF('Data Export'!$C66="","", "")</f>
        <v/>
      </c>
      <c r="AC66" t="str">
        <f>IF('Data Export'!$C66="","", "")</f>
        <v/>
      </c>
      <c r="AD66" t="str">
        <f>IF('Data Export'!$C66="","", "")</f>
        <v/>
      </c>
      <c r="AE66" t="str">
        <f>IF('Data Export'!$C66="","", "")</f>
        <v/>
      </c>
      <c r="AF66" t="str">
        <f>IF('Data Export'!$C66="","", "")</f>
        <v/>
      </c>
      <c r="AG66" t="str">
        <f>IF('Data Export'!$C66="","", "")</f>
        <v/>
      </c>
      <c r="AH66" t="str">
        <f>IF('Data Export'!$C66="","", "")</f>
        <v/>
      </c>
      <c r="AJ66" t="str">
        <f>IF('Data Export'!$C66="","", "")</f>
        <v/>
      </c>
      <c r="AK66" t="str">
        <f>IF('Data Export'!$C66="","", "")</f>
        <v/>
      </c>
      <c r="AL66" t="str">
        <f>IF('Data Export'!$C66="","", "")</f>
        <v/>
      </c>
      <c r="AM66" t="str">
        <f>IF('Data Export'!$C66="","", "")</f>
        <v/>
      </c>
      <c r="AN66" t="str">
        <f>IF('Data Export'!$C66="","", "")</f>
        <v/>
      </c>
      <c r="AO66" s="124" t="str">
        <f>IF('Data Export'!$C66="","", "")</f>
        <v/>
      </c>
      <c r="AP66" s="127" t="str">
        <f>IF('Data Export'!$C66="","", "")</f>
        <v/>
      </c>
      <c r="AQ66" s="127" t="str">
        <f>IF('Data Export'!$C66="","", "")</f>
        <v/>
      </c>
      <c r="AR66" s="127" t="str">
        <f>IF('Data Export'!$C66="","", "")</f>
        <v/>
      </c>
      <c r="AS66" s="127" t="str">
        <f>IF('Data Export'!$C66="","", "")</f>
        <v/>
      </c>
    </row>
    <row r="67" spans="1:45">
      <c r="A67" t="str">
        <f>'VS Ref Comp'!$B$3</f>
        <v>Variable Speed Refrigeration Compressor</v>
      </c>
      <c r="B67">
        <v>66</v>
      </c>
      <c r="C67" t="str">
        <f>IF('VS Ref Comp'!H13="","", 'VS Ref Comp'!H13)</f>
        <v/>
      </c>
      <c r="D67" t="str">
        <f>IF($C67="","",'Look Up Tables'!$AO$76)</f>
        <v/>
      </c>
      <c r="E67" t="str">
        <f>IF('Data Export'!$C67="","", 'VS Ref Comp'!N13)</f>
        <v/>
      </c>
      <c r="F67" t="str">
        <f>IF('Data Export'!C67="","", 'Project Summary'!$C$6)</f>
        <v/>
      </c>
      <c r="G67" t="str">
        <f>IF('Data Export'!$C67="","",'VS Ref Comp'!K13)</f>
        <v/>
      </c>
      <c r="H67" t="str">
        <f>IF('Data Export'!$C67="","",'VS Ref Comp'!L13)</f>
        <v/>
      </c>
      <c r="I67" t="str">
        <f>IF('Data Export'!$C67="","", 'Project Summary'!$H$1)</f>
        <v/>
      </c>
      <c r="J67" t="str">
        <f>IF('Data Export'!$C67="","", 'VS Ref Comp'!D13)</f>
        <v/>
      </c>
      <c r="K67" t="str">
        <f>IF('Data Export'!$C67="","", 'VS Ref Comp'!E13)</f>
        <v/>
      </c>
      <c r="L67" t="str">
        <f>IF('Data Export'!$C67="","", 'Project Summary'!$C$12)</f>
        <v/>
      </c>
      <c r="M67" t="str">
        <f>IF('Data Export'!$C67="","", "")</f>
        <v/>
      </c>
      <c r="N67" t="str">
        <f>IF('Data Export'!$C67="","", "")</f>
        <v/>
      </c>
      <c r="O67" t="str">
        <f>IF('Data Export'!$C67="","", "")</f>
        <v/>
      </c>
      <c r="P67" t="str">
        <f>IF('Data Export'!$C67="","", "")</f>
        <v/>
      </c>
      <c r="Q67" t="str">
        <f>IF('Data Export'!$C67="","", "")</f>
        <v/>
      </c>
      <c r="R67" t="str">
        <f>IF('Data Export'!$C67="","", "")</f>
        <v/>
      </c>
      <c r="S67" t="str">
        <f>IF('Data Export'!$C67="","", "")</f>
        <v/>
      </c>
      <c r="T67" t="str">
        <f>IF('Data Export'!$C67="","", "")</f>
        <v/>
      </c>
      <c r="U67" t="str">
        <f>IF('Data Export'!$C67="","", "")</f>
        <v/>
      </c>
      <c r="V67" t="str">
        <f>IF('Data Export'!$C67="","", "")</f>
        <v/>
      </c>
      <c r="W67" t="str">
        <f>IF('Data Export'!$C67="","", 'VS Ref Comp'!G13)</f>
        <v/>
      </c>
      <c r="X67" t="str">
        <f>IF('Data Export'!$C67="","", "")</f>
        <v/>
      </c>
      <c r="Y67" t="str">
        <f>IF('Data Export'!$C67="","", "")</f>
        <v/>
      </c>
      <c r="Z67" t="str">
        <f>IF('Data Export'!$C67="","", "")</f>
        <v/>
      </c>
      <c r="AA67" t="str">
        <f>IF('Data Export'!$C67="","", "")</f>
        <v/>
      </c>
      <c r="AB67" t="str">
        <f>IF('Data Export'!$C67="","", "")</f>
        <v/>
      </c>
      <c r="AC67" t="str">
        <f>IF('Data Export'!$C67="","", "")</f>
        <v/>
      </c>
      <c r="AD67" t="str">
        <f>IF('Data Export'!$C67="","", "")</f>
        <v/>
      </c>
      <c r="AE67" t="str">
        <f>IF('Data Export'!$C67="","", "")</f>
        <v/>
      </c>
      <c r="AF67" t="str">
        <f>IF('Data Export'!$C67="","", "")</f>
        <v/>
      </c>
      <c r="AG67" t="str">
        <f>IF('Data Export'!$C67="","", "")</f>
        <v/>
      </c>
      <c r="AH67" t="str">
        <f>IF('Data Export'!$C67="","", "")</f>
        <v/>
      </c>
      <c r="AJ67" t="str">
        <f>IF('Data Export'!$C67="","", "")</f>
        <v/>
      </c>
      <c r="AK67" t="str">
        <f>IF('Data Export'!$C67="","", "")</f>
        <v/>
      </c>
      <c r="AL67" t="str">
        <f>IF('Data Export'!$C67="","", "")</f>
        <v/>
      </c>
      <c r="AM67" t="str">
        <f>IF('Data Export'!$C67="","", "")</f>
        <v/>
      </c>
      <c r="AN67" t="str">
        <f>IF('Data Export'!$C67="","", "")</f>
        <v/>
      </c>
      <c r="AO67" s="124" t="str">
        <f>IF('Data Export'!$C67="","", "")</f>
        <v/>
      </c>
      <c r="AP67" s="127" t="str">
        <f>IF('Data Export'!$C67="","", "")</f>
        <v/>
      </c>
      <c r="AQ67" s="127" t="str">
        <f>IF('Data Export'!$C67="","", "")</f>
        <v/>
      </c>
      <c r="AR67" s="127" t="str">
        <f>IF('Data Export'!$C67="","", "")</f>
        <v/>
      </c>
      <c r="AS67" s="127" t="str">
        <f>IF('Data Export'!$C67="","", "")</f>
        <v/>
      </c>
    </row>
    <row r="68" spans="1:45">
      <c r="A68" t="str">
        <f>'VS Ref Comp'!$B$3</f>
        <v>Variable Speed Refrigeration Compressor</v>
      </c>
      <c r="B68">
        <v>67</v>
      </c>
      <c r="C68" t="str">
        <f>IF('VS Ref Comp'!H14="","", 'VS Ref Comp'!H14)</f>
        <v/>
      </c>
      <c r="D68" t="str">
        <f>IF($C68="","",'Look Up Tables'!$AO$76)</f>
        <v/>
      </c>
      <c r="E68" t="str">
        <f>IF('Data Export'!$C68="","", 'VS Ref Comp'!N14)</f>
        <v/>
      </c>
      <c r="F68" t="str">
        <f>IF('Data Export'!C68="","", 'Project Summary'!$C$6)</f>
        <v/>
      </c>
      <c r="G68" t="str">
        <f>IF('Data Export'!$C68="","",'VS Ref Comp'!K14)</f>
        <v/>
      </c>
      <c r="H68" t="str">
        <f>IF('Data Export'!$C68="","",'VS Ref Comp'!L14)</f>
        <v/>
      </c>
      <c r="I68" t="str">
        <f>IF('Data Export'!$C68="","", 'Project Summary'!$H$1)</f>
        <v/>
      </c>
      <c r="J68" t="str">
        <f>IF('Data Export'!$C68="","", 'VS Ref Comp'!D14)</f>
        <v/>
      </c>
      <c r="K68" t="str">
        <f>IF('Data Export'!$C68="","", 'VS Ref Comp'!E14)</f>
        <v/>
      </c>
      <c r="L68" t="str">
        <f>IF('Data Export'!$C68="","", 'Project Summary'!$C$12)</f>
        <v/>
      </c>
      <c r="M68" t="str">
        <f>IF('Data Export'!$C68="","", "")</f>
        <v/>
      </c>
      <c r="N68" t="str">
        <f>IF('Data Export'!$C68="","", "")</f>
        <v/>
      </c>
      <c r="O68" t="str">
        <f>IF('Data Export'!$C68="","", "")</f>
        <v/>
      </c>
      <c r="P68" t="str">
        <f>IF('Data Export'!$C68="","", "")</f>
        <v/>
      </c>
      <c r="Q68" t="str">
        <f>IF('Data Export'!$C68="","", "")</f>
        <v/>
      </c>
      <c r="R68" t="str">
        <f>IF('Data Export'!$C68="","", "")</f>
        <v/>
      </c>
      <c r="S68" t="str">
        <f>IF('Data Export'!$C68="","", "")</f>
        <v/>
      </c>
      <c r="T68" t="str">
        <f>IF('Data Export'!$C68="","", "")</f>
        <v/>
      </c>
      <c r="U68" t="str">
        <f>IF('Data Export'!$C68="","", "")</f>
        <v/>
      </c>
      <c r="V68" t="str">
        <f>IF('Data Export'!$C68="","", "")</f>
        <v/>
      </c>
      <c r="W68" t="str">
        <f>IF('Data Export'!$C68="","", 'VS Ref Comp'!G14)</f>
        <v/>
      </c>
      <c r="X68" t="str">
        <f>IF('Data Export'!$C68="","", "")</f>
        <v/>
      </c>
      <c r="Y68" t="str">
        <f>IF('Data Export'!$C68="","", "")</f>
        <v/>
      </c>
      <c r="Z68" t="str">
        <f>IF('Data Export'!$C68="","", "")</f>
        <v/>
      </c>
      <c r="AA68" t="str">
        <f>IF('Data Export'!$C68="","", "")</f>
        <v/>
      </c>
      <c r="AB68" t="str">
        <f>IF('Data Export'!$C68="","", "")</f>
        <v/>
      </c>
      <c r="AC68" t="str">
        <f>IF('Data Export'!$C68="","", "")</f>
        <v/>
      </c>
      <c r="AD68" t="str">
        <f>IF('Data Export'!$C68="","", "")</f>
        <v/>
      </c>
      <c r="AE68" t="str">
        <f>IF('Data Export'!$C68="","", "")</f>
        <v/>
      </c>
      <c r="AF68" t="str">
        <f>IF('Data Export'!$C68="","", "")</f>
        <v/>
      </c>
      <c r="AG68" t="str">
        <f>IF('Data Export'!$C68="","", "")</f>
        <v/>
      </c>
      <c r="AH68" t="str">
        <f>IF('Data Export'!$C68="","", "")</f>
        <v/>
      </c>
      <c r="AJ68" t="str">
        <f>IF('Data Export'!$C68="","", "")</f>
        <v/>
      </c>
      <c r="AK68" t="str">
        <f>IF('Data Export'!$C68="","", "")</f>
        <v/>
      </c>
      <c r="AL68" t="str">
        <f>IF('Data Export'!$C68="","", "")</f>
        <v/>
      </c>
      <c r="AM68" t="str">
        <f>IF('Data Export'!$C68="","", "")</f>
        <v/>
      </c>
      <c r="AN68" t="str">
        <f>IF('Data Export'!$C68="","", "")</f>
        <v/>
      </c>
      <c r="AO68" s="124" t="str">
        <f>IF('Data Export'!$C68="","", "")</f>
        <v/>
      </c>
      <c r="AP68" s="127" t="str">
        <f>IF('Data Export'!$C68="","", "")</f>
        <v/>
      </c>
      <c r="AQ68" s="127" t="str">
        <f>IF('Data Export'!$C68="","", "")</f>
        <v/>
      </c>
      <c r="AR68" s="127" t="str">
        <f>IF('Data Export'!$C68="","", "")</f>
        <v/>
      </c>
      <c r="AS68" s="127" t="str">
        <f>IF('Data Export'!$C68="","", "")</f>
        <v/>
      </c>
    </row>
    <row r="69" spans="1:45">
      <c r="A69" t="str">
        <f>'VS Ref Comp'!$B$3</f>
        <v>Variable Speed Refrigeration Compressor</v>
      </c>
      <c r="B69">
        <v>68</v>
      </c>
      <c r="C69" t="str">
        <f>IF('VS Ref Comp'!H15="","", 'VS Ref Comp'!H15)</f>
        <v/>
      </c>
      <c r="D69" t="str">
        <f>IF($C69="","",'Look Up Tables'!$AO$76)</f>
        <v/>
      </c>
      <c r="E69" t="str">
        <f>IF('Data Export'!$C69="","", 'VS Ref Comp'!N15)</f>
        <v/>
      </c>
      <c r="F69" t="str">
        <f>IF('Data Export'!C69="","", 'Project Summary'!$C$6)</f>
        <v/>
      </c>
      <c r="G69" t="str">
        <f>IF('Data Export'!$C69="","",'VS Ref Comp'!K15)</f>
        <v/>
      </c>
      <c r="H69" t="str">
        <f>IF('Data Export'!$C69="","",'VS Ref Comp'!L15)</f>
        <v/>
      </c>
      <c r="I69" t="str">
        <f>IF('Data Export'!$C69="","", 'Project Summary'!$H$1)</f>
        <v/>
      </c>
      <c r="J69" t="str">
        <f>IF('Data Export'!$C69="","", 'VS Ref Comp'!D15)</f>
        <v/>
      </c>
      <c r="K69" t="str">
        <f>IF('Data Export'!$C69="","", 'VS Ref Comp'!E15)</f>
        <v/>
      </c>
      <c r="L69" t="str">
        <f>IF('Data Export'!$C69="","", 'Project Summary'!$C$12)</f>
        <v/>
      </c>
      <c r="M69" t="str">
        <f>IF('Data Export'!$C69="","", "")</f>
        <v/>
      </c>
      <c r="N69" t="str">
        <f>IF('Data Export'!$C69="","", "")</f>
        <v/>
      </c>
      <c r="O69" t="str">
        <f>IF('Data Export'!$C69="","", "")</f>
        <v/>
      </c>
      <c r="P69" t="str">
        <f>IF('Data Export'!$C69="","", "")</f>
        <v/>
      </c>
      <c r="Q69" t="str">
        <f>IF('Data Export'!$C69="","", "")</f>
        <v/>
      </c>
      <c r="R69" t="str">
        <f>IF('Data Export'!$C69="","", "")</f>
        <v/>
      </c>
      <c r="S69" t="str">
        <f>IF('Data Export'!$C69="","", "")</f>
        <v/>
      </c>
      <c r="T69" t="str">
        <f>IF('Data Export'!$C69="","", "")</f>
        <v/>
      </c>
      <c r="U69" t="str">
        <f>IF('Data Export'!$C69="","", "")</f>
        <v/>
      </c>
      <c r="V69" t="str">
        <f>IF('Data Export'!$C69="","", "")</f>
        <v/>
      </c>
      <c r="W69" t="str">
        <f>IF('Data Export'!$C69="","", 'VS Ref Comp'!G15)</f>
        <v/>
      </c>
      <c r="X69" t="str">
        <f>IF('Data Export'!$C69="","", "")</f>
        <v/>
      </c>
      <c r="Y69" t="str">
        <f>IF('Data Export'!$C69="","", "")</f>
        <v/>
      </c>
      <c r="Z69" t="str">
        <f>IF('Data Export'!$C69="","", "")</f>
        <v/>
      </c>
      <c r="AA69" t="str">
        <f>IF('Data Export'!$C69="","", "")</f>
        <v/>
      </c>
      <c r="AB69" t="str">
        <f>IF('Data Export'!$C69="","", "")</f>
        <v/>
      </c>
      <c r="AC69" t="str">
        <f>IF('Data Export'!$C69="","", "")</f>
        <v/>
      </c>
      <c r="AD69" t="str">
        <f>IF('Data Export'!$C69="","", "")</f>
        <v/>
      </c>
      <c r="AE69" t="str">
        <f>IF('Data Export'!$C69="","", "")</f>
        <v/>
      </c>
      <c r="AF69" t="str">
        <f>IF('Data Export'!$C69="","", "")</f>
        <v/>
      </c>
      <c r="AG69" t="str">
        <f>IF('Data Export'!$C69="","", "")</f>
        <v/>
      </c>
      <c r="AH69" t="str">
        <f>IF('Data Export'!$C69="","", "")</f>
        <v/>
      </c>
      <c r="AJ69" t="str">
        <f>IF('Data Export'!$C69="","", "")</f>
        <v/>
      </c>
      <c r="AK69" t="str">
        <f>IF('Data Export'!$C69="","", "")</f>
        <v/>
      </c>
      <c r="AL69" t="str">
        <f>IF('Data Export'!$C69="","", "")</f>
        <v/>
      </c>
      <c r="AM69" t="str">
        <f>IF('Data Export'!$C69="","", "")</f>
        <v/>
      </c>
      <c r="AN69" t="str">
        <f>IF('Data Export'!$C69="","", "")</f>
        <v/>
      </c>
      <c r="AO69" s="124" t="str">
        <f>IF('Data Export'!$C69="","", "")</f>
        <v/>
      </c>
      <c r="AP69" s="127" t="str">
        <f>IF('Data Export'!$C69="","", "")</f>
        <v/>
      </c>
      <c r="AQ69" s="127" t="str">
        <f>IF('Data Export'!$C69="","", "")</f>
        <v/>
      </c>
      <c r="AR69" s="127" t="str">
        <f>IF('Data Export'!$C69="","", "")</f>
        <v/>
      </c>
      <c r="AS69" s="127" t="str">
        <f>IF('Data Export'!$C69="","", "")</f>
        <v/>
      </c>
    </row>
    <row r="70" spans="1:45">
      <c r="A70" t="str">
        <f>'VS Ref Comp'!$B$3</f>
        <v>Variable Speed Refrigeration Compressor</v>
      </c>
      <c r="B70">
        <v>69</v>
      </c>
      <c r="C70" t="str">
        <f>IF('VS Ref Comp'!H16="","", 'VS Ref Comp'!H16)</f>
        <v/>
      </c>
      <c r="D70" t="str">
        <f>IF($C70="","",'Look Up Tables'!$AO$76)</f>
        <v/>
      </c>
      <c r="E70" t="str">
        <f>IF('Data Export'!$C70="","", 'VS Ref Comp'!N16)</f>
        <v/>
      </c>
      <c r="F70" t="str">
        <f>IF('Data Export'!C70="","", 'Project Summary'!$C$6)</f>
        <v/>
      </c>
      <c r="G70" t="str">
        <f>IF('Data Export'!$C70="","",'VS Ref Comp'!K16)</f>
        <v/>
      </c>
      <c r="H70" t="str">
        <f>IF('Data Export'!$C70="","",'VS Ref Comp'!L16)</f>
        <v/>
      </c>
      <c r="I70" t="str">
        <f>IF('Data Export'!$C70="","", 'Project Summary'!$H$1)</f>
        <v/>
      </c>
      <c r="J70" t="str">
        <f>IF('Data Export'!$C70="","", 'VS Ref Comp'!D16)</f>
        <v/>
      </c>
      <c r="K70" t="str">
        <f>IF('Data Export'!$C70="","", 'VS Ref Comp'!E16)</f>
        <v/>
      </c>
      <c r="L70" t="str">
        <f>IF('Data Export'!$C70="","", 'Project Summary'!$C$12)</f>
        <v/>
      </c>
      <c r="M70" t="str">
        <f>IF('Data Export'!$C70="","", "")</f>
        <v/>
      </c>
      <c r="N70" t="str">
        <f>IF('Data Export'!$C70="","", "")</f>
        <v/>
      </c>
      <c r="O70" t="str">
        <f>IF('Data Export'!$C70="","", "")</f>
        <v/>
      </c>
      <c r="P70" t="str">
        <f>IF('Data Export'!$C70="","", "")</f>
        <v/>
      </c>
      <c r="Q70" t="str">
        <f>IF('Data Export'!$C70="","", "")</f>
        <v/>
      </c>
      <c r="R70" t="str">
        <f>IF('Data Export'!$C70="","", "")</f>
        <v/>
      </c>
      <c r="S70" t="str">
        <f>IF('Data Export'!$C70="","", "")</f>
        <v/>
      </c>
      <c r="T70" t="str">
        <f>IF('Data Export'!$C70="","", "")</f>
        <v/>
      </c>
      <c r="U70" t="str">
        <f>IF('Data Export'!$C70="","", "")</f>
        <v/>
      </c>
      <c r="V70" t="str">
        <f>IF('Data Export'!$C70="","", "")</f>
        <v/>
      </c>
      <c r="W70" t="str">
        <f>IF('Data Export'!$C70="","", 'VS Ref Comp'!G16)</f>
        <v/>
      </c>
      <c r="X70" t="str">
        <f>IF('Data Export'!$C70="","", "")</f>
        <v/>
      </c>
      <c r="Y70" t="str">
        <f>IF('Data Export'!$C70="","", "")</f>
        <v/>
      </c>
      <c r="Z70" t="str">
        <f>IF('Data Export'!$C70="","", "")</f>
        <v/>
      </c>
      <c r="AA70" t="str">
        <f>IF('Data Export'!$C70="","", "")</f>
        <v/>
      </c>
      <c r="AB70" t="str">
        <f>IF('Data Export'!$C70="","", "")</f>
        <v/>
      </c>
      <c r="AC70" t="str">
        <f>IF('Data Export'!$C70="","", "")</f>
        <v/>
      </c>
      <c r="AD70" t="str">
        <f>IF('Data Export'!$C70="","", "")</f>
        <v/>
      </c>
      <c r="AE70" t="str">
        <f>IF('Data Export'!$C70="","", "")</f>
        <v/>
      </c>
      <c r="AF70" t="str">
        <f>IF('Data Export'!$C70="","", "")</f>
        <v/>
      </c>
      <c r="AG70" t="str">
        <f>IF('Data Export'!$C70="","", "")</f>
        <v/>
      </c>
      <c r="AH70" t="str">
        <f>IF('Data Export'!$C70="","", "")</f>
        <v/>
      </c>
      <c r="AJ70" t="str">
        <f>IF('Data Export'!$C70="","", "")</f>
        <v/>
      </c>
      <c r="AK70" t="str">
        <f>IF('Data Export'!$C70="","", "")</f>
        <v/>
      </c>
      <c r="AL70" t="str">
        <f>IF('Data Export'!$C70="","", "")</f>
        <v/>
      </c>
      <c r="AM70" t="str">
        <f>IF('Data Export'!$C70="","", "")</f>
        <v/>
      </c>
      <c r="AN70" t="str">
        <f>IF('Data Export'!$C70="","", "")</f>
        <v/>
      </c>
      <c r="AO70" s="124" t="str">
        <f>IF('Data Export'!$C70="","", "")</f>
        <v/>
      </c>
      <c r="AP70" s="127" t="str">
        <f>IF('Data Export'!$C70="","", "")</f>
        <v/>
      </c>
      <c r="AQ70" s="127" t="str">
        <f>IF('Data Export'!$C70="","", "")</f>
        <v/>
      </c>
      <c r="AR70" s="127" t="str">
        <f>IF('Data Export'!$C70="","", "")</f>
        <v/>
      </c>
      <c r="AS70" s="127" t="str">
        <f>IF('Data Export'!$C70="","", "")</f>
        <v/>
      </c>
    </row>
    <row r="71" spans="1:45" s="101" customFormat="1">
      <c r="A71" t="str">
        <f>'VS Ref Comp'!$B$3</f>
        <v>Variable Speed Refrigeration Compressor</v>
      </c>
      <c r="B71" s="101">
        <v>70</v>
      </c>
      <c r="C71" t="str">
        <f>IF('VS Ref Comp'!H17="","", 'VS Ref Comp'!H17)</f>
        <v/>
      </c>
      <c r="D71" t="str">
        <f>IF($C71="","",'Look Up Tables'!$AO$76)</f>
        <v/>
      </c>
      <c r="E71" t="str">
        <f>IF('Data Export'!$C71="","", 'VS Ref Comp'!N17)</f>
        <v/>
      </c>
      <c r="F71" t="str">
        <f>IF('Data Export'!C71="","", 'Project Summary'!$C$6)</f>
        <v/>
      </c>
      <c r="G71" t="str">
        <f>IF('Data Export'!$C71="","",'VS Ref Comp'!K17)</f>
        <v/>
      </c>
      <c r="H71" t="str">
        <f>IF('Data Export'!$C71="","",'VS Ref Comp'!L17)</f>
        <v/>
      </c>
      <c r="I71" t="str">
        <f>IF('Data Export'!$C71="","", 'Project Summary'!$H$1)</f>
        <v/>
      </c>
      <c r="J71" t="str">
        <f>IF('Data Export'!$C71="","", 'VS Ref Comp'!D17)</f>
        <v/>
      </c>
      <c r="K71" t="str">
        <f>IF('Data Export'!$C71="","", 'VS Ref Comp'!E17)</f>
        <v/>
      </c>
      <c r="L71" t="str">
        <f>IF('Data Export'!$C71="","", 'Project Summary'!$C$12)</f>
        <v/>
      </c>
      <c r="M71" t="str">
        <f>IF('Data Export'!$C71="","", "")</f>
        <v/>
      </c>
      <c r="N71" t="str">
        <f>IF('Data Export'!$C71="","", "")</f>
        <v/>
      </c>
      <c r="O71" t="str">
        <f>IF('Data Export'!$C71="","", "")</f>
        <v/>
      </c>
      <c r="P71" t="str">
        <f>IF('Data Export'!$C71="","", "")</f>
        <v/>
      </c>
      <c r="Q71" t="str">
        <f>IF('Data Export'!$C71="","", "")</f>
        <v/>
      </c>
      <c r="R71" t="str">
        <f>IF('Data Export'!$C71="","", "")</f>
        <v/>
      </c>
      <c r="S71" t="str">
        <f>IF('Data Export'!$C71="","", "")</f>
        <v/>
      </c>
      <c r="T71" t="str">
        <f>IF('Data Export'!$C71="","", "")</f>
        <v/>
      </c>
      <c r="U71" t="str">
        <f>IF('Data Export'!$C71="","", "")</f>
        <v/>
      </c>
      <c r="V71" t="str">
        <f>IF('Data Export'!$C71="","", "")</f>
        <v/>
      </c>
      <c r="W71" t="str">
        <f>IF('Data Export'!$C71="","", 'VS Ref Comp'!G17)</f>
        <v/>
      </c>
      <c r="X71" t="str">
        <f>IF('Data Export'!$C71="","", "")</f>
        <v/>
      </c>
      <c r="Y71" t="str">
        <f>IF('Data Export'!$C71="","", "")</f>
        <v/>
      </c>
      <c r="Z71" t="str">
        <f>IF('Data Export'!$C71="","", "")</f>
        <v/>
      </c>
      <c r="AA71" t="str">
        <f>IF('Data Export'!$C71="","", "")</f>
        <v/>
      </c>
      <c r="AB71" t="str">
        <f>IF('Data Export'!$C71="","", "")</f>
        <v/>
      </c>
      <c r="AC71" t="str">
        <f>IF('Data Export'!$C71="","", "")</f>
        <v/>
      </c>
      <c r="AD71" t="str">
        <f>IF('Data Export'!$C71="","", "")</f>
        <v/>
      </c>
      <c r="AE71" t="str">
        <f>IF('Data Export'!$C71="","", "")</f>
        <v/>
      </c>
      <c r="AF71" t="str">
        <f>IF('Data Export'!$C71="","", "")</f>
        <v/>
      </c>
      <c r="AG71" t="str">
        <f>IF('Data Export'!$C71="","", "")</f>
        <v/>
      </c>
      <c r="AH71" t="str">
        <f>IF('Data Export'!$C71="","", "")</f>
        <v/>
      </c>
      <c r="AJ71" t="str">
        <f>IF('Data Export'!$C71="","", "")</f>
        <v/>
      </c>
      <c r="AK71" t="str">
        <f>IF('Data Export'!$C71="","", "")</f>
        <v/>
      </c>
      <c r="AL71" t="str">
        <f>IF('Data Export'!$C71="","", "")</f>
        <v/>
      </c>
      <c r="AM71" t="str">
        <f>IF('Data Export'!$C71="","", "")</f>
        <v/>
      </c>
      <c r="AN71" t="str">
        <f>IF('Data Export'!$C71="","", "")</f>
        <v/>
      </c>
      <c r="AO71" s="124" t="str">
        <f>IF('Data Export'!$C71="","", "")</f>
        <v/>
      </c>
      <c r="AP71" s="127" t="str">
        <f>IF('Data Export'!$C71="","", "")</f>
        <v/>
      </c>
      <c r="AQ71" s="127" t="str">
        <f>IF('Data Export'!$C71="","", "")</f>
        <v/>
      </c>
      <c r="AR71" s="127" t="str">
        <f>IF('Data Export'!$C71="","", "")</f>
        <v/>
      </c>
      <c r="AS71" s="127" t="str">
        <f>IF('Data Export'!$C71="","", "")</f>
        <v/>
      </c>
    </row>
    <row r="72" spans="1:45">
      <c r="A72" t="str">
        <f>'Strip Curtains'!$B$3</f>
        <v>Strip Curtains for Walk In Freezers and Coolers</v>
      </c>
      <c r="B72">
        <v>71</v>
      </c>
      <c r="C72">
        <f>IF('Strip Curtains'!H8="","", 'Strip Curtains'!H8)</f>
        <v>1</v>
      </c>
      <c r="D72" t="str">
        <f>IF($C72="","",'Look Up Tables'!$AO$63)</f>
        <v>StripCurtain</v>
      </c>
      <c r="E72">
        <f>IF('Data Export'!$C72="","", 'Strip Curtains'!L8)</f>
        <v>5.66</v>
      </c>
      <c r="F72">
        <f>IF('Data Export'!C72="","", 'Project Summary'!$C$6)</f>
        <v>0</v>
      </c>
      <c r="G72">
        <f>IF('Data Export'!$C72="","",'Strip Curtains'!I8)</f>
        <v>123</v>
      </c>
      <c r="H72">
        <f>IF('Data Export'!$C72="","",'Strip Curtains'!J8)</f>
        <v>1.6E-2</v>
      </c>
      <c r="I72">
        <f>IF('Data Export'!$C72="","", 'Project Summary'!$H$1)</f>
        <v>4</v>
      </c>
      <c r="J72" t="str">
        <f>IF('Data Export'!$C72="","",'Strip Curtains'!D8)</f>
        <v>whatever</v>
      </c>
      <c r="K72">
        <f>IF('Data Export'!$C72="","",'Strip Curtains'!E8)</f>
        <v>109238</v>
      </c>
      <c r="L72" t="str">
        <f>IF('Data Export'!$C72="","", 'Project Summary'!$C$12)</f>
        <v>Grocery</v>
      </c>
      <c r="M72" t="str">
        <f>IF('Data Export'!$C72="","", "")</f>
        <v/>
      </c>
      <c r="N72" t="str">
        <f>IF('Data Export'!$C72="","", "")</f>
        <v/>
      </c>
      <c r="O72" t="str">
        <f>IF('Data Export'!$C72="","", "")</f>
        <v/>
      </c>
      <c r="P72" t="str">
        <f>IF('Data Export'!$C72="","", "")</f>
        <v/>
      </c>
      <c r="Q72" t="str">
        <f>IF('Data Export'!$C72="","", "")</f>
        <v/>
      </c>
      <c r="R72" t="str">
        <f>IF('Data Export'!$C72="","", "")</f>
        <v/>
      </c>
      <c r="S72" t="str">
        <f>IF('Data Export'!$C72="","", "")</f>
        <v/>
      </c>
      <c r="T72" t="str">
        <f>IF('Data Export'!$C72="","", "")</f>
        <v/>
      </c>
      <c r="U72" t="str">
        <f>IF('Data Export'!$C72="","", "")</f>
        <v/>
      </c>
      <c r="V72" t="str">
        <f>IF('Data Export'!$C72="","", "")</f>
        <v/>
      </c>
      <c r="W72" t="str">
        <f>IF('Data Export'!$C72="","", "")</f>
        <v/>
      </c>
      <c r="X72" t="str">
        <f>IF('Data Export'!$C72="","", "")</f>
        <v/>
      </c>
      <c r="Y72" t="str">
        <f>IF('Data Export'!$C72="","", "")</f>
        <v/>
      </c>
      <c r="Z72" t="str">
        <f>IF('Data Export'!$C72="","", "")</f>
        <v/>
      </c>
      <c r="AA72" t="str">
        <f>IF('Data Export'!$C72="","", "")</f>
        <v/>
      </c>
      <c r="AB72" t="str">
        <f>IF('Data Export'!$C72="","", "")</f>
        <v/>
      </c>
      <c r="AC72" t="str">
        <f>IF('Data Export'!$C72="","", "")</f>
        <v/>
      </c>
      <c r="AD72" t="str">
        <f>IF('Data Export'!$C72="","", "")</f>
        <v/>
      </c>
      <c r="AE72" t="str">
        <f>IF('Data Export'!$C72="","", "")</f>
        <v/>
      </c>
      <c r="AF72" t="str">
        <f>IF('Data Export'!$C72="","", "")</f>
        <v/>
      </c>
      <c r="AG72" t="str">
        <f>IF('Data Export'!$C72="","", "")</f>
        <v/>
      </c>
      <c r="AH72" t="str">
        <f>IF('Data Export'!$C72="","", "")</f>
        <v/>
      </c>
      <c r="AI72" s="101"/>
      <c r="AJ72" t="str">
        <f>IF('Data Export'!$C72="","", "")</f>
        <v/>
      </c>
      <c r="AK72" t="str">
        <f>IF('Data Export'!$C72="","", "")</f>
        <v/>
      </c>
      <c r="AL72" t="str">
        <f>IF('Data Export'!$C72="","", "")</f>
        <v/>
      </c>
      <c r="AM72" t="str">
        <f>IF('Data Export'!$C72="","", "")</f>
        <v/>
      </c>
      <c r="AN72" t="str">
        <f>IF('Data Export'!$C72="","", "")</f>
        <v/>
      </c>
      <c r="AO72" s="124" t="str">
        <f>IF('Data Export'!$C72="","", "")</f>
        <v/>
      </c>
      <c r="AP72" s="127" t="str">
        <f>IF('Data Export'!$C72="","", "")</f>
        <v/>
      </c>
      <c r="AQ72" s="127" t="str">
        <f>IF('Data Export'!$C72="","", "")</f>
        <v/>
      </c>
      <c r="AR72" s="127" t="str">
        <f>IF('Data Export'!$C72="","", "")</f>
        <v/>
      </c>
      <c r="AS72" s="127" t="str">
        <f>IF('Data Export'!$C72="","", "")</f>
        <v/>
      </c>
    </row>
    <row r="73" spans="1:45">
      <c r="A73" t="str">
        <f>'Strip Curtains'!$B$3</f>
        <v>Strip Curtains for Walk In Freezers and Coolers</v>
      </c>
      <c r="B73">
        <v>72</v>
      </c>
      <c r="C73">
        <f>IF('Strip Curtains'!H9="","", 'Strip Curtains'!H9)</f>
        <v>1</v>
      </c>
      <c r="D73" t="str">
        <f>IF($C73="","",'Look Up Tables'!$AO$63)</f>
        <v>StripCurtain</v>
      </c>
      <c r="E73">
        <f>IF('Data Export'!$C73="","", 'Strip Curtains'!L9)</f>
        <v>23.88</v>
      </c>
      <c r="F73">
        <f>IF('Data Export'!C73="","", 'Project Summary'!$C$6)</f>
        <v>0</v>
      </c>
      <c r="G73">
        <f>IF('Data Export'!$C73="","",'Strip Curtains'!I9)</f>
        <v>535</v>
      </c>
      <c r="H73">
        <f>IF('Data Export'!$C73="","",'Strip Curtains'!J9)</f>
        <v>6.59E-2</v>
      </c>
      <c r="I73">
        <f>IF('Data Export'!$C73="","", 'Project Summary'!$H$1)</f>
        <v>4</v>
      </c>
      <c r="J73">
        <f>IF('Data Export'!$C73="","",'Strip Curtains'!D9)</f>
        <v>0</v>
      </c>
      <c r="K73">
        <f>IF('Data Export'!$C73="","",'Strip Curtains'!E9)</f>
        <v>0</v>
      </c>
      <c r="L73" t="str">
        <f>IF('Data Export'!$C73="","", 'Project Summary'!$C$12)</f>
        <v>Grocery</v>
      </c>
      <c r="M73" t="str">
        <f>IF('Data Export'!$C73="","", "")</f>
        <v/>
      </c>
      <c r="N73" t="str">
        <f>IF('Data Export'!$C73="","", "")</f>
        <v/>
      </c>
      <c r="O73" t="str">
        <f>IF('Data Export'!$C73="","", "")</f>
        <v/>
      </c>
      <c r="P73" t="str">
        <f>IF('Data Export'!$C73="","", "")</f>
        <v/>
      </c>
      <c r="Q73" t="str">
        <f>IF('Data Export'!$C73="","", "")</f>
        <v/>
      </c>
      <c r="R73" t="str">
        <f>IF('Data Export'!$C73="","", "")</f>
        <v/>
      </c>
      <c r="S73" t="str">
        <f>IF('Data Export'!$C73="","", "")</f>
        <v/>
      </c>
      <c r="T73" t="str">
        <f>IF('Data Export'!$C73="","", "")</f>
        <v/>
      </c>
      <c r="U73" t="str">
        <f>IF('Data Export'!$C73="","", "")</f>
        <v/>
      </c>
      <c r="V73" t="str">
        <f>IF('Data Export'!$C73="","", "")</f>
        <v/>
      </c>
      <c r="W73" t="str">
        <f>IF('Data Export'!$C73="","", "")</f>
        <v/>
      </c>
      <c r="X73" t="str">
        <f>IF('Data Export'!$C73="","", "")</f>
        <v/>
      </c>
      <c r="Y73" t="str">
        <f>IF('Data Export'!$C73="","", "")</f>
        <v/>
      </c>
      <c r="Z73" t="str">
        <f>IF('Data Export'!$C73="","", "")</f>
        <v/>
      </c>
      <c r="AA73" t="str">
        <f>IF('Data Export'!$C73="","", "")</f>
        <v/>
      </c>
      <c r="AB73" t="str">
        <f>IF('Data Export'!$C73="","", "")</f>
        <v/>
      </c>
      <c r="AC73" t="str">
        <f>IF('Data Export'!$C73="","", "")</f>
        <v/>
      </c>
      <c r="AD73" t="str">
        <f>IF('Data Export'!$C73="","", "")</f>
        <v/>
      </c>
      <c r="AE73" t="str">
        <f>IF('Data Export'!$C73="","", "")</f>
        <v/>
      </c>
      <c r="AF73" t="str">
        <f>IF('Data Export'!$C73="","", "")</f>
        <v/>
      </c>
      <c r="AG73" t="str">
        <f>IF('Data Export'!$C73="","", "")</f>
        <v/>
      </c>
      <c r="AH73" t="str">
        <f>IF('Data Export'!$C73="","", "")</f>
        <v/>
      </c>
      <c r="AJ73" t="str">
        <f>IF('Data Export'!$C73="","", "")</f>
        <v/>
      </c>
      <c r="AK73" t="str">
        <f>IF('Data Export'!$C73="","", "")</f>
        <v/>
      </c>
      <c r="AL73" t="str">
        <f>IF('Data Export'!$C73="","", "")</f>
        <v/>
      </c>
      <c r="AM73" t="str">
        <f>IF('Data Export'!$C73="","", "")</f>
        <v/>
      </c>
      <c r="AN73" t="str">
        <f>IF('Data Export'!$C73="","", "")</f>
        <v/>
      </c>
      <c r="AO73" s="124" t="str">
        <f>IF('Data Export'!$C73="","", "")</f>
        <v/>
      </c>
      <c r="AP73" s="127" t="str">
        <f>IF('Data Export'!$C73="","", "")</f>
        <v/>
      </c>
      <c r="AQ73" s="127" t="str">
        <f>IF('Data Export'!$C73="","", "")</f>
        <v/>
      </c>
      <c r="AR73" s="127" t="str">
        <f>IF('Data Export'!$C73="","", "")</f>
        <v/>
      </c>
      <c r="AS73" s="127" t="str">
        <f>IF('Data Export'!$C73="","", "")</f>
        <v/>
      </c>
    </row>
    <row r="74" spans="1:45">
      <c r="A74" t="str">
        <f>'Strip Curtains'!$B$3</f>
        <v>Strip Curtains for Walk In Freezers and Coolers</v>
      </c>
      <c r="B74">
        <v>73</v>
      </c>
      <c r="C74">
        <f>IF('Strip Curtains'!H10="","", 'Strip Curtains'!H10)</f>
        <v>1</v>
      </c>
      <c r="D74" t="str">
        <f>IF($C74="","",'Look Up Tables'!$AO$63)</f>
        <v>StripCurtain</v>
      </c>
      <c r="E74">
        <f>IF('Data Export'!$C74="","", 'Strip Curtains'!L10)</f>
        <v>0.88</v>
      </c>
      <c r="F74">
        <f>IF('Data Export'!C74="","", 'Project Summary'!$C$6)</f>
        <v>0</v>
      </c>
      <c r="G74">
        <f>IF('Data Export'!$C74="","",'Strip Curtains'!I10)</f>
        <v>19</v>
      </c>
      <c r="H74">
        <f>IF('Data Export'!$C74="","",'Strip Curtains'!J10)</f>
        <v>2.5000000000000001E-3</v>
      </c>
      <c r="I74">
        <f>IF('Data Export'!$C74="","", 'Project Summary'!$H$1)</f>
        <v>4</v>
      </c>
      <c r="J74">
        <f>IF('Data Export'!$C74="","",'Strip Curtains'!D10)</f>
        <v>0</v>
      </c>
      <c r="K74">
        <f>IF('Data Export'!$C74="","",'Strip Curtains'!E10)</f>
        <v>0</v>
      </c>
      <c r="L74" t="str">
        <f>IF('Data Export'!$C74="","", 'Project Summary'!$C$12)</f>
        <v>Grocery</v>
      </c>
      <c r="M74" t="str">
        <f>IF('Data Export'!$C74="","", "")</f>
        <v/>
      </c>
      <c r="N74" t="str">
        <f>IF('Data Export'!$C74="","", "")</f>
        <v/>
      </c>
      <c r="O74" t="str">
        <f>IF('Data Export'!$C74="","", "")</f>
        <v/>
      </c>
      <c r="P74" t="str">
        <f>IF('Data Export'!$C74="","", "")</f>
        <v/>
      </c>
      <c r="Q74" t="str">
        <f>IF('Data Export'!$C74="","", "")</f>
        <v/>
      </c>
      <c r="R74" t="str">
        <f>IF('Data Export'!$C74="","", "")</f>
        <v/>
      </c>
      <c r="S74" t="str">
        <f>IF('Data Export'!$C74="","", "")</f>
        <v/>
      </c>
      <c r="T74" t="str">
        <f>IF('Data Export'!$C74="","", "")</f>
        <v/>
      </c>
      <c r="U74" t="str">
        <f>IF('Data Export'!$C74="","", "")</f>
        <v/>
      </c>
      <c r="V74" t="str">
        <f>IF('Data Export'!$C74="","", "")</f>
        <v/>
      </c>
      <c r="W74" t="str">
        <f>IF('Data Export'!$C74="","", "")</f>
        <v/>
      </c>
      <c r="X74" t="str">
        <f>IF('Data Export'!$C74="","", "")</f>
        <v/>
      </c>
      <c r="Y74" t="str">
        <f>IF('Data Export'!$C74="","", "")</f>
        <v/>
      </c>
      <c r="Z74" t="str">
        <f>IF('Data Export'!$C74="","", "")</f>
        <v/>
      </c>
      <c r="AA74" t="str">
        <f>IF('Data Export'!$C74="","", "")</f>
        <v/>
      </c>
      <c r="AB74" t="str">
        <f>IF('Data Export'!$C74="","", "")</f>
        <v/>
      </c>
      <c r="AC74" t="str">
        <f>IF('Data Export'!$C74="","", "")</f>
        <v/>
      </c>
      <c r="AD74" t="str">
        <f>IF('Data Export'!$C74="","", "")</f>
        <v/>
      </c>
      <c r="AE74" t="str">
        <f>IF('Data Export'!$C74="","", "")</f>
        <v/>
      </c>
      <c r="AF74" t="str">
        <f>IF('Data Export'!$C74="","", "")</f>
        <v/>
      </c>
      <c r="AG74" t="str">
        <f>IF('Data Export'!$C74="","", "")</f>
        <v/>
      </c>
      <c r="AH74" t="str">
        <f>IF('Data Export'!$C74="","", "")</f>
        <v/>
      </c>
      <c r="AJ74" t="str">
        <f>IF('Data Export'!$C74="","", "")</f>
        <v/>
      </c>
      <c r="AK74" t="str">
        <f>IF('Data Export'!$C74="","", "")</f>
        <v/>
      </c>
      <c r="AL74" t="str">
        <f>IF('Data Export'!$C74="","", "")</f>
        <v/>
      </c>
      <c r="AM74" t="str">
        <f>IF('Data Export'!$C74="","", "")</f>
        <v/>
      </c>
      <c r="AN74" t="str">
        <f>IF('Data Export'!$C74="","", "")</f>
        <v/>
      </c>
      <c r="AO74" s="124" t="str">
        <f>IF('Data Export'!$C74="","", "")</f>
        <v/>
      </c>
      <c r="AP74" s="127" t="str">
        <f>IF('Data Export'!$C74="","", "")</f>
        <v/>
      </c>
      <c r="AQ74" s="127" t="str">
        <f>IF('Data Export'!$C74="","", "")</f>
        <v/>
      </c>
      <c r="AR74" s="127" t="str">
        <f>IF('Data Export'!$C74="","", "")</f>
        <v/>
      </c>
      <c r="AS74" s="127" t="str">
        <f>IF('Data Export'!$C74="","", "")</f>
        <v/>
      </c>
    </row>
    <row r="75" spans="1:45">
      <c r="A75" t="str">
        <f>'Strip Curtains'!$B$3</f>
        <v>Strip Curtains for Walk In Freezers and Coolers</v>
      </c>
      <c r="B75">
        <v>74</v>
      </c>
      <c r="C75">
        <f>IF('Strip Curtains'!H11="","", 'Strip Curtains'!H11)</f>
        <v>1</v>
      </c>
      <c r="D75" t="str">
        <f>IF($C75="","",'Look Up Tables'!$AO$63)</f>
        <v>StripCurtain</v>
      </c>
      <c r="E75">
        <f>IF('Data Export'!$C75="","", 'Strip Curtains'!L11)</f>
        <v>1.38</v>
      </c>
      <c r="F75">
        <f>IF('Data Export'!C75="","", 'Project Summary'!$C$6)</f>
        <v>0</v>
      </c>
      <c r="G75">
        <f>IF('Data Export'!$C75="","",'Strip Curtains'!I11)</f>
        <v>31</v>
      </c>
      <c r="H75">
        <f>IF('Data Export'!$C75="","",'Strip Curtains'!J11)</f>
        <v>3.8E-3</v>
      </c>
      <c r="I75">
        <f>IF('Data Export'!$C75="","", 'Project Summary'!$H$1)</f>
        <v>4</v>
      </c>
      <c r="J75">
        <f>IF('Data Export'!$C75="","",'Strip Curtains'!D11)</f>
        <v>0</v>
      </c>
      <c r="K75">
        <f>IF('Data Export'!$C75="","",'Strip Curtains'!E11)</f>
        <v>0</v>
      </c>
      <c r="L75" t="str">
        <f>IF('Data Export'!$C75="","", 'Project Summary'!$C$12)</f>
        <v>Grocery</v>
      </c>
      <c r="M75" t="str">
        <f>IF('Data Export'!$C75="","", "")</f>
        <v/>
      </c>
      <c r="N75" t="str">
        <f>IF('Data Export'!$C75="","", "")</f>
        <v/>
      </c>
      <c r="O75" t="str">
        <f>IF('Data Export'!$C75="","", "")</f>
        <v/>
      </c>
      <c r="P75" t="str">
        <f>IF('Data Export'!$C75="","", "")</f>
        <v/>
      </c>
      <c r="Q75" t="str">
        <f>IF('Data Export'!$C75="","", "")</f>
        <v/>
      </c>
      <c r="R75" t="str">
        <f>IF('Data Export'!$C75="","", "")</f>
        <v/>
      </c>
      <c r="S75" t="str">
        <f>IF('Data Export'!$C75="","", "")</f>
        <v/>
      </c>
      <c r="T75" t="str">
        <f>IF('Data Export'!$C75="","", "")</f>
        <v/>
      </c>
      <c r="U75" t="str">
        <f>IF('Data Export'!$C75="","", "")</f>
        <v/>
      </c>
      <c r="V75" t="str">
        <f>IF('Data Export'!$C75="","", "")</f>
        <v/>
      </c>
      <c r="W75" t="str">
        <f>IF('Data Export'!$C75="","", "")</f>
        <v/>
      </c>
      <c r="X75" t="str">
        <f>IF('Data Export'!$C75="","", "")</f>
        <v/>
      </c>
      <c r="Y75" t="str">
        <f>IF('Data Export'!$C75="","", "")</f>
        <v/>
      </c>
      <c r="Z75" t="str">
        <f>IF('Data Export'!$C75="","", "")</f>
        <v/>
      </c>
      <c r="AA75" t="str">
        <f>IF('Data Export'!$C75="","", "")</f>
        <v/>
      </c>
      <c r="AB75" t="str">
        <f>IF('Data Export'!$C75="","", "")</f>
        <v/>
      </c>
      <c r="AC75" t="str">
        <f>IF('Data Export'!$C75="","", "")</f>
        <v/>
      </c>
      <c r="AD75" t="str">
        <f>IF('Data Export'!$C75="","", "")</f>
        <v/>
      </c>
      <c r="AE75" t="str">
        <f>IF('Data Export'!$C75="","", "")</f>
        <v/>
      </c>
      <c r="AF75" t="str">
        <f>IF('Data Export'!$C75="","", "")</f>
        <v/>
      </c>
      <c r="AG75" t="str">
        <f>IF('Data Export'!$C75="","", "")</f>
        <v/>
      </c>
      <c r="AH75" t="str">
        <f>IF('Data Export'!$C75="","", "")</f>
        <v/>
      </c>
      <c r="AJ75" t="str">
        <f>IF('Data Export'!$C75="","", "")</f>
        <v/>
      </c>
      <c r="AK75" t="str">
        <f>IF('Data Export'!$C75="","", "")</f>
        <v/>
      </c>
      <c r="AL75" t="str">
        <f>IF('Data Export'!$C75="","", "")</f>
        <v/>
      </c>
      <c r="AM75" t="str">
        <f>IF('Data Export'!$C75="","", "")</f>
        <v/>
      </c>
      <c r="AN75" t="str">
        <f>IF('Data Export'!$C75="","", "")</f>
        <v/>
      </c>
      <c r="AO75" s="124" t="str">
        <f>IF('Data Export'!$C75="","", "")</f>
        <v/>
      </c>
      <c r="AP75" s="127" t="str">
        <f>IF('Data Export'!$C75="","", "")</f>
        <v/>
      </c>
      <c r="AQ75" s="127" t="str">
        <f>IF('Data Export'!$C75="","", "")</f>
        <v/>
      </c>
      <c r="AR75" s="127" t="str">
        <f>IF('Data Export'!$C75="","", "")</f>
        <v/>
      </c>
      <c r="AS75" s="127" t="str">
        <f>IF('Data Export'!$C75="","", "")</f>
        <v/>
      </c>
    </row>
    <row r="76" spans="1:45">
      <c r="A76" t="str">
        <f>'Strip Curtains'!$B$3</f>
        <v>Strip Curtains for Walk In Freezers and Coolers</v>
      </c>
      <c r="B76">
        <v>75</v>
      </c>
      <c r="C76">
        <f>IF('Strip Curtains'!H12="","", 'Strip Curtains'!H12)</f>
        <v>1</v>
      </c>
      <c r="D76" t="str">
        <f>IF($C76="","",'Look Up Tables'!$AO$63)</f>
        <v>StripCurtain</v>
      </c>
      <c r="E76">
        <f>IF('Data Export'!$C76="","", 'Strip Curtains'!L12)</f>
        <v>1.1000000000000001</v>
      </c>
      <c r="F76">
        <f>IF('Data Export'!C76="","", 'Project Summary'!$C$6)</f>
        <v>0</v>
      </c>
      <c r="G76">
        <f>IF('Data Export'!$C76="","",'Strip Curtains'!I12)</f>
        <v>24</v>
      </c>
      <c r="H76">
        <f>IF('Data Export'!$C76="","",'Strip Curtains'!J12)</f>
        <v>3.0999999999999999E-3</v>
      </c>
      <c r="I76">
        <f>IF('Data Export'!$C76="","", 'Project Summary'!$H$1)</f>
        <v>4</v>
      </c>
      <c r="J76">
        <f>IF('Data Export'!$C76="","",'Strip Curtains'!D12)</f>
        <v>0</v>
      </c>
      <c r="K76">
        <f>IF('Data Export'!$C76="","",'Strip Curtains'!E12)</f>
        <v>0</v>
      </c>
      <c r="L76" t="str">
        <f>IF('Data Export'!$C76="","", 'Project Summary'!$C$12)</f>
        <v>Grocery</v>
      </c>
      <c r="M76" t="str">
        <f>IF('Data Export'!$C76="","", "")</f>
        <v/>
      </c>
      <c r="N76" t="str">
        <f>IF('Data Export'!$C76="","", "")</f>
        <v/>
      </c>
      <c r="O76" t="str">
        <f>IF('Data Export'!$C76="","", "")</f>
        <v/>
      </c>
      <c r="P76" t="str">
        <f>IF('Data Export'!$C76="","", "")</f>
        <v/>
      </c>
      <c r="Q76" t="str">
        <f>IF('Data Export'!$C76="","", "")</f>
        <v/>
      </c>
      <c r="R76" t="str">
        <f>IF('Data Export'!$C76="","", "")</f>
        <v/>
      </c>
      <c r="S76" t="str">
        <f>IF('Data Export'!$C76="","", "")</f>
        <v/>
      </c>
      <c r="T76" t="str">
        <f>IF('Data Export'!$C76="","", "")</f>
        <v/>
      </c>
      <c r="U76" t="str">
        <f>IF('Data Export'!$C76="","", "")</f>
        <v/>
      </c>
      <c r="V76" t="str">
        <f>IF('Data Export'!$C76="","", "")</f>
        <v/>
      </c>
      <c r="W76" t="str">
        <f>IF('Data Export'!$C76="","", "")</f>
        <v/>
      </c>
      <c r="X76" t="str">
        <f>IF('Data Export'!$C76="","", "")</f>
        <v/>
      </c>
      <c r="Y76" t="str">
        <f>IF('Data Export'!$C76="","", "")</f>
        <v/>
      </c>
      <c r="Z76" t="str">
        <f>IF('Data Export'!$C76="","", "")</f>
        <v/>
      </c>
      <c r="AA76" t="str">
        <f>IF('Data Export'!$C76="","", "")</f>
        <v/>
      </c>
      <c r="AB76" t="str">
        <f>IF('Data Export'!$C76="","", "")</f>
        <v/>
      </c>
      <c r="AC76" t="str">
        <f>IF('Data Export'!$C76="","", "")</f>
        <v/>
      </c>
      <c r="AD76" t="str">
        <f>IF('Data Export'!$C76="","", "")</f>
        <v/>
      </c>
      <c r="AE76" t="str">
        <f>IF('Data Export'!$C76="","", "")</f>
        <v/>
      </c>
      <c r="AF76" t="str">
        <f>IF('Data Export'!$C76="","", "")</f>
        <v/>
      </c>
      <c r="AG76" t="str">
        <f>IF('Data Export'!$C76="","", "")</f>
        <v/>
      </c>
      <c r="AH76" t="str">
        <f>IF('Data Export'!$C76="","", "")</f>
        <v/>
      </c>
      <c r="AJ76" t="str">
        <f>IF('Data Export'!$C76="","", "")</f>
        <v/>
      </c>
      <c r="AK76" t="str">
        <f>IF('Data Export'!$C76="","", "")</f>
        <v/>
      </c>
      <c r="AL76" t="str">
        <f>IF('Data Export'!$C76="","", "")</f>
        <v/>
      </c>
      <c r="AM76" t="str">
        <f>IF('Data Export'!$C76="","", "")</f>
        <v/>
      </c>
      <c r="AN76" t="str">
        <f>IF('Data Export'!$C76="","", "")</f>
        <v/>
      </c>
      <c r="AO76" s="124" t="str">
        <f>IF('Data Export'!$C76="","", "")</f>
        <v/>
      </c>
      <c r="AP76" s="127" t="str">
        <f>IF('Data Export'!$C76="","", "")</f>
        <v/>
      </c>
      <c r="AQ76" s="127" t="str">
        <f>IF('Data Export'!$C76="","", "")</f>
        <v/>
      </c>
      <c r="AR76" s="127" t="str">
        <f>IF('Data Export'!$C76="","", "")</f>
        <v/>
      </c>
      <c r="AS76" s="127" t="str">
        <f>IF('Data Export'!$C76="","", "")</f>
        <v/>
      </c>
    </row>
    <row r="77" spans="1:45">
      <c r="A77" t="str">
        <f>'Strip Curtains'!$B$3</f>
        <v>Strip Curtains for Walk In Freezers and Coolers</v>
      </c>
      <c r="B77">
        <v>76</v>
      </c>
      <c r="C77">
        <f>IF('Strip Curtains'!H13="","", 'Strip Curtains'!H13)</f>
        <v>1</v>
      </c>
      <c r="D77" t="str">
        <f>IF($C77="","",'Look Up Tables'!$AO$63)</f>
        <v>StripCurtain</v>
      </c>
      <c r="E77">
        <f>IF('Data Export'!$C77="","", 'Strip Curtains'!L13)</f>
        <v>5.74</v>
      </c>
      <c r="F77">
        <f>IF('Data Export'!C77="","", 'Project Summary'!$C$6)</f>
        <v>0</v>
      </c>
      <c r="G77">
        <f>IF('Data Export'!$C77="","",'Strip Curtains'!I13)</f>
        <v>129</v>
      </c>
      <c r="H77">
        <f>IF('Data Export'!$C77="","",'Strip Curtains'!J13)</f>
        <v>1.5800000000000002E-2</v>
      </c>
      <c r="I77">
        <f>IF('Data Export'!$C77="","", 'Project Summary'!$H$1)</f>
        <v>4</v>
      </c>
      <c r="J77">
        <f>IF('Data Export'!$C77="","",'Strip Curtains'!D13)</f>
        <v>0</v>
      </c>
      <c r="K77">
        <f>IF('Data Export'!$C77="","",'Strip Curtains'!E13)</f>
        <v>0</v>
      </c>
      <c r="L77" t="str">
        <f>IF('Data Export'!$C77="","", 'Project Summary'!$C$12)</f>
        <v>Grocery</v>
      </c>
      <c r="M77" t="str">
        <f>IF('Data Export'!$C77="","", "")</f>
        <v/>
      </c>
      <c r="N77" t="str">
        <f>IF('Data Export'!$C77="","", "")</f>
        <v/>
      </c>
      <c r="O77" t="str">
        <f>IF('Data Export'!$C77="","", "")</f>
        <v/>
      </c>
      <c r="P77" t="str">
        <f>IF('Data Export'!$C77="","", "")</f>
        <v/>
      </c>
      <c r="Q77" t="str">
        <f>IF('Data Export'!$C77="","", "")</f>
        <v/>
      </c>
      <c r="R77" t="str">
        <f>IF('Data Export'!$C77="","", "")</f>
        <v/>
      </c>
      <c r="S77" t="str">
        <f>IF('Data Export'!$C77="","", "")</f>
        <v/>
      </c>
      <c r="T77" t="str">
        <f>IF('Data Export'!$C77="","", "")</f>
        <v/>
      </c>
      <c r="U77" t="str">
        <f>IF('Data Export'!$C77="","", "")</f>
        <v/>
      </c>
      <c r="V77" t="str">
        <f>IF('Data Export'!$C77="","", "")</f>
        <v/>
      </c>
      <c r="W77" t="str">
        <f>IF('Data Export'!$C77="","", "")</f>
        <v/>
      </c>
      <c r="X77" t="str">
        <f>IF('Data Export'!$C77="","", "")</f>
        <v/>
      </c>
      <c r="Y77" t="str">
        <f>IF('Data Export'!$C77="","", "")</f>
        <v/>
      </c>
      <c r="Z77" t="str">
        <f>IF('Data Export'!$C77="","", "")</f>
        <v/>
      </c>
      <c r="AA77" t="str">
        <f>IF('Data Export'!$C77="","", "")</f>
        <v/>
      </c>
      <c r="AB77" t="str">
        <f>IF('Data Export'!$C77="","", "")</f>
        <v/>
      </c>
      <c r="AC77" t="str">
        <f>IF('Data Export'!$C77="","", "")</f>
        <v/>
      </c>
      <c r="AD77" t="str">
        <f>IF('Data Export'!$C77="","", "")</f>
        <v/>
      </c>
      <c r="AE77" t="str">
        <f>IF('Data Export'!$C77="","", "")</f>
        <v/>
      </c>
      <c r="AF77" t="str">
        <f>IF('Data Export'!$C77="","", "")</f>
        <v/>
      </c>
      <c r="AG77" t="str">
        <f>IF('Data Export'!$C77="","", "")</f>
        <v/>
      </c>
      <c r="AH77" t="str">
        <f>IF('Data Export'!$C77="","", "")</f>
        <v/>
      </c>
      <c r="AJ77" t="str">
        <f>IF('Data Export'!$C77="","", "")</f>
        <v/>
      </c>
      <c r="AK77" t="str">
        <f>IF('Data Export'!$C77="","", "")</f>
        <v/>
      </c>
      <c r="AL77" t="str">
        <f>IF('Data Export'!$C77="","", "")</f>
        <v/>
      </c>
      <c r="AM77" t="str">
        <f>IF('Data Export'!$C77="","", "")</f>
        <v/>
      </c>
      <c r="AN77" t="str">
        <f>IF('Data Export'!$C77="","", "")</f>
        <v/>
      </c>
      <c r="AO77" s="124" t="str">
        <f>IF('Data Export'!$C77="","", "")</f>
        <v/>
      </c>
      <c r="AP77" s="127" t="str">
        <f>IF('Data Export'!$C77="","", "")</f>
        <v/>
      </c>
      <c r="AQ77" s="127" t="str">
        <f>IF('Data Export'!$C77="","", "")</f>
        <v/>
      </c>
      <c r="AR77" s="127" t="str">
        <f>IF('Data Export'!$C77="","", "")</f>
        <v/>
      </c>
      <c r="AS77" s="127" t="str">
        <f>IF('Data Export'!$C77="","", "")</f>
        <v/>
      </c>
    </row>
    <row r="78" spans="1:45">
      <c r="A78" t="str">
        <f>'Strip Curtains'!$B$3</f>
        <v>Strip Curtains for Walk In Freezers and Coolers</v>
      </c>
      <c r="B78">
        <v>77</v>
      </c>
      <c r="C78">
        <f>IF('Strip Curtains'!H14="","", 'Strip Curtains'!H14)</f>
        <v>1</v>
      </c>
      <c r="D78" t="str">
        <f>IF($C78="","",'Look Up Tables'!$AO$63)</f>
        <v>StripCurtain</v>
      </c>
      <c r="E78">
        <f>IF('Data Export'!$C78="","", 'Strip Curtains'!L14)</f>
        <v>18.84</v>
      </c>
      <c r="F78">
        <f>IF('Data Export'!C78="","", 'Project Summary'!$C$6)</f>
        <v>0</v>
      </c>
      <c r="G78">
        <f>IF('Data Export'!$C78="","",'Strip Curtains'!I14)</f>
        <v>410</v>
      </c>
      <c r="H78">
        <f>IF('Data Export'!$C78="","",'Strip Curtains'!J14)</f>
        <v>5.3199999999999997E-2</v>
      </c>
      <c r="I78">
        <f>IF('Data Export'!$C78="","", 'Project Summary'!$H$1)</f>
        <v>4</v>
      </c>
      <c r="J78">
        <f>IF('Data Export'!$C78="","",'Strip Curtains'!D14)</f>
        <v>0</v>
      </c>
      <c r="K78">
        <f>IF('Data Export'!$C78="","",'Strip Curtains'!E14)</f>
        <v>0</v>
      </c>
      <c r="L78" t="str">
        <f>IF('Data Export'!$C78="","", 'Project Summary'!$C$12)</f>
        <v>Grocery</v>
      </c>
      <c r="M78" t="str">
        <f>IF('Data Export'!$C78="","", "")</f>
        <v/>
      </c>
      <c r="N78" t="str">
        <f>IF('Data Export'!$C78="","", "")</f>
        <v/>
      </c>
      <c r="O78" t="str">
        <f>IF('Data Export'!$C78="","", "")</f>
        <v/>
      </c>
      <c r="P78" t="str">
        <f>IF('Data Export'!$C78="","", "")</f>
        <v/>
      </c>
      <c r="Q78" t="str">
        <f>IF('Data Export'!$C78="","", "")</f>
        <v/>
      </c>
      <c r="R78" t="str">
        <f>IF('Data Export'!$C78="","", "")</f>
        <v/>
      </c>
      <c r="S78" t="str">
        <f>IF('Data Export'!$C78="","", "")</f>
        <v/>
      </c>
      <c r="T78" t="str">
        <f>IF('Data Export'!$C78="","", "")</f>
        <v/>
      </c>
      <c r="U78" t="str">
        <f>IF('Data Export'!$C78="","", "")</f>
        <v/>
      </c>
      <c r="V78" t="str">
        <f>IF('Data Export'!$C78="","", "")</f>
        <v/>
      </c>
      <c r="W78" t="str">
        <f>IF('Data Export'!$C78="","", "")</f>
        <v/>
      </c>
      <c r="X78" t="str">
        <f>IF('Data Export'!$C78="","", "")</f>
        <v/>
      </c>
      <c r="Y78" t="str">
        <f>IF('Data Export'!$C78="","", "")</f>
        <v/>
      </c>
      <c r="Z78" t="str">
        <f>IF('Data Export'!$C78="","", "")</f>
        <v/>
      </c>
      <c r="AA78" t="str">
        <f>IF('Data Export'!$C78="","", "")</f>
        <v/>
      </c>
      <c r="AB78" t="str">
        <f>IF('Data Export'!$C78="","", "")</f>
        <v/>
      </c>
      <c r="AC78" t="str">
        <f>IF('Data Export'!$C78="","", "")</f>
        <v/>
      </c>
      <c r="AD78" t="str">
        <f>IF('Data Export'!$C78="","", "")</f>
        <v/>
      </c>
      <c r="AE78" t="str">
        <f>IF('Data Export'!$C78="","", "")</f>
        <v/>
      </c>
      <c r="AF78" t="str">
        <f>IF('Data Export'!$C78="","", "")</f>
        <v/>
      </c>
      <c r="AG78" t="str">
        <f>IF('Data Export'!$C78="","", "")</f>
        <v/>
      </c>
      <c r="AH78" t="str">
        <f>IF('Data Export'!$C78="","", "")</f>
        <v/>
      </c>
      <c r="AJ78" t="str">
        <f>IF('Data Export'!$C78="","", "")</f>
        <v/>
      </c>
      <c r="AK78" t="str">
        <f>IF('Data Export'!$C78="","", "")</f>
        <v/>
      </c>
      <c r="AL78" t="str">
        <f>IF('Data Export'!$C78="","", "")</f>
        <v/>
      </c>
      <c r="AM78" t="str">
        <f>IF('Data Export'!$C78="","", "")</f>
        <v/>
      </c>
      <c r="AN78" t="str">
        <f>IF('Data Export'!$C78="","", "")</f>
        <v/>
      </c>
      <c r="AO78" s="124" t="str">
        <f>IF('Data Export'!$C78="","", "")</f>
        <v/>
      </c>
      <c r="AP78" s="127" t="str">
        <f>IF('Data Export'!$C78="","", "")</f>
        <v/>
      </c>
      <c r="AQ78" s="127" t="str">
        <f>IF('Data Export'!$C78="","", "")</f>
        <v/>
      </c>
      <c r="AR78" s="127" t="str">
        <f>IF('Data Export'!$C78="","", "")</f>
        <v/>
      </c>
      <c r="AS78" s="127" t="str">
        <f>IF('Data Export'!$C78="","", "")</f>
        <v/>
      </c>
    </row>
    <row r="79" spans="1:45">
      <c r="A79" t="str">
        <f>'Strip Curtains'!$B$3</f>
        <v>Strip Curtains for Walk In Freezers and Coolers</v>
      </c>
      <c r="B79">
        <v>78</v>
      </c>
      <c r="C79" t="str">
        <f>IF('Strip Curtains'!H15="","", 'Strip Curtains'!H15)</f>
        <v/>
      </c>
      <c r="D79" t="str">
        <f>IF($C79="","",'Look Up Tables'!$AO$63)</f>
        <v/>
      </c>
      <c r="E79" t="str">
        <f>IF('Data Export'!$C79="","", 'Strip Curtains'!L15)</f>
        <v/>
      </c>
      <c r="F79" t="str">
        <f>IF('Data Export'!C79="","", 'Project Summary'!$C$6)</f>
        <v/>
      </c>
      <c r="G79" t="str">
        <f>IF('Data Export'!$C79="","",'Strip Curtains'!I15)</f>
        <v/>
      </c>
      <c r="H79" t="str">
        <f>IF('Data Export'!$C79="","",'Strip Curtains'!J15)</f>
        <v/>
      </c>
      <c r="I79" t="str">
        <f>IF('Data Export'!$C79="","", 'Project Summary'!$H$1)</f>
        <v/>
      </c>
      <c r="J79" t="str">
        <f>IF('Data Export'!$C79="","",'Strip Curtains'!D15)</f>
        <v/>
      </c>
      <c r="K79" t="str">
        <f>IF('Data Export'!$C79="","",'Strip Curtains'!E15)</f>
        <v/>
      </c>
      <c r="L79" t="str">
        <f>IF('Data Export'!$C79="","", 'Project Summary'!$C$12)</f>
        <v/>
      </c>
      <c r="M79" t="str">
        <f>IF('Data Export'!$C79="","", "")</f>
        <v/>
      </c>
      <c r="N79" t="str">
        <f>IF('Data Export'!$C79="","", "")</f>
        <v/>
      </c>
      <c r="O79" t="str">
        <f>IF('Data Export'!$C79="","", "")</f>
        <v/>
      </c>
      <c r="P79" t="str">
        <f>IF('Data Export'!$C79="","", "")</f>
        <v/>
      </c>
      <c r="Q79" t="str">
        <f>IF('Data Export'!$C79="","", "")</f>
        <v/>
      </c>
      <c r="R79" t="str">
        <f>IF('Data Export'!$C79="","", "")</f>
        <v/>
      </c>
      <c r="S79" t="str">
        <f>IF('Data Export'!$C79="","", "")</f>
        <v/>
      </c>
      <c r="T79" t="str">
        <f>IF('Data Export'!$C79="","", "")</f>
        <v/>
      </c>
      <c r="U79" t="str">
        <f>IF('Data Export'!$C79="","", "")</f>
        <v/>
      </c>
      <c r="V79" t="str">
        <f>IF('Data Export'!$C79="","", "")</f>
        <v/>
      </c>
      <c r="W79" t="str">
        <f>IF('Data Export'!$C79="","", "")</f>
        <v/>
      </c>
      <c r="X79" t="str">
        <f>IF('Data Export'!$C79="","", "")</f>
        <v/>
      </c>
      <c r="Y79" t="str">
        <f>IF('Data Export'!$C79="","", "")</f>
        <v/>
      </c>
      <c r="Z79" t="str">
        <f>IF('Data Export'!$C79="","", "")</f>
        <v/>
      </c>
      <c r="AA79" t="str">
        <f>IF('Data Export'!$C79="","", "")</f>
        <v/>
      </c>
      <c r="AB79" t="str">
        <f>IF('Data Export'!$C79="","", "")</f>
        <v/>
      </c>
      <c r="AC79" t="str">
        <f>IF('Data Export'!$C79="","", "")</f>
        <v/>
      </c>
      <c r="AD79" t="str">
        <f>IF('Data Export'!$C79="","", "")</f>
        <v/>
      </c>
      <c r="AE79" t="str">
        <f>IF('Data Export'!$C79="","", "")</f>
        <v/>
      </c>
      <c r="AF79" t="str">
        <f>IF('Data Export'!$C79="","", "")</f>
        <v/>
      </c>
      <c r="AG79" t="str">
        <f>IF('Data Export'!$C79="","", "")</f>
        <v/>
      </c>
      <c r="AH79" t="str">
        <f>IF('Data Export'!$C79="","", "")</f>
        <v/>
      </c>
      <c r="AJ79" t="str">
        <f>IF('Data Export'!$C79="","", "")</f>
        <v/>
      </c>
      <c r="AK79" t="str">
        <f>IF('Data Export'!$C79="","", "")</f>
        <v/>
      </c>
      <c r="AL79" t="str">
        <f>IF('Data Export'!$C79="","", "")</f>
        <v/>
      </c>
      <c r="AM79" t="str">
        <f>IF('Data Export'!$C79="","", "")</f>
        <v/>
      </c>
      <c r="AN79" t="str">
        <f>IF('Data Export'!$C79="","", "")</f>
        <v/>
      </c>
      <c r="AO79" s="124" t="str">
        <f>IF('Data Export'!$C79="","", "")</f>
        <v/>
      </c>
      <c r="AP79" s="127" t="str">
        <f>IF('Data Export'!$C79="","", "")</f>
        <v/>
      </c>
      <c r="AQ79" s="127" t="str">
        <f>IF('Data Export'!$C79="","", "")</f>
        <v/>
      </c>
      <c r="AR79" s="127" t="str">
        <f>IF('Data Export'!$C79="","", "")</f>
        <v/>
      </c>
      <c r="AS79" s="127" t="str">
        <f>IF('Data Export'!$C79="","", "")</f>
        <v/>
      </c>
    </row>
    <row r="80" spans="1:45">
      <c r="A80" t="str">
        <f>'Strip Curtains'!$B$3</f>
        <v>Strip Curtains for Walk In Freezers and Coolers</v>
      </c>
      <c r="B80">
        <v>79</v>
      </c>
      <c r="C80" t="str">
        <f>IF('Strip Curtains'!H16="","", 'Strip Curtains'!H16)</f>
        <v/>
      </c>
      <c r="D80" t="str">
        <f>IF($C80="","",'Look Up Tables'!$AO$63)</f>
        <v/>
      </c>
      <c r="E80" t="str">
        <f>IF('Data Export'!$C80="","", 'Strip Curtains'!L16)</f>
        <v/>
      </c>
      <c r="F80" t="str">
        <f>IF('Data Export'!C80="","", 'Project Summary'!$C$6)</f>
        <v/>
      </c>
      <c r="G80" t="str">
        <f>IF('Data Export'!$C80="","",'Strip Curtains'!I16)</f>
        <v/>
      </c>
      <c r="H80" t="str">
        <f>IF('Data Export'!$C80="","",'Strip Curtains'!J16)</f>
        <v/>
      </c>
      <c r="I80" t="str">
        <f>IF('Data Export'!$C80="","", 'Project Summary'!$H$1)</f>
        <v/>
      </c>
      <c r="J80" t="str">
        <f>IF('Data Export'!$C80="","",'Strip Curtains'!D16)</f>
        <v/>
      </c>
      <c r="K80" t="str">
        <f>IF('Data Export'!$C80="","",'Strip Curtains'!E16)</f>
        <v/>
      </c>
      <c r="L80" t="str">
        <f>IF('Data Export'!$C80="","", 'Project Summary'!$C$12)</f>
        <v/>
      </c>
      <c r="M80" t="str">
        <f>IF('Data Export'!$C80="","", "")</f>
        <v/>
      </c>
      <c r="N80" t="str">
        <f>IF('Data Export'!$C80="","", "")</f>
        <v/>
      </c>
      <c r="O80" t="str">
        <f>IF('Data Export'!$C80="","", "")</f>
        <v/>
      </c>
      <c r="P80" t="str">
        <f>IF('Data Export'!$C80="","", "")</f>
        <v/>
      </c>
      <c r="Q80" t="str">
        <f>IF('Data Export'!$C80="","", "")</f>
        <v/>
      </c>
      <c r="R80" t="str">
        <f>IF('Data Export'!$C80="","", "")</f>
        <v/>
      </c>
      <c r="S80" t="str">
        <f>IF('Data Export'!$C80="","", "")</f>
        <v/>
      </c>
      <c r="T80" t="str">
        <f>IF('Data Export'!$C80="","", "")</f>
        <v/>
      </c>
      <c r="U80" t="str">
        <f>IF('Data Export'!$C80="","", "")</f>
        <v/>
      </c>
      <c r="V80" t="str">
        <f>IF('Data Export'!$C80="","", "")</f>
        <v/>
      </c>
      <c r="W80" t="str">
        <f>IF('Data Export'!$C80="","", "")</f>
        <v/>
      </c>
      <c r="X80" t="str">
        <f>IF('Data Export'!$C80="","", "")</f>
        <v/>
      </c>
      <c r="Y80" t="str">
        <f>IF('Data Export'!$C80="","", "")</f>
        <v/>
      </c>
      <c r="Z80" t="str">
        <f>IF('Data Export'!$C80="","", "")</f>
        <v/>
      </c>
      <c r="AA80" t="str">
        <f>IF('Data Export'!$C80="","", "")</f>
        <v/>
      </c>
      <c r="AB80" t="str">
        <f>IF('Data Export'!$C80="","", "")</f>
        <v/>
      </c>
      <c r="AC80" t="str">
        <f>IF('Data Export'!$C80="","", "")</f>
        <v/>
      </c>
      <c r="AD80" t="str">
        <f>IF('Data Export'!$C80="","", "")</f>
        <v/>
      </c>
      <c r="AE80" t="str">
        <f>IF('Data Export'!$C80="","", "")</f>
        <v/>
      </c>
      <c r="AF80" t="str">
        <f>IF('Data Export'!$C80="","", "")</f>
        <v/>
      </c>
      <c r="AG80" t="str">
        <f>IF('Data Export'!$C80="","", "")</f>
        <v/>
      </c>
      <c r="AH80" t="str">
        <f>IF('Data Export'!$C80="","", "")</f>
        <v/>
      </c>
      <c r="AJ80" t="str">
        <f>IF('Data Export'!$C80="","", "")</f>
        <v/>
      </c>
      <c r="AK80" t="str">
        <f>IF('Data Export'!$C80="","", "")</f>
        <v/>
      </c>
      <c r="AL80" t="str">
        <f>IF('Data Export'!$C80="","", "")</f>
        <v/>
      </c>
      <c r="AM80" t="str">
        <f>IF('Data Export'!$C80="","", "")</f>
        <v/>
      </c>
      <c r="AN80" t="str">
        <f>IF('Data Export'!$C80="","", "")</f>
        <v/>
      </c>
      <c r="AO80" s="124" t="str">
        <f>IF('Data Export'!$C80="","", "")</f>
        <v/>
      </c>
      <c r="AP80" s="127" t="str">
        <f>IF('Data Export'!$C80="","", "")</f>
        <v/>
      </c>
      <c r="AQ80" s="127" t="str">
        <f>IF('Data Export'!$C80="","", "")</f>
        <v/>
      </c>
      <c r="AR80" s="127" t="str">
        <f>IF('Data Export'!$C80="","", "")</f>
        <v/>
      </c>
      <c r="AS80" s="127" t="str">
        <f>IF('Data Export'!$C80="","", "")</f>
        <v/>
      </c>
    </row>
    <row r="81" spans="1:45" s="101" customFormat="1">
      <c r="A81" t="str">
        <f>'Strip Curtains'!$B$3</f>
        <v>Strip Curtains for Walk In Freezers and Coolers</v>
      </c>
      <c r="B81" s="101">
        <v>80</v>
      </c>
      <c r="C81" t="str">
        <f>IF('Strip Curtains'!H17="","", 'Strip Curtains'!H17)</f>
        <v/>
      </c>
      <c r="D81" t="str">
        <f>IF($C81="","",'Look Up Tables'!$AO$63)</f>
        <v/>
      </c>
      <c r="E81" t="str">
        <f>IF('Data Export'!$C81="","", 'Strip Curtains'!L17)</f>
        <v/>
      </c>
      <c r="F81" t="str">
        <f>IF('Data Export'!C81="","", 'Project Summary'!$C$6)</f>
        <v/>
      </c>
      <c r="G81" t="str">
        <f>IF('Data Export'!$C81="","",'Strip Curtains'!I17)</f>
        <v/>
      </c>
      <c r="H81" t="str">
        <f>IF('Data Export'!$C81="","",'Strip Curtains'!J17)</f>
        <v/>
      </c>
      <c r="I81" t="str">
        <f>IF('Data Export'!$C81="","", 'Project Summary'!$H$1)</f>
        <v/>
      </c>
      <c r="J81" t="str">
        <f>IF('Data Export'!$C81="","",'Strip Curtains'!D17)</f>
        <v/>
      </c>
      <c r="K81" t="str">
        <f>IF('Data Export'!$C81="","",'Strip Curtains'!E17)</f>
        <v/>
      </c>
      <c r="L81" t="str">
        <f>IF('Data Export'!$C81="","", 'Project Summary'!$C$12)</f>
        <v/>
      </c>
      <c r="M81" t="str">
        <f>IF('Data Export'!$C81="","", "")</f>
        <v/>
      </c>
      <c r="N81" t="str">
        <f>IF('Data Export'!$C81="","", "")</f>
        <v/>
      </c>
      <c r="O81" t="str">
        <f>IF('Data Export'!$C81="","", "")</f>
        <v/>
      </c>
      <c r="P81" t="str">
        <f>IF('Data Export'!$C81="","", "")</f>
        <v/>
      </c>
      <c r="Q81" t="str">
        <f>IF('Data Export'!$C81="","", "")</f>
        <v/>
      </c>
      <c r="R81" t="str">
        <f>IF('Data Export'!$C81="","", "")</f>
        <v/>
      </c>
      <c r="S81" t="str">
        <f>IF('Data Export'!$C81="","", "")</f>
        <v/>
      </c>
      <c r="T81" t="str">
        <f>IF('Data Export'!$C81="","", "")</f>
        <v/>
      </c>
      <c r="U81" t="str">
        <f>IF('Data Export'!$C81="","", "")</f>
        <v/>
      </c>
      <c r="V81" t="str">
        <f>IF('Data Export'!$C81="","", "")</f>
        <v/>
      </c>
      <c r="W81" t="str">
        <f>IF('Data Export'!$C81="","", "")</f>
        <v/>
      </c>
      <c r="X81" t="str">
        <f>IF('Data Export'!$C81="","", "")</f>
        <v/>
      </c>
      <c r="Y81" t="str">
        <f>IF('Data Export'!$C81="","", "")</f>
        <v/>
      </c>
      <c r="Z81" t="str">
        <f>IF('Data Export'!$C81="","", "")</f>
        <v/>
      </c>
      <c r="AA81" t="str">
        <f>IF('Data Export'!$C81="","", "")</f>
        <v/>
      </c>
      <c r="AB81" t="str">
        <f>IF('Data Export'!$C81="","", "")</f>
        <v/>
      </c>
      <c r="AC81" t="str">
        <f>IF('Data Export'!$C81="","", "")</f>
        <v/>
      </c>
      <c r="AD81" t="str">
        <f>IF('Data Export'!$C81="","", "")</f>
        <v/>
      </c>
      <c r="AE81" t="str">
        <f>IF('Data Export'!$C81="","", "")</f>
        <v/>
      </c>
      <c r="AF81" t="str">
        <f>IF('Data Export'!$C81="","", "")</f>
        <v/>
      </c>
      <c r="AG81" t="str">
        <f>IF('Data Export'!$C81="","", "")</f>
        <v/>
      </c>
      <c r="AH81" t="str">
        <f>IF('Data Export'!$C81="","", "")</f>
        <v/>
      </c>
      <c r="AJ81" t="str">
        <f>IF('Data Export'!$C81="","", "")</f>
        <v/>
      </c>
      <c r="AK81" t="str">
        <f>IF('Data Export'!$C81="","", "")</f>
        <v/>
      </c>
      <c r="AL81" t="str">
        <f>IF('Data Export'!$C81="","", "")</f>
        <v/>
      </c>
      <c r="AM81" t="str">
        <f>IF('Data Export'!$C81="","", "")</f>
        <v/>
      </c>
      <c r="AN81" t="str">
        <f>IF('Data Export'!$C81="","", "")</f>
        <v/>
      </c>
      <c r="AO81" s="124" t="str">
        <f>IF('Data Export'!$C81="","", "")</f>
        <v/>
      </c>
      <c r="AP81" s="127" t="str">
        <f>IF('Data Export'!$C81="","", "")</f>
        <v/>
      </c>
      <c r="AQ81" s="127" t="str">
        <f>IF('Data Export'!$C81="","", "")</f>
        <v/>
      </c>
      <c r="AR81" s="127" t="str">
        <f>IF('Data Export'!$C81="","", "")</f>
        <v/>
      </c>
      <c r="AS81" s="127" t="str">
        <f>IF('Data Export'!$C81="","", "")</f>
        <v/>
      </c>
    </row>
    <row r="82" spans="1:45">
      <c r="A82" t="str">
        <f>'Night Covers'!$B$3</f>
        <v>Night Covers for Display Cases</v>
      </c>
      <c r="B82">
        <v>81</v>
      </c>
      <c r="C82">
        <f>IF('Night Covers'!I8="","", 'Night Covers'!I8)</f>
        <v>1</v>
      </c>
      <c r="D82" t="str">
        <f>IF($C82="","",'Look Up Tables'!$AO$62)</f>
        <v>NightCover</v>
      </c>
      <c r="E82">
        <f>IF('Data Export'!$C82="","", 'Night Covers'!O8)</f>
        <v>1.31</v>
      </c>
      <c r="F82">
        <f>IF('Data Export'!C82="","", 'Project Summary'!$C$6)</f>
        <v>0</v>
      </c>
      <c r="G82">
        <f>IF('Data Export'!$C82="","",'Night Covers'!L8)</f>
        <v>65.7</v>
      </c>
      <c r="H82">
        <f>IF('Data Export'!$C82="","",'Night Covers'!M8)</f>
        <v>0</v>
      </c>
      <c r="I82">
        <f>IF('Data Export'!$C82="","", 'Project Summary'!$H$1)</f>
        <v>4</v>
      </c>
      <c r="J82" t="str">
        <f>IF('Data Export'!$C82="","",'Night Covers'!D8)</f>
        <v>test</v>
      </c>
      <c r="K82" t="str">
        <f>IF('Data Export'!$C82="","",'Night Covers'!E8)</f>
        <v>test</v>
      </c>
      <c r="L82" t="str">
        <f>IF('Data Export'!$C82="","", 'Project Summary'!$C$12)</f>
        <v>Grocery</v>
      </c>
      <c r="M82" t="str">
        <f>IF('Data Export'!$C82="","", "")</f>
        <v/>
      </c>
      <c r="N82" t="str">
        <f>IF('Data Export'!$C82="","", "")</f>
        <v/>
      </c>
      <c r="O82" t="str">
        <f>IF('Data Export'!$C82="","", "")</f>
        <v/>
      </c>
      <c r="P82" t="str">
        <f>IF('Data Export'!$C82="","", "")</f>
        <v/>
      </c>
      <c r="Q82" t="str">
        <f>IF('Data Export'!$C82="","", "")</f>
        <v/>
      </c>
      <c r="R82" t="str">
        <f>IF('Data Export'!$C82="","", "")</f>
        <v/>
      </c>
      <c r="S82" t="str">
        <f>IF('Data Export'!$C82="","", "")</f>
        <v/>
      </c>
      <c r="T82" t="str">
        <f>IF('Data Export'!$C82="","", "")</f>
        <v/>
      </c>
      <c r="U82" t="str">
        <f>IF('Data Export'!$C82="","", "")</f>
        <v/>
      </c>
      <c r="V82" t="str">
        <f>IF('Data Export'!$C82="","", "")</f>
        <v/>
      </c>
      <c r="X82" t="str">
        <f>IF('Data Export'!$C82="","", "")</f>
        <v/>
      </c>
      <c r="Y82" t="str">
        <f>IF('Data Export'!$C82="","", "")</f>
        <v/>
      </c>
      <c r="Z82" t="str">
        <f>IF('Data Export'!$C82="","", "")</f>
        <v/>
      </c>
      <c r="AA82" t="str">
        <f>IF('Data Export'!$C82="","", "")</f>
        <v/>
      </c>
      <c r="AB82" t="str">
        <f>IF('Data Export'!$C82="","", "")</f>
        <v/>
      </c>
      <c r="AC82" t="str">
        <f>IF('Data Export'!$C82="","", "")</f>
        <v/>
      </c>
      <c r="AD82" t="str">
        <f>IF('Data Export'!$C82="","", "")</f>
        <v/>
      </c>
      <c r="AE82" t="str">
        <f>IF('Data Export'!$C82="","", "")</f>
        <v/>
      </c>
      <c r="AF82" t="str">
        <f>IF('Data Export'!$C82="","", "")</f>
        <v/>
      </c>
      <c r="AG82" t="str">
        <f>IF('Data Export'!$C82="","", "")</f>
        <v/>
      </c>
      <c r="AH82" t="str">
        <f>IF('Data Export'!$C82="","", "")</f>
        <v/>
      </c>
      <c r="AJ82" t="str">
        <f>IF('Data Export'!$C82="","", "")</f>
        <v/>
      </c>
      <c r="AK82" t="str">
        <f>IF('Data Export'!$C82="","", "")</f>
        <v/>
      </c>
      <c r="AL82" t="str">
        <f>IF('Data Export'!$C82="","", 'Night Covers'!G8)</f>
        <v>Low Temperature (-35F to -5F)</v>
      </c>
      <c r="AM82">
        <f>IF('Data Export'!$C82="","", 'Night Covers'!H8)</f>
        <v>1</v>
      </c>
      <c r="AN82" t="str">
        <f>IF('Data Export'!$C82="","", "")</f>
        <v/>
      </c>
    </row>
    <row r="83" spans="1:45">
      <c r="A83" t="str">
        <f>'Night Covers'!$B$3</f>
        <v>Night Covers for Display Cases</v>
      </c>
      <c r="B83">
        <v>82</v>
      </c>
      <c r="C83">
        <f>IF('Night Covers'!I9="","", 'Night Covers'!I9)</f>
        <v>1</v>
      </c>
      <c r="D83" t="str">
        <f>IF($C83="","",'Look Up Tables'!$AO$62)</f>
        <v>NightCover</v>
      </c>
      <c r="E83">
        <f>IF('Data Export'!$C83="","", 'Night Covers'!O9)</f>
        <v>0.88</v>
      </c>
      <c r="F83">
        <f>IF('Data Export'!C83="","", 'Project Summary'!$C$6)</f>
        <v>0</v>
      </c>
      <c r="G83">
        <f>IF('Data Export'!$C83="","",'Night Covers'!L9)</f>
        <v>43.8</v>
      </c>
      <c r="H83">
        <f>IF('Data Export'!$C83="","",'Night Covers'!M9)</f>
        <v>0</v>
      </c>
      <c r="I83">
        <f>IF('Data Export'!$C83="","", 'Project Summary'!$H$1)</f>
        <v>4</v>
      </c>
      <c r="J83">
        <f>IF('Data Export'!$C83="","",'Night Covers'!D9)</f>
        <v>0</v>
      </c>
      <c r="K83">
        <f>IF('Data Export'!$C83="","",'Night Covers'!E9)</f>
        <v>0</v>
      </c>
      <c r="L83" t="str">
        <f>IF('Data Export'!$C83="","", 'Project Summary'!$C$12)</f>
        <v>Grocery</v>
      </c>
      <c r="M83" t="str">
        <f>IF('Data Export'!$C83="","", "")</f>
        <v/>
      </c>
      <c r="N83" t="str">
        <f>IF('Data Export'!$C83="","", "")</f>
        <v/>
      </c>
      <c r="O83" t="str">
        <f>IF('Data Export'!$C83="","", "")</f>
        <v/>
      </c>
      <c r="P83" t="str">
        <f>IF('Data Export'!$C83="","", "")</f>
        <v/>
      </c>
      <c r="Q83" t="str">
        <f>IF('Data Export'!$C83="","", "")</f>
        <v/>
      </c>
      <c r="R83" t="str">
        <f>IF('Data Export'!$C83="","", "")</f>
        <v/>
      </c>
      <c r="S83" t="str">
        <f>IF('Data Export'!$C83="","", "")</f>
        <v/>
      </c>
      <c r="T83" t="str">
        <f>IF('Data Export'!$C83="","", "")</f>
        <v/>
      </c>
      <c r="U83" t="str">
        <f>IF('Data Export'!$C83="","", "")</f>
        <v/>
      </c>
      <c r="V83" t="str">
        <f>IF('Data Export'!$C83="","", "")</f>
        <v/>
      </c>
      <c r="X83" t="str">
        <f>IF('Data Export'!$C83="","", "")</f>
        <v/>
      </c>
      <c r="Y83" t="str">
        <f>IF('Data Export'!$C83="","", "")</f>
        <v/>
      </c>
      <c r="Z83" t="str">
        <f>IF('Data Export'!$C83="","", "")</f>
        <v/>
      </c>
      <c r="AA83" t="str">
        <f>IF('Data Export'!$C83="","", "")</f>
        <v/>
      </c>
      <c r="AB83" t="str">
        <f>IF('Data Export'!$C83="","", "")</f>
        <v/>
      </c>
      <c r="AC83" t="str">
        <f>IF('Data Export'!$C83="","", "")</f>
        <v/>
      </c>
      <c r="AD83" t="str">
        <f>IF('Data Export'!$C83="","", "")</f>
        <v/>
      </c>
      <c r="AE83" t="str">
        <f>IF('Data Export'!$C83="","", "")</f>
        <v/>
      </c>
      <c r="AF83" t="str">
        <f>IF('Data Export'!$C83="","", "")</f>
        <v/>
      </c>
      <c r="AG83" t="str">
        <f>IF('Data Export'!$C83="","", "")</f>
        <v/>
      </c>
      <c r="AH83" t="str">
        <f>IF('Data Export'!$C83="","", "")</f>
        <v/>
      </c>
      <c r="AJ83" t="str">
        <f>IF('Data Export'!$C83="","", "")</f>
        <v/>
      </c>
      <c r="AK83" t="str">
        <f>IF('Data Export'!$C83="","", "")</f>
        <v/>
      </c>
      <c r="AL83" t="str">
        <f>IF('Data Export'!$C83="","", 'Night Covers'!G9)</f>
        <v>Medium Temperature (0F to 30F)</v>
      </c>
      <c r="AM83">
        <f>IF('Data Export'!$C83="","", 'Night Covers'!H9)</f>
        <v>1</v>
      </c>
      <c r="AN83" t="str">
        <f>IF('Data Export'!$C83="","", "")</f>
        <v/>
      </c>
    </row>
    <row r="84" spans="1:45">
      <c r="A84" t="str">
        <f>'Night Covers'!$B$3</f>
        <v>Night Covers for Display Cases</v>
      </c>
      <c r="B84">
        <v>83</v>
      </c>
      <c r="C84">
        <f>IF('Night Covers'!I10="","", 'Night Covers'!I10)</f>
        <v>1</v>
      </c>
      <c r="D84" t="str">
        <f>IF($C84="","",'Look Up Tables'!$AO$62)</f>
        <v>NightCover</v>
      </c>
      <c r="E84">
        <f>IF('Data Export'!$C84="","", 'Night Covers'!O10)</f>
        <v>0.44</v>
      </c>
      <c r="F84">
        <f>IF('Data Export'!C84="","", 'Project Summary'!$C$6)</f>
        <v>0</v>
      </c>
      <c r="G84">
        <f>IF('Data Export'!$C84="","",'Night Covers'!L10)</f>
        <v>21.9</v>
      </c>
      <c r="H84">
        <f>IF('Data Export'!$C84="","",'Night Covers'!M10)</f>
        <v>0</v>
      </c>
      <c r="I84">
        <f>IF('Data Export'!$C84="","", 'Project Summary'!$H$1)</f>
        <v>4</v>
      </c>
      <c r="J84">
        <f>IF('Data Export'!$C84="","",'Night Covers'!D10)</f>
        <v>0</v>
      </c>
      <c r="K84">
        <f>IF('Data Export'!$C84="","",'Night Covers'!E10)</f>
        <v>0</v>
      </c>
      <c r="L84" t="str">
        <f>IF('Data Export'!$C84="","", 'Project Summary'!$C$12)</f>
        <v>Grocery</v>
      </c>
      <c r="M84" t="str">
        <f>IF('Data Export'!$C84="","", "")</f>
        <v/>
      </c>
      <c r="N84" t="str">
        <f>IF('Data Export'!$C84="","", "")</f>
        <v/>
      </c>
      <c r="O84" t="str">
        <f>IF('Data Export'!$C84="","", "")</f>
        <v/>
      </c>
      <c r="P84" t="str">
        <f>IF('Data Export'!$C84="","", "")</f>
        <v/>
      </c>
      <c r="Q84" t="str">
        <f>IF('Data Export'!$C84="","", "")</f>
        <v/>
      </c>
      <c r="R84" t="str">
        <f>IF('Data Export'!$C84="","", "")</f>
        <v/>
      </c>
      <c r="S84" t="str">
        <f>IF('Data Export'!$C84="","", "")</f>
        <v/>
      </c>
      <c r="T84" t="str">
        <f>IF('Data Export'!$C84="","", "")</f>
        <v/>
      </c>
      <c r="U84" t="str">
        <f>IF('Data Export'!$C84="","", "")</f>
        <v/>
      </c>
      <c r="V84" t="str">
        <f>IF('Data Export'!$C84="","", "")</f>
        <v/>
      </c>
      <c r="X84" t="str">
        <f>IF('Data Export'!$C84="","", "")</f>
        <v/>
      </c>
      <c r="Y84" t="str">
        <f>IF('Data Export'!$C84="","", "")</f>
        <v/>
      </c>
      <c r="Z84" t="str">
        <f>IF('Data Export'!$C84="","", "")</f>
        <v/>
      </c>
      <c r="AA84" t="str">
        <f>IF('Data Export'!$C84="","", "")</f>
        <v/>
      </c>
      <c r="AB84" t="str">
        <f>IF('Data Export'!$C84="","", "")</f>
        <v/>
      </c>
      <c r="AC84" t="str">
        <f>IF('Data Export'!$C84="","", "")</f>
        <v/>
      </c>
      <c r="AD84" t="str">
        <f>IF('Data Export'!$C84="","", "")</f>
        <v/>
      </c>
      <c r="AE84" t="str">
        <f>IF('Data Export'!$C84="","", "")</f>
        <v/>
      </c>
      <c r="AF84" t="str">
        <f>IF('Data Export'!$C84="","", "")</f>
        <v/>
      </c>
      <c r="AG84" t="str">
        <f>IF('Data Export'!$C84="","", "")</f>
        <v/>
      </c>
      <c r="AH84" t="str">
        <f>IF('Data Export'!$C84="","", "")</f>
        <v/>
      </c>
      <c r="AJ84" t="str">
        <f>IF('Data Export'!$C84="","", "")</f>
        <v/>
      </c>
      <c r="AK84" t="str">
        <f>IF('Data Export'!$C84="","", "")</f>
        <v/>
      </c>
      <c r="AL84" t="str">
        <f>IF('Data Export'!$C84="","", 'Night Covers'!G10)</f>
        <v>High Temperature (35F - 55F)</v>
      </c>
      <c r="AM84">
        <f>IF('Data Export'!$C84="","", 'Night Covers'!H10)</f>
        <v>1</v>
      </c>
      <c r="AN84" t="str">
        <f>IF('Data Export'!$C84="","", "")</f>
        <v/>
      </c>
    </row>
    <row r="85" spans="1:45">
      <c r="A85" t="str">
        <f>'Night Covers'!$B$3</f>
        <v>Night Covers for Display Cases</v>
      </c>
      <c r="B85">
        <v>84</v>
      </c>
      <c r="C85" t="str">
        <f>IF('Night Covers'!I11="","", 'Night Covers'!I11)</f>
        <v/>
      </c>
      <c r="D85" t="str">
        <f>IF($C85="","",'Look Up Tables'!$AO$62)</f>
        <v/>
      </c>
      <c r="E85" t="str">
        <f>IF('Data Export'!$C85="","", 'Night Covers'!O11)</f>
        <v/>
      </c>
      <c r="F85" t="str">
        <f>IF('Data Export'!C85="","", 'Project Summary'!$C$6)</f>
        <v/>
      </c>
      <c r="G85" t="str">
        <f>IF('Data Export'!$C85="","",'Night Covers'!L11)</f>
        <v/>
      </c>
      <c r="H85" t="str">
        <f>IF('Data Export'!$C85="","",'Night Covers'!M11)</f>
        <v/>
      </c>
      <c r="I85" t="str">
        <f>IF('Data Export'!$C85="","", 'Project Summary'!$H$1)</f>
        <v/>
      </c>
      <c r="J85" t="str">
        <f>IF('Data Export'!$C85="","",'Night Covers'!D11)</f>
        <v/>
      </c>
      <c r="K85" t="str">
        <f>IF('Data Export'!$C85="","",'Night Covers'!E11)</f>
        <v/>
      </c>
      <c r="L85" t="str">
        <f>IF('Data Export'!$C85="","", 'Project Summary'!$C$12)</f>
        <v/>
      </c>
      <c r="M85" t="str">
        <f>IF('Data Export'!$C85="","", "")</f>
        <v/>
      </c>
      <c r="N85" t="str">
        <f>IF('Data Export'!$C85="","", "")</f>
        <v/>
      </c>
      <c r="O85" t="str">
        <f>IF('Data Export'!$C85="","", "")</f>
        <v/>
      </c>
      <c r="P85" t="str">
        <f>IF('Data Export'!$C85="","", "")</f>
        <v/>
      </c>
      <c r="Q85" t="str">
        <f>IF('Data Export'!$C85="","", "")</f>
        <v/>
      </c>
      <c r="R85" t="str">
        <f>IF('Data Export'!$C85="","", "")</f>
        <v/>
      </c>
      <c r="S85" t="str">
        <f>IF('Data Export'!$C85="","", "")</f>
        <v/>
      </c>
      <c r="T85" t="str">
        <f>IF('Data Export'!$C85="","", "")</f>
        <v/>
      </c>
      <c r="U85" t="str">
        <f>IF('Data Export'!$C85="","", "")</f>
        <v/>
      </c>
      <c r="V85" t="str">
        <f>IF('Data Export'!$C85="","", "")</f>
        <v/>
      </c>
      <c r="X85" t="str">
        <f>IF('Data Export'!$C85="","", "")</f>
        <v/>
      </c>
      <c r="Y85" t="str">
        <f>IF('Data Export'!$C85="","", "")</f>
        <v/>
      </c>
      <c r="Z85" t="str">
        <f>IF('Data Export'!$C85="","", "")</f>
        <v/>
      </c>
      <c r="AA85" t="str">
        <f>IF('Data Export'!$C85="","", "")</f>
        <v/>
      </c>
      <c r="AB85" t="str">
        <f>IF('Data Export'!$C85="","", "")</f>
        <v/>
      </c>
      <c r="AC85" t="str">
        <f>IF('Data Export'!$C85="","", "")</f>
        <v/>
      </c>
      <c r="AD85" t="str">
        <f>IF('Data Export'!$C85="","", "")</f>
        <v/>
      </c>
      <c r="AE85" t="str">
        <f>IF('Data Export'!$C85="","", "")</f>
        <v/>
      </c>
      <c r="AF85" t="str">
        <f>IF('Data Export'!$C85="","", "")</f>
        <v/>
      </c>
      <c r="AG85" t="str">
        <f>IF('Data Export'!$C85="","", "")</f>
        <v/>
      </c>
      <c r="AH85" t="str">
        <f>IF('Data Export'!$C85="","", "")</f>
        <v/>
      </c>
      <c r="AJ85" t="str">
        <f>IF('Data Export'!$C85="","", "")</f>
        <v/>
      </c>
      <c r="AK85" t="str">
        <f>IF('Data Export'!$C85="","", "")</f>
        <v/>
      </c>
      <c r="AL85" t="str">
        <f>IF('Data Export'!$C85="","", 'Night Covers'!G11)</f>
        <v/>
      </c>
      <c r="AM85" t="str">
        <f>IF('Data Export'!$C85="","", 'Night Covers'!H11)</f>
        <v/>
      </c>
      <c r="AN85" t="str">
        <f>IF('Data Export'!$C85="","", "")</f>
        <v/>
      </c>
    </row>
    <row r="86" spans="1:45">
      <c r="A86" t="str">
        <f>'Night Covers'!$B$3</f>
        <v>Night Covers for Display Cases</v>
      </c>
      <c r="B86">
        <v>85</v>
      </c>
      <c r="C86" t="str">
        <f>IF('Night Covers'!I12="","", 'Night Covers'!I12)</f>
        <v/>
      </c>
      <c r="D86" t="str">
        <f>IF($C86="","",'Look Up Tables'!$AO$62)</f>
        <v/>
      </c>
      <c r="E86" t="str">
        <f>IF('Data Export'!$C86="","", 'Night Covers'!O12)</f>
        <v/>
      </c>
      <c r="F86" t="str">
        <f>IF('Data Export'!C86="","", 'Project Summary'!$C$6)</f>
        <v/>
      </c>
      <c r="G86" t="str">
        <f>IF('Data Export'!$C86="","",'Night Covers'!L12)</f>
        <v/>
      </c>
      <c r="H86" t="str">
        <f>IF('Data Export'!$C86="","",'Night Covers'!M12)</f>
        <v/>
      </c>
      <c r="I86" t="str">
        <f>IF('Data Export'!$C86="","", 'Project Summary'!$H$1)</f>
        <v/>
      </c>
      <c r="J86" t="str">
        <f>IF('Data Export'!$C86="","",'Night Covers'!D12)</f>
        <v/>
      </c>
      <c r="K86" t="str">
        <f>IF('Data Export'!$C86="","",'Night Covers'!E12)</f>
        <v/>
      </c>
      <c r="L86" t="str">
        <f>IF('Data Export'!$C86="","", 'Project Summary'!$C$12)</f>
        <v/>
      </c>
      <c r="M86" t="str">
        <f>IF('Data Export'!$C86="","", "")</f>
        <v/>
      </c>
      <c r="N86" t="str">
        <f>IF('Data Export'!$C86="","", "")</f>
        <v/>
      </c>
      <c r="O86" t="str">
        <f>IF('Data Export'!$C86="","", "")</f>
        <v/>
      </c>
      <c r="P86" t="str">
        <f>IF('Data Export'!$C86="","", "")</f>
        <v/>
      </c>
      <c r="Q86" t="str">
        <f>IF('Data Export'!$C86="","", "")</f>
        <v/>
      </c>
      <c r="R86" t="str">
        <f>IF('Data Export'!$C86="","", "")</f>
        <v/>
      </c>
      <c r="S86" t="str">
        <f>IF('Data Export'!$C86="","", "")</f>
        <v/>
      </c>
      <c r="T86" t="str">
        <f>IF('Data Export'!$C86="","", "")</f>
        <v/>
      </c>
      <c r="U86" t="str">
        <f>IF('Data Export'!$C86="","", "")</f>
        <v/>
      </c>
      <c r="V86" t="str">
        <f>IF('Data Export'!$C86="","", "")</f>
        <v/>
      </c>
      <c r="X86" t="str">
        <f>IF('Data Export'!$C86="","", "")</f>
        <v/>
      </c>
      <c r="Y86" t="str">
        <f>IF('Data Export'!$C86="","", "")</f>
        <v/>
      </c>
      <c r="Z86" t="str">
        <f>IF('Data Export'!$C86="","", "")</f>
        <v/>
      </c>
      <c r="AA86" t="str">
        <f>IF('Data Export'!$C86="","", "")</f>
        <v/>
      </c>
      <c r="AB86" t="str">
        <f>IF('Data Export'!$C86="","", "")</f>
        <v/>
      </c>
      <c r="AC86" t="str">
        <f>IF('Data Export'!$C86="","", "")</f>
        <v/>
      </c>
      <c r="AD86" t="str">
        <f>IF('Data Export'!$C86="","", "")</f>
        <v/>
      </c>
      <c r="AE86" t="str">
        <f>IF('Data Export'!$C86="","", "")</f>
        <v/>
      </c>
      <c r="AF86" t="str">
        <f>IF('Data Export'!$C86="","", "")</f>
        <v/>
      </c>
      <c r="AG86" t="str">
        <f>IF('Data Export'!$C86="","", "")</f>
        <v/>
      </c>
      <c r="AH86" t="str">
        <f>IF('Data Export'!$C86="","", "")</f>
        <v/>
      </c>
      <c r="AJ86" t="str">
        <f>IF('Data Export'!$C86="","", "")</f>
        <v/>
      </c>
      <c r="AK86" t="str">
        <f>IF('Data Export'!$C86="","", "")</f>
        <v/>
      </c>
      <c r="AL86" t="str">
        <f>IF('Data Export'!$C86="","", 'Night Covers'!G12)</f>
        <v/>
      </c>
      <c r="AM86" t="str">
        <f>IF('Data Export'!$C86="","", 'Night Covers'!H12)</f>
        <v/>
      </c>
      <c r="AN86" t="str">
        <f>IF('Data Export'!$C86="","", "")</f>
        <v/>
      </c>
    </row>
    <row r="87" spans="1:45">
      <c r="A87" t="str">
        <f>'Night Covers'!$B$3</f>
        <v>Night Covers for Display Cases</v>
      </c>
      <c r="B87">
        <v>86</v>
      </c>
      <c r="C87" t="str">
        <f>IF('Night Covers'!I13="","", 'Night Covers'!I13)</f>
        <v/>
      </c>
      <c r="D87" t="str">
        <f>IF($C87="","",'Look Up Tables'!$AO$62)</f>
        <v/>
      </c>
      <c r="E87" t="str">
        <f>IF('Data Export'!$C87="","", 'Night Covers'!O13)</f>
        <v/>
      </c>
      <c r="F87" t="str">
        <f>IF('Data Export'!C87="","", 'Project Summary'!$C$6)</f>
        <v/>
      </c>
      <c r="G87" t="str">
        <f>IF('Data Export'!$C87="","",'Night Covers'!L13)</f>
        <v/>
      </c>
      <c r="H87" t="str">
        <f>IF('Data Export'!$C87="","",'Night Covers'!M13)</f>
        <v/>
      </c>
      <c r="I87" t="str">
        <f>IF('Data Export'!$C87="","", 'Project Summary'!$H$1)</f>
        <v/>
      </c>
      <c r="J87" t="str">
        <f>IF('Data Export'!$C87="","",'Night Covers'!D13)</f>
        <v/>
      </c>
      <c r="K87" t="str">
        <f>IF('Data Export'!$C87="","",'Night Covers'!E13)</f>
        <v/>
      </c>
      <c r="L87" t="str">
        <f>IF('Data Export'!$C87="","", 'Project Summary'!$C$12)</f>
        <v/>
      </c>
      <c r="M87" t="str">
        <f>IF('Data Export'!$C87="","", "")</f>
        <v/>
      </c>
      <c r="N87" t="str">
        <f>IF('Data Export'!$C87="","", "")</f>
        <v/>
      </c>
      <c r="O87" t="str">
        <f>IF('Data Export'!$C87="","", "")</f>
        <v/>
      </c>
      <c r="P87" t="str">
        <f>IF('Data Export'!$C87="","", "")</f>
        <v/>
      </c>
      <c r="Q87" t="str">
        <f>IF('Data Export'!$C87="","", "")</f>
        <v/>
      </c>
      <c r="R87" t="str">
        <f>IF('Data Export'!$C87="","", "")</f>
        <v/>
      </c>
      <c r="S87" t="str">
        <f>IF('Data Export'!$C87="","", "")</f>
        <v/>
      </c>
      <c r="T87" t="str">
        <f>IF('Data Export'!$C87="","", "")</f>
        <v/>
      </c>
      <c r="U87" t="str">
        <f>IF('Data Export'!$C87="","", "")</f>
        <v/>
      </c>
      <c r="V87" t="str">
        <f>IF('Data Export'!$C87="","", "")</f>
        <v/>
      </c>
      <c r="X87" t="str">
        <f>IF('Data Export'!$C87="","", "")</f>
        <v/>
      </c>
      <c r="Y87" t="str">
        <f>IF('Data Export'!$C87="","", "")</f>
        <v/>
      </c>
      <c r="Z87" t="str">
        <f>IF('Data Export'!$C87="","", "")</f>
        <v/>
      </c>
      <c r="AA87" t="str">
        <f>IF('Data Export'!$C87="","", "")</f>
        <v/>
      </c>
      <c r="AB87" t="str">
        <f>IF('Data Export'!$C87="","", "")</f>
        <v/>
      </c>
      <c r="AC87" t="str">
        <f>IF('Data Export'!$C87="","", "")</f>
        <v/>
      </c>
      <c r="AD87" t="str">
        <f>IF('Data Export'!$C87="","", "")</f>
        <v/>
      </c>
      <c r="AE87" t="str">
        <f>IF('Data Export'!$C87="","", "")</f>
        <v/>
      </c>
      <c r="AF87" t="str">
        <f>IF('Data Export'!$C87="","", "")</f>
        <v/>
      </c>
      <c r="AG87" t="str">
        <f>IF('Data Export'!$C87="","", "")</f>
        <v/>
      </c>
      <c r="AH87" t="str">
        <f>IF('Data Export'!$C87="","", "")</f>
        <v/>
      </c>
      <c r="AJ87" t="str">
        <f>IF('Data Export'!$C87="","", "")</f>
        <v/>
      </c>
      <c r="AK87" t="str">
        <f>IF('Data Export'!$C87="","", "")</f>
        <v/>
      </c>
      <c r="AL87" t="str">
        <f>IF('Data Export'!$C87="","", 'Night Covers'!G13)</f>
        <v/>
      </c>
      <c r="AM87" t="str">
        <f>IF('Data Export'!$C87="","", 'Night Covers'!H13)</f>
        <v/>
      </c>
      <c r="AN87" t="str">
        <f>IF('Data Export'!$C87="","", "")</f>
        <v/>
      </c>
    </row>
    <row r="88" spans="1:45">
      <c r="A88" t="str">
        <f>'Night Covers'!$B$3</f>
        <v>Night Covers for Display Cases</v>
      </c>
      <c r="B88">
        <v>87</v>
      </c>
      <c r="C88" t="str">
        <f>IF('Night Covers'!I14="","", 'Night Covers'!I14)</f>
        <v/>
      </c>
      <c r="D88" t="str">
        <f>IF($C88="","",'Look Up Tables'!$AO$62)</f>
        <v/>
      </c>
      <c r="E88" t="str">
        <f>IF('Data Export'!$C88="","", 'Night Covers'!O14)</f>
        <v/>
      </c>
      <c r="F88" t="str">
        <f>IF('Data Export'!C88="","", 'Project Summary'!$C$6)</f>
        <v/>
      </c>
      <c r="G88" t="str">
        <f>IF('Data Export'!$C88="","",'Night Covers'!L14)</f>
        <v/>
      </c>
      <c r="H88" t="str">
        <f>IF('Data Export'!$C88="","",'Night Covers'!M14)</f>
        <v/>
      </c>
      <c r="I88" t="str">
        <f>IF('Data Export'!$C88="","", 'Project Summary'!$H$1)</f>
        <v/>
      </c>
      <c r="J88" t="str">
        <f>IF('Data Export'!$C88="","",'Night Covers'!D14)</f>
        <v/>
      </c>
      <c r="K88" t="str">
        <f>IF('Data Export'!$C88="","",'Night Covers'!E14)</f>
        <v/>
      </c>
      <c r="L88" t="str">
        <f>IF('Data Export'!$C88="","", 'Project Summary'!$C$12)</f>
        <v/>
      </c>
      <c r="M88" t="str">
        <f>IF('Data Export'!$C88="","", "")</f>
        <v/>
      </c>
      <c r="N88" t="str">
        <f>IF('Data Export'!$C88="","", "")</f>
        <v/>
      </c>
      <c r="O88" t="str">
        <f>IF('Data Export'!$C88="","", "")</f>
        <v/>
      </c>
      <c r="P88" t="str">
        <f>IF('Data Export'!$C88="","", "")</f>
        <v/>
      </c>
      <c r="Q88" t="str">
        <f>IF('Data Export'!$C88="","", "")</f>
        <v/>
      </c>
      <c r="R88" t="str">
        <f>IF('Data Export'!$C88="","", "")</f>
        <v/>
      </c>
      <c r="S88" t="str">
        <f>IF('Data Export'!$C88="","", "")</f>
        <v/>
      </c>
      <c r="T88" t="str">
        <f>IF('Data Export'!$C88="","", "")</f>
        <v/>
      </c>
      <c r="U88" t="str">
        <f>IF('Data Export'!$C88="","", "")</f>
        <v/>
      </c>
      <c r="V88" t="str">
        <f>IF('Data Export'!$C88="","", "")</f>
        <v/>
      </c>
      <c r="X88" t="str">
        <f>IF('Data Export'!$C88="","", "")</f>
        <v/>
      </c>
      <c r="Y88" t="str">
        <f>IF('Data Export'!$C88="","", "")</f>
        <v/>
      </c>
      <c r="Z88" t="str">
        <f>IF('Data Export'!$C88="","", "")</f>
        <v/>
      </c>
      <c r="AA88" t="str">
        <f>IF('Data Export'!$C88="","", "")</f>
        <v/>
      </c>
      <c r="AB88" t="str">
        <f>IF('Data Export'!$C88="","", "")</f>
        <v/>
      </c>
      <c r="AC88" t="str">
        <f>IF('Data Export'!$C88="","", "")</f>
        <v/>
      </c>
      <c r="AD88" t="str">
        <f>IF('Data Export'!$C88="","", "")</f>
        <v/>
      </c>
      <c r="AE88" t="str">
        <f>IF('Data Export'!$C88="","", "")</f>
        <v/>
      </c>
      <c r="AF88" t="str">
        <f>IF('Data Export'!$C88="","", "")</f>
        <v/>
      </c>
      <c r="AG88" t="str">
        <f>IF('Data Export'!$C88="","", "")</f>
        <v/>
      </c>
      <c r="AH88" t="str">
        <f>IF('Data Export'!$C88="","", "")</f>
        <v/>
      </c>
      <c r="AJ88" t="str">
        <f>IF('Data Export'!$C88="","", "")</f>
        <v/>
      </c>
      <c r="AK88" t="str">
        <f>IF('Data Export'!$C88="","", "")</f>
        <v/>
      </c>
      <c r="AL88" t="str">
        <f>IF('Data Export'!$C88="","", 'Night Covers'!G14)</f>
        <v/>
      </c>
      <c r="AM88" t="str">
        <f>IF('Data Export'!$C88="","", 'Night Covers'!H14)</f>
        <v/>
      </c>
      <c r="AN88" t="str">
        <f>IF('Data Export'!$C88="","", "")</f>
        <v/>
      </c>
    </row>
    <row r="89" spans="1:45">
      <c r="A89" t="str">
        <f>'Night Covers'!$B$3</f>
        <v>Night Covers for Display Cases</v>
      </c>
      <c r="B89">
        <v>88</v>
      </c>
      <c r="C89" t="str">
        <f>IF('Night Covers'!I15="","", 'Night Covers'!I15)</f>
        <v/>
      </c>
      <c r="D89" t="str">
        <f>IF($C89="","",'Look Up Tables'!$AO$62)</f>
        <v/>
      </c>
      <c r="E89" t="str">
        <f>IF('Data Export'!$C89="","", 'Night Covers'!O15)</f>
        <v/>
      </c>
      <c r="F89" t="str">
        <f>IF('Data Export'!C89="","", 'Project Summary'!$C$6)</f>
        <v/>
      </c>
      <c r="G89" t="str">
        <f>IF('Data Export'!$C89="","",'Night Covers'!L15)</f>
        <v/>
      </c>
      <c r="H89" t="str">
        <f>IF('Data Export'!$C89="","",'Night Covers'!M15)</f>
        <v/>
      </c>
      <c r="I89" t="str">
        <f>IF('Data Export'!$C89="","", 'Project Summary'!$H$1)</f>
        <v/>
      </c>
      <c r="J89" t="str">
        <f>IF('Data Export'!$C89="","",'Night Covers'!D15)</f>
        <v/>
      </c>
      <c r="K89" t="str">
        <f>IF('Data Export'!$C89="","",'Night Covers'!E15)</f>
        <v/>
      </c>
      <c r="L89" t="str">
        <f>IF('Data Export'!$C89="","", 'Project Summary'!$C$12)</f>
        <v/>
      </c>
      <c r="M89" t="str">
        <f>IF('Data Export'!$C89="","", "")</f>
        <v/>
      </c>
      <c r="N89" t="str">
        <f>IF('Data Export'!$C89="","", "")</f>
        <v/>
      </c>
      <c r="O89" t="str">
        <f>IF('Data Export'!$C89="","", "")</f>
        <v/>
      </c>
      <c r="P89" t="str">
        <f>IF('Data Export'!$C89="","", "")</f>
        <v/>
      </c>
      <c r="Q89" t="str">
        <f>IF('Data Export'!$C89="","", "")</f>
        <v/>
      </c>
      <c r="R89" t="str">
        <f>IF('Data Export'!$C89="","", "")</f>
        <v/>
      </c>
      <c r="S89" t="str">
        <f>IF('Data Export'!$C89="","", "")</f>
        <v/>
      </c>
      <c r="T89" t="str">
        <f>IF('Data Export'!$C89="","", "")</f>
        <v/>
      </c>
      <c r="U89" t="str">
        <f>IF('Data Export'!$C89="","", "")</f>
        <v/>
      </c>
      <c r="V89" t="str">
        <f>IF('Data Export'!$C89="","", "")</f>
        <v/>
      </c>
      <c r="X89" t="str">
        <f>IF('Data Export'!$C89="","", "")</f>
        <v/>
      </c>
      <c r="Y89" t="str">
        <f>IF('Data Export'!$C89="","", "")</f>
        <v/>
      </c>
      <c r="Z89" t="str">
        <f>IF('Data Export'!$C89="","", "")</f>
        <v/>
      </c>
      <c r="AA89" t="str">
        <f>IF('Data Export'!$C89="","", "")</f>
        <v/>
      </c>
      <c r="AB89" t="str">
        <f>IF('Data Export'!$C89="","", "")</f>
        <v/>
      </c>
      <c r="AC89" t="str">
        <f>IF('Data Export'!$C89="","", "")</f>
        <v/>
      </c>
      <c r="AD89" t="str">
        <f>IF('Data Export'!$C89="","", "")</f>
        <v/>
      </c>
      <c r="AE89" t="str">
        <f>IF('Data Export'!$C89="","", "")</f>
        <v/>
      </c>
      <c r="AF89" t="str">
        <f>IF('Data Export'!$C89="","", "")</f>
        <v/>
      </c>
      <c r="AG89" t="str">
        <f>IF('Data Export'!$C89="","", "")</f>
        <v/>
      </c>
      <c r="AH89" t="str">
        <f>IF('Data Export'!$C89="","", "")</f>
        <v/>
      </c>
      <c r="AJ89" t="str">
        <f>IF('Data Export'!$C89="","", "")</f>
        <v/>
      </c>
      <c r="AK89" t="str">
        <f>IF('Data Export'!$C89="","", "")</f>
        <v/>
      </c>
      <c r="AL89" t="str">
        <f>IF('Data Export'!$C89="","", 'Night Covers'!G15)</f>
        <v/>
      </c>
      <c r="AM89" t="str">
        <f>IF('Data Export'!$C89="","", 'Night Covers'!H15)</f>
        <v/>
      </c>
      <c r="AN89" t="str">
        <f>IF('Data Export'!$C89="","", "")</f>
        <v/>
      </c>
    </row>
    <row r="90" spans="1:45">
      <c r="A90" t="str">
        <f>'Night Covers'!$B$3</f>
        <v>Night Covers for Display Cases</v>
      </c>
      <c r="B90">
        <v>89</v>
      </c>
      <c r="C90" t="str">
        <f>IF('Night Covers'!I16="","", 'Night Covers'!I16)</f>
        <v/>
      </c>
      <c r="D90" t="str">
        <f>IF($C90="","",'Look Up Tables'!$AO$62)</f>
        <v/>
      </c>
      <c r="E90" t="str">
        <f>IF('Data Export'!$C90="","", 'Night Covers'!O16)</f>
        <v/>
      </c>
      <c r="F90" t="str">
        <f>IF('Data Export'!C90="","", 'Project Summary'!$C$6)</f>
        <v/>
      </c>
      <c r="G90" t="str">
        <f>IF('Data Export'!$C90="","",'Night Covers'!L16)</f>
        <v/>
      </c>
      <c r="H90" t="str">
        <f>IF('Data Export'!$C90="","",'Night Covers'!M16)</f>
        <v/>
      </c>
      <c r="I90" t="str">
        <f>IF('Data Export'!$C90="","", 'Project Summary'!$H$1)</f>
        <v/>
      </c>
      <c r="J90" t="str">
        <f>IF('Data Export'!$C90="","",'Night Covers'!D16)</f>
        <v/>
      </c>
      <c r="K90" t="str">
        <f>IF('Data Export'!$C90="","",'Night Covers'!E16)</f>
        <v/>
      </c>
      <c r="L90" t="str">
        <f>IF('Data Export'!$C90="","", 'Project Summary'!$C$12)</f>
        <v/>
      </c>
      <c r="M90" t="str">
        <f>IF('Data Export'!$C90="","", "")</f>
        <v/>
      </c>
      <c r="N90" t="str">
        <f>IF('Data Export'!$C90="","", "")</f>
        <v/>
      </c>
      <c r="O90" t="str">
        <f>IF('Data Export'!$C90="","", "")</f>
        <v/>
      </c>
      <c r="P90" t="str">
        <f>IF('Data Export'!$C90="","", "")</f>
        <v/>
      </c>
      <c r="Q90" t="str">
        <f>IF('Data Export'!$C90="","", "")</f>
        <v/>
      </c>
      <c r="R90" t="str">
        <f>IF('Data Export'!$C90="","", "")</f>
        <v/>
      </c>
      <c r="S90" t="str">
        <f>IF('Data Export'!$C90="","", "")</f>
        <v/>
      </c>
      <c r="T90" t="str">
        <f>IF('Data Export'!$C90="","", "")</f>
        <v/>
      </c>
      <c r="U90" t="str">
        <f>IF('Data Export'!$C90="","", "")</f>
        <v/>
      </c>
      <c r="V90" t="str">
        <f>IF('Data Export'!$C90="","", "")</f>
        <v/>
      </c>
      <c r="X90" t="str">
        <f>IF('Data Export'!$C90="","", "")</f>
        <v/>
      </c>
      <c r="Y90" t="str">
        <f>IF('Data Export'!$C90="","", "")</f>
        <v/>
      </c>
      <c r="Z90" t="str">
        <f>IF('Data Export'!$C90="","", "")</f>
        <v/>
      </c>
      <c r="AA90" t="str">
        <f>IF('Data Export'!$C90="","", "")</f>
        <v/>
      </c>
      <c r="AB90" t="str">
        <f>IF('Data Export'!$C90="","", "")</f>
        <v/>
      </c>
      <c r="AC90" t="str">
        <f>IF('Data Export'!$C90="","", "")</f>
        <v/>
      </c>
      <c r="AD90" t="str">
        <f>IF('Data Export'!$C90="","", "")</f>
        <v/>
      </c>
      <c r="AE90" t="str">
        <f>IF('Data Export'!$C90="","", "")</f>
        <v/>
      </c>
      <c r="AF90" t="str">
        <f>IF('Data Export'!$C90="","", "")</f>
        <v/>
      </c>
      <c r="AG90" t="str">
        <f>IF('Data Export'!$C90="","", "")</f>
        <v/>
      </c>
      <c r="AH90" t="str">
        <f>IF('Data Export'!$C90="","", "")</f>
        <v/>
      </c>
      <c r="AJ90" t="str">
        <f>IF('Data Export'!$C90="","", "")</f>
        <v/>
      </c>
      <c r="AK90" t="str">
        <f>IF('Data Export'!$C90="","", "")</f>
        <v/>
      </c>
      <c r="AL90" t="str">
        <f>IF('Data Export'!$C90="","", 'Night Covers'!G16)</f>
        <v/>
      </c>
      <c r="AM90" t="str">
        <f>IF('Data Export'!$C90="","", 'Night Covers'!H16)</f>
        <v/>
      </c>
      <c r="AN90" t="str">
        <f>IF('Data Export'!$C90="","", "")</f>
        <v/>
      </c>
    </row>
    <row r="91" spans="1:45" s="101" customFormat="1">
      <c r="A91" t="str">
        <f>'Night Covers'!$B$3</f>
        <v>Night Covers for Display Cases</v>
      </c>
      <c r="B91" s="101">
        <v>90</v>
      </c>
      <c r="C91" t="str">
        <f>IF('Night Covers'!I17="","", 'Night Covers'!I17)</f>
        <v/>
      </c>
      <c r="D91" t="str">
        <f>IF($C91="","",'Look Up Tables'!$AO$62)</f>
        <v/>
      </c>
      <c r="E91" t="str">
        <f>IF('Data Export'!$C91="","", 'Night Covers'!O17)</f>
        <v/>
      </c>
      <c r="F91" t="str">
        <f>IF('Data Export'!C91="","", 'Project Summary'!$C$6)</f>
        <v/>
      </c>
      <c r="G91" t="str">
        <f>IF('Data Export'!$C91="","",'Night Covers'!L17)</f>
        <v/>
      </c>
      <c r="H91" t="str">
        <f>IF('Data Export'!$C91="","",'Night Covers'!M17)</f>
        <v/>
      </c>
      <c r="I91" t="str">
        <f>IF('Data Export'!$C91="","", 'Project Summary'!$H$1)</f>
        <v/>
      </c>
      <c r="J91" t="str">
        <f>IF('Data Export'!$C91="","",'Night Covers'!D17)</f>
        <v/>
      </c>
      <c r="K91" t="str">
        <f>IF('Data Export'!$C91="","",'Night Covers'!E17)</f>
        <v/>
      </c>
      <c r="L91" t="str">
        <f>IF('Data Export'!$C91="","", 'Project Summary'!$C$12)</f>
        <v/>
      </c>
      <c r="M91" t="str">
        <f>IF('Data Export'!$C91="","", "")</f>
        <v/>
      </c>
      <c r="N91" t="str">
        <f>IF('Data Export'!$C91="","", "")</f>
        <v/>
      </c>
      <c r="O91" t="str">
        <f>IF('Data Export'!$C91="","", "")</f>
        <v/>
      </c>
      <c r="P91" t="str">
        <f>IF('Data Export'!$C91="","", "")</f>
        <v/>
      </c>
      <c r="Q91" t="str">
        <f>IF('Data Export'!$C91="","", "")</f>
        <v/>
      </c>
      <c r="R91" t="str">
        <f>IF('Data Export'!$C91="","", "")</f>
        <v/>
      </c>
      <c r="S91" t="str">
        <f>IF('Data Export'!$C91="","", "")</f>
        <v/>
      </c>
      <c r="T91" t="str">
        <f>IF('Data Export'!$C91="","", "")</f>
        <v/>
      </c>
      <c r="U91" t="str">
        <f>IF('Data Export'!$C91="","", "")</f>
        <v/>
      </c>
      <c r="V91" t="str">
        <f>IF('Data Export'!$C91="","", "")</f>
        <v/>
      </c>
      <c r="W91" t="str">
        <f>IF('Data Export'!$C91="","", "")</f>
        <v/>
      </c>
      <c r="X91" t="str">
        <f>IF('Data Export'!$C91="","", "")</f>
        <v/>
      </c>
      <c r="Y91" t="str">
        <f>IF('Data Export'!$C91="","", "")</f>
        <v/>
      </c>
      <c r="Z91" t="str">
        <f>IF('Data Export'!$C91="","", "")</f>
        <v/>
      </c>
      <c r="AA91" t="str">
        <f>IF('Data Export'!$C91="","", "")</f>
        <v/>
      </c>
      <c r="AB91" t="str">
        <f>IF('Data Export'!$C91="","", "")</f>
        <v/>
      </c>
      <c r="AC91" t="str">
        <f>IF('Data Export'!$C91="","", "")</f>
        <v/>
      </c>
      <c r="AD91" t="str">
        <f>IF('Data Export'!$C91="","", "")</f>
        <v/>
      </c>
      <c r="AE91" t="str">
        <f>IF('Data Export'!$C91="","", "")</f>
        <v/>
      </c>
      <c r="AF91" t="str">
        <f>IF('Data Export'!$C91="","", "")</f>
        <v/>
      </c>
      <c r="AG91" t="str">
        <f>IF('Data Export'!$C91="","", "")</f>
        <v/>
      </c>
      <c r="AH91" t="str">
        <f>IF('Data Export'!$C91="","", "")</f>
        <v/>
      </c>
      <c r="AI91" t="str">
        <f>IF('Data Export'!$C91="","", "")</f>
        <v/>
      </c>
      <c r="AJ91" t="str">
        <f>IF('Data Export'!$C91="","", "")</f>
        <v/>
      </c>
      <c r="AK91" t="str">
        <f>IF('Data Export'!$C91="","", "")</f>
        <v/>
      </c>
      <c r="AL91" t="str">
        <f>IF('Data Export'!$C91="","", "")</f>
        <v/>
      </c>
      <c r="AM91" t="str">
        <f>IF('Data Export'!$C91="","", "")</f>
        <v/>
      </c>
      <c r="AN91" t="str">
        <f>IF('Data Export'!$C91="","", "")</f>
        <v/>
      </c>
      <c r="AO91" s="125"/>
      <c r="AP91" s="128"/>
      <c r="AQ91" s="128"/>
      <c r="AR91" s="128"/>
      <c r="AS91" s="128"/>
    </row>
    <row r="92" spans="1:45">
      <c r="A92" t="str">
        <f>'Auto Closer'!$B$3</f>
        <v>Auto Closer (Walk Ins Only)</v>
      </c>
      <c r="B92">
        <v>91</v>
      </c>
      <c r="C92">
        <f>IF('Auto Closer'!H8="","", 'Auto Closer'!H8)</f>
        <v>1</v>
      </c>
      <c r="D92" t="str">
        <f>IF($C92="","",IF('Auto Closer'!G8="Freezer",'Look Up Tables'!$AO$37,'Look Up Tables'!$AO$36))</f>
        <v>DoorCloseWIFreez</v>
      </c>
      <c r="E92">
        <f>IF('Data Export'!$C92="","", 'Auto Closer'!P8)</f>
        <v>137.54</v>
      </c>
      <c r="F92">
        <f>IF('Data Export'!C92="","", 'Project Summary'!$C$6)</f>
        <v>0</v>
      </c>
      <c r="G92">
        <f>IF('Data Export'!$C92="","",'Auto Closer'!M8)</f>
        <v>1997</v>
      </c>
      <c r="H92">
        <f>IF('Data Export'!$C92="","",'Auto Closer'!N8)</f>
        <v>0.48799999999999999</v>
      </c>
      <c r="I92">
        <f>IF('Data Export'!$C92="","", 'Project Summary'!$H$1)</f>
        <v>4</v>
      </c>
      <c r="J92" t="str">
        <f>IF('Data Export'!$C92="","",'Auto Closer'!D8)</f>
        <v>test model</v>
      </c>
      <c r="K92" t="str">
        <f>IF('Data Export'!$C92="","",'Auto Closer'!E8)</f>
        <v>test number</v>
      </c>
      <c r="L92" t="str">
        <f>IF('Data Export'!$C92="","", 'Project Summary'!$C$12)</f>
        <v>Grocery</v>
      </c>
      <c r="M92" t="str">
        <f>IF('Data Export'!$C92="","", "")</f>
        <v/>
      </c>
      <c r="N92" t="str">
        <f>IF('Data Export'!$C92="","", "")</f>
        <v/>
      </c>
      <c r="O92" t="str">
        <f>IF('Data Export'!$C92="","", "")</f>
        <v/>
      </c>
      <c r="P92" t="str">
        <f>IF('Data Export'!$C92="","", "")</f>
        <v/>
      </c>
      <c r="Q92" t="str">
        <f>IF('Data Export'!$C92="","", "")</f>
        <v/>
      </c>
      <c r="R92" t="str">
        <f>IF('Data Export'!$C92="","", "")</f>
        <v/>
      </c>
      <c r="S92" t="str">
        <f>IF('Data Export'!$C92="","", "")</f>
        <v/>
      </c>
      <c r="T92" t="str">
        <f>IF('Data Export'!$C92="","", "")</f>
        <v/>
      </c>
      <c r="U92" t="str">
        <f>IF('Data Export'!$C92="","", "")</f>
        <v/>
      </c>
      <c r="V92" t="str">
        <f>IF('Data Export'!$C92="","", "")</f>
        <v/>
      </c>
      <c r="W92" t="str">
        <f>IF('Data Export'!$C92="","", "")</f>
        <v/>
      </c>
      <c r="X92" t="str">
        <f>IF('Data Export'!$C92="","", "")</f>
        <v/>
      </c>
      <c r="Y92" t="str">
        <f>IF('Data Export'!$C92="","", "")</f>
        <v/>
      </c>
      <c r="Z92" t="str">
        <f>IF('Data Export'!$C92="","", "")</f>
        <v/>
      </c>
      <c r="AA92" t="str">
        <f>IF('Data Export'!$C92="","", "")</f>
        <v/>
      </c>
      <c r="AB92" t="str">
        <f>IF('Data Export'!$C92="","", "")</f>
        <v/>
      </c>
      <c r="AC92" t="str">
        <f>IF('Data Export'!$C92="","", "")</f>
        <v/>
      </c>
      <c r="AD92" t="str">
        <f>IF('Data Export'!$C92="","", "")</f>
        <v/>
      </c>
      <c r="AE92" t="str">
        <f>IF('Data Export'!$C92="","", "")</f>
        <v/>
      </c>
      <c r="AF92" t="str">
        <f>IF('Data Export'!$C92="","", "")</f>
        <v/>
      </c>
      <c r="AG92" t="str">
        <f>IF('Data Export'!$C92="","", "")</f>
        <v/>
      </c>
      <c r="AH92" t="str">
        <f>IF('Data Export'!$C92="","", "")</f>
        <v/>
      </c>
      <c r="AI92" t="str">
        <f>IF('Data Export'!$C92="","", 'Auto Closer'!G8)</f>
        <v>Freezer</v>
      </c>
      <c r="AJ92" t="str">
        <f>IF('Data Export'!$C92="","", "")</f>
        <v/>
      </c>
      <c r="AK92" t="str">
        <f>IF('Data Export'!$C92="","", "")</f>
        <v/>
      </c>
      <c r="AL92" t="str">
        <f>IF('Data Export'!$C92="","", "")</f>
        <v/>
      </c>
      <c r="AM92" t="str">
        <f>IF('Data Export'!$C92="","", "")</f>
        <v/>
      </c>
      <c r="AN92" t="str">
        <f>IF('Data Export'!$C92="","", "")</f>
        <v/>
      </c>
    </row>
    <row r="93" spans="1:45">
      <c r="A93" t="str">
        <f>'Auto Closer'!$B$3</f>
        <v>Auto Closer (Walk Ins Only)</v>
      </c>
      <c r="B93">
        <v>92</v>
      </c>
      <c r="C93">
        <f>IF('Auto Closer'!H9="","", 'Auto Closer'!H9)</f>
        <v>1</v>
      </c>
      <c r="D93" t="str">
        <f>IF($C93="","",IF('Auto Closer'!G9="Freezer",'Look Up Tables'!$AO$37,'Look Up Tables'!$AO$36))</f>
        <v>DoorCloseWICooler</v>
      </c>
      <c r="E93">
        <f>IF('Data Export'!$C93="","", 'Auto Closer'!P9)</f>
        <v>107.34</v>
      </c>
      <c r="F93">
        <f>IF('Data Export'!C93="","", 'Project Summary'!$C$6)</f>
        <v>0</v>
      </c>
      <c r="G93">
        <f>IF('Data Export'!$C93="","",'Auto Closer'!M9)</f>
        <v>737</v>
      </c>
      <c r="H93">
        <f>IF('Data Export'!$C93="","",'Auto Closer'!N9)</f>
        <v>0.46300000000000002</v>
      </c>
      <c r="I93">
        <f>IF('Data Export'!$C93="","", 'Project Summary'!$H$1)</f>
        <v>4</v>
      </c>
      <c r="J93">
        <f>IF('Data Export'!$C93="","",'Auto Closer'!D9)</f>
        <v>0</v>
      </c>
      <c r="K93">
        <f>IF('Data Export'!$C93="","",'Auto Closer'!E9)</f>
        <v>0</v>
      </c>
      <c r="L93" t="str">
        <f>IF('Data Export'!$C93="","", 'Project Summary'!$C$12)</f>
        <v>Grocery</v>
      </c>
      <c r="M93" t="str">
        <f>IF('Data Export'!$C93="","", "")</f>
        <v/>
      </c>
      <c r="N93" t="str">
        <f>IF('Data Export'!$C93="","", "")</f>
        <v/>
      </c>
      <c r="O93" t="str">
        <f>IF('Data Export'!$C93="","", "")</f>
        <v/>
      </c>
      <c r="P93" t="str">
        <f>IF('Data Export'!$C93="","", "")</f>
        <v/>
      </c>
      <c r="Q93" t="str">
        <f>IF('Data Export'!$C93="","", "")</f>
        <v/>
      </c>
      <c r="R93" t="str">
        <f>IF('Data Export'!$C93="","", "")</f>
        <v/>
      </c>
      <c r="S93" t="str">
        <f>IF('Data Export'!$C93="","", "")</f>
        <v/>
      </c>
      <c r="T93" t="str">
        <f>IF('Data Export'!$C93="","", "")</f>
        <v/>
      </c>
      <c r="U93" t="str">
        <f>IF('Data Export'!$C93="","", "")</f>
        <v/>
      </c>
      <c r="V93" t="str">
        <f>IF('Data Export'!$C93="","", "")</f>
        <v/>
      </c>
      <c r="W93" t="str">
        <f>IF('Data Export'!$C93="","", "")</f>
        <v/>
      </c>
      <c r="X93" t="str">
        <f>IF('Data Export'!$C93="","", "")</f>
        <v/>
      </c>
      <c r="Y93" t="str">
        <f>IF('Data Export'!$C93="","", "")</f>
        <v/>
      </c>
      <c r="Z93" t="str">
        <f>IF('Data Export'!$C93="","", "")</f>
        <v/>
      </c>
      <c r="AA93" t="str">
        <f>IF('Data Export'!$C93="","", "")</f>
        <v/>
      </c>
      <c r="AB93" t="str">
        <f>IF('Data Export'!$C93="","", "")</f>
        <v/>
      </c>
      <c r="AC93" t="str">
        <f>IF('Data Export'!$C93="","", "")</f>
        <v/>
      </c>
      <c r="AD93" t="str">
        <f>IF('Data Export'!$C93="","", "")</f>
        <v/>
      </c>
      <c r="AE93" t="str">
        <f>IF('Data Export'!$C93="","", "")</f>
        <v/>
      </c>
      <c r="AF93" t="str">
        <f>IF('Data Export'!$C93="","", "")</f>
        <v/>
      </c>
      <c r="AG93" t="str">
        <f>IF('Data Export'!$C93="","", "")</f>
        <v/>
      </c>
      <c r="AH93" t="str">
        <f>IF('Data Export'!$C93="","", "")</f>
        <v/>
      </c>
      <c r="AI93" t="str">
        <f>IF('Data Export'!$C93="","", 'Auto Closer'!G9)</f>
        <v>Refrigeration</v>
      </c>
      <c r="AJ93" t="str">
        <f>IF('Data Export'!$C93="","", "")</f>
        <v/>
      </c>
      <c r="AK93" t="str">
        <f>IF('Data Export'!$C93="","", "")</f>
        <v/>
      </c>
      <c r="AL93" t="str">
        <f>IF('Data Export'!$C93="","", "")</f>
        <v/>
      </c>
      <c r="AM93" t="str">
        <f>IF('Data Export'!$C93="","", "")</f>
        <v/>
      </c>
      <c r="AN93" t="str">
        <f>IF('Data Export'!$C93="","", "")</f>
        <v/>
      </c>
    </row>
    <row r="94" spans="1:45">
      <c r="A94" t="str">
        <f>'Auto Closer'!$B$3</f>
        <v>Auto Closer (Walk Ins Only)</v>
      </c>
      <c r="B94">
        <v>93</v>
      </c>
      <c r="C94" t="str">
        <f>IF('Auto Closer'!H10="","", 'Auto Closer'!H10)</f>
        <v/>
      </c>
      <c r="D94" t="str">
        <f>IF($C94="","",IF('Auto Closer'!G10="Freezer",'Look Up Tables'!$AO$37,'Look Up Tables'!$AO$36))</f>
        <v/>
      </c>
      <c r="E94" t="str">
        <f>IF('Data Export'!$C94="","", 'Auto Closer'!P10)</f>
        <v/>
      </c>
      <c r="F94" t="str">
        <f>IF('Data Export'!C94="","", 'Project Summary'!$C$6)</f>
        <v/>
      </c>
      <c r="G94" t="str">
        <f>IF('Data Export'!$C94="","",'Auto Closer'!M10)</f>
        <v/>
      </c>
      <c r="H94" t="str">
        <f>IF('Data Export'!$C94="","",'Auto Closer'!N10)</f>
        <v/>
      </c>
      <c r="I94" t="str">
        <f>IF('Data Export'!$C94="","", 'Project Summary'!$H$1)</f>
        <v/>
      </c>
      <c r="J94" t="str">
        <f>IF('Data Export'!$C94="","",'Auto Closer'!D10)</f>
        <v/>
      </c>
      <c r="K94" t="str">
        <f>IF('Data Export'!$C94="","",'Auto Closer'!E10)</f>
        <v/>
      </c>
      <c r="L94" t="str">
        <f>IF('Data Export'!$C94="","", 'Project Summary'!$C$12)</f>
        <v/>
      </c>
      <c r="M94" t="str">
        <f>IF('Data Export'!$C94="","", "")</f>
        <v/>
      </c>
      <c r="N94" t="str">
        <f>IF('Data Export'!$C94="","", "")</f>
        <v/>
      </c>
      <c r="O94" t="str">
        <f>IF('Data Export'!$C94="","", "")</f>
        <v/>
      </c>
      <c r="P94" t="str">
        <f>IF('Data Export'!$C94="","", "")</f>
        <v/>
      </c>
      <c r="Q94" t="str">
        <f>IF('Data Export'!$C94="","", "")</f>
        <v/>
      </c>
      <c r="R94" t="str">
        <f>IF('Data Export'!$C94="","", "")</f>
        <v/>
      </c>
      <c r="S94" t="str">
        <f>IF('Data Export'!$C94="","", "")</f>
        <v/>
      </c>
      <c r="T94" t="str">
        <f>IF('Data Export'!$C94="","", "")</f>
        <v/>
      </c>
      <c r="U94" t="str">
        <f>IF('Data Export'!$C94="","", "")</f>
        <v/>
      </c>
      <c r="V94" t="str">
        <f>IF('Data Export'!$C94="","", "")</f>
        <v/>
      </c>
      <c r="W94" t="str">
        <f>IF('Data Export'!$C94="","", "")</f>
        <v/>
      </c>
      <c r="X94" t="str">
        <f>IF('Data Export'!$C94="","", "")</f>
        <v/>
      </c>
      <c r="Y94" t="str">
        <f>IF('Data Export'!$C94="","", "")</f>
        <v/>
      </c>
      <c r="Z94" t="str">
        <f>IF('Data Export'!$C94="","", "")</f>
        <v/>
      </c>
      <c r="AA94" t="str">
        <f>IF('Data Export'!$C94="","", "")</f>
        <v/>
      </c>
      <c r="AB94" t="str">
        <f>IF('Data Export'!$C94="","", "")</f>
        <v/>
      </c>
      <c r="AC94" t="str">
        <f>IF('Data Export'!$C94="","", "")</f>
        <v/>
      </c>
      <c r="AD94" t="str">
        <f>IF('Data Export'!$C94="","", "")</f>
        <v/>
      </c>
      <c r="AE94" t="str">
        <f>IF('Data Export'!$C94="","", "")</f>
        <v/>
      </c>
      <c r="AF94" t="str">
        <f>IF('Data Export'!$C94="","", "")</f>
        <v/>
      </c>
      <c r="AG94" t="str">
        <f>IF('Data Export'!$C94="","", "")</f>
        <v/>
      </c>
      <c r="AH94" t="str">
        <f>IF('Data Export'!$C94="","", "")</f>
        <v/>
      </c>
      <c r="AI94" t="str">
        <f>IF('Data Export'!$C94="","", 'Auto Closer'!G10)</f>
        <v/>
      </c>
      <c r="AJ94" t="str">
        <f>IF('Data Export'!$C94="","", "")</f>
        <v/>
      </c>
      <c r="AK94" t="str">
        <f>IF('Data Export'!$C94="","", "")</f>
        <v/>
      </c>
      <c r="AL94" t="str">
        <f>IF('Data Export'!$C94="","", "")</f>
        <v/>
      </c>
      <c r="AM94" t="str">
        <f>IF('Data Export'!$C94="","", "")</f>
        <v/>
      </c>
      <c r="AN94" t="str">
        <f>IF('Data Export'!$C94="","", "")</f>
        <v/>
      </c>
    </row>
    <row r="95" spans="1:45">
      <c r="A95" t="str">
        <f>'Auto Closer'!$B$3</f>
        <v>Auto Closer (Walk Ins Only)</v>
      </c>
      <c r="B95">
        <v>94</v>
      </c>
      <c r="C95" t="str">
        <f>IF('Auto Closer'!H11="","", 'Auto Closer'!H11)</f>
        <v/>
      </c>
      <c r="D95" t="str">
        <f>IF($C95="","",IF('Auto Closer'!G11="Freezer",'Look Up Tables'!$AO$37,'Look Up Tables'!$AO$36))</f>
        <v/>
      </c>
      <c r="E95" t="str">
        <f>IF('Data Export'!$C95="","", 'Auto Closer'!P11)</f>
        <v/>
      </c>
      <c r="F95" t="str">
        <f>IF('Data Export'!C95="","", 'Project Summary'!$C$6)</f>
        <v/>
      </c>
      <c r="G95" t="str">
        <f>IF('Data Export'!$C95="","",'Auto Closer'!M11)</f>
        <v/>
      </c>
      <c r="H95" t="str">
        <f>IF('Data Export'!$C95="","",'Auto Closer'!N11)</f>
        <v/>
      </c>
      <c r="I95" t="str">
        <f>IF('Data Export'!$C95="","", 'Project Summary'!$H$1)</f>
        <v/>
      </c>
      <c r="J95" t="str">
        <f>IF('Data Export'!$C95="","",'Auto Closer'!D11)</f>
        <v/>
      </c>
      <c r="K95" t="str">
        <f>IF('Data Export'!$C95="","",'Auto Closer'!E11)</f>
        <v/>
      </c>
      <c r="L95" t="str">
        <f>IF('Data Export'!$C95="","", 'Project Summary'!$C$12)</f>
        <v/>
      </c>
      <c r="M95" t="str">
        <f>IF('Data Export'!$C95="","", "")</f>
        <v/>
      </c>
      <c r="N95" t="str">
        <f>IF('Data Export'!$C95="","", "")</f>
        <v/>
      </c>
      <c r="O95" t="str">
        <f>IF('Data Export'!$C95="","", "")</f>
        <v/>
      </c>
      <c r="P95" t="str">
        <f>IF('Data Export'!$C95="","", "")</f>
        <v/>
      </c>
      <c r="Q95" t="str">
        <f>IF('Data Export'!$C95="","", "")</f>
        <v/>
      </c>
      <c r="R95" t="str">
        <f>IF('Data Export'!$C95="","", "")</f>
        <v/>
      </c>
      <c r="S95" t="str">
        <f>IF('Data Export'!$C95="","", "")</f>
        <v/>
      </c>
      <c r="T95" t="str">
        <f>IF('Data Export'!$C95="","", "")</f>
        <v/>
      </c>
      <c r="U95" t="str">
        <f>IF('Data Export'!$C95="","", "")</f>
        <v/>
      </c>
      <c r="V95" t="str">
        <f>IF('Data Export'!$C95="","", "")</f>
        <v/>
      </c>
      <c r="W95" t="str">
        <f>IF('Data Export'!$C95="","", "")</f>
        <v/>
      </c>
      <c r="X95" t="str">
        <f>IF('Data Export'!$C95="","", "")</f>
        <v/>
      </c>
      <c r="Y95" t="str">
        <f>IF('Data Export'!$C95="","", "")</f>
        <v/>
      </c>
      <c r="Z95" t="str">
        <f>IF('Data Export'!$C95="","", "")</f>
        <v/>
      </c>
      <c r="AA95" t="str">
        <f>IF('Data Export'!$C95="","", "")</f>
        <v/>
      </c>
      <c r="AB95" t="str">
        <f>IF('Data Export'!$C95="","", "")</f>
        <v/>
      </c>
      <c r="AC95" t="str">
        <f>IF('Data Export'!$C95="","", "")</f>
        <v/>
      </c>
      <c r="AD95" t="str">
        <f>IF('Data Export'!$C95="","", "")</f>
        <v/>
      </c>
      <c r="AE95" t="str">
        <f>IF('Data Export'!$C95="","", "")</f>
        <v/>
      </c>
      <c r="AF95" t="str">
        <f>IF('Data Export'!$C95="","", "")</f>
        <v/>
      </c>
      <c r="AG95" t="str">
        <f>IF('Data Export'!$C95="","", "")</f>
        <v/>
      </c>
      <c r="AH95" t="str">
        <f>IF('Data Export'!$C95="","", "")</f>
        <v/>
      </c>
      <c r="AI95" t="str">
        <f>IF('Data Export'!$C95="","", 'Auto Closer'!G11)</f>
        <v/>
      </c>
      <c r="AJ95" t="str">
        <f>IF('Data Export'!$C95="","", "")</f>
        <v/>
      </c>
      <c r="AK95" t="str">
        <f>IF('Data Export'!$C95="","", "")</f>
        <v/>
      </c>
      <c r="AL95" t="str">
        <f>IF('Data Export'!$C95="","", "")</f>
        <v/>
      </c>
      <c r="AM95" t="str">
        <f>IF('Data Export'!$C95="","", "")</f>
        <v/>
      </c>
      <c r="AN95" t="str">
        <f>IF('Data Export'!$C95="","", "")</f>
        <v/>
      </c>
    </row>
    <row r="96" spans="1:45">
      <c r="A96" t="str">
        <f>'Auto Closer'!$B$3</f>
        <v>Auto Closer (Walk Ins Only)</v>
      </c>
      <c r="B96">
        <v>95</v>
      </c>
      <c r="C96" t="str">
        <f>IF('Auto Closer'!H12="","", 'Auto Closer'!H12)</f>
        <v/>
      </c>
      <c r="D96" t="str">
        <f>IF($C96="","",IF('Auto Closer'!G12="Freezer",'Look Up Tables'!$AO$37,'Look Up Tables'!$AO$36))</f>
        <v/>
      </c>
      <c r="E96" t="str">
        <f>IF('Data Export'!$C96="","", 'Auto Closer'!P12)</f>
        <v/>
      </c>
      <c r="F96" t="str">
        <f>IF('Data Export'!C96="","", 'Project Summary'!$C$6)</f>
        <v/>
      </c>
      <c r="G96" t="str">
        <f>IF('Data Export'!$C96="","",'Auto Closer'!M12)</f>
        <v/>
      </c>
      <c r="H96" t="str">
        <f>IF('Data Export'!$C96="","",'Auto Closer'!N12)</f>
        <v/>
      </c>
      <c r="I96" t="str">
        <f>IF('Data Export'!$C96="","", 'Project Summary'!$H$1)</f>
        <v/>
      </c>
      <c r="J96" t="str">
        <f>IF('Data Export'!$C96="","",'Auto Closer'!D12)</f>
        <v/>
      </c>
      <c r="K96" t="str">
        <f>IF('Data Export'!$C96="","",'Auto Closer'!E12)</f>
        <v/>
      </c>
      <c r="L96" t="str">
        <f>IF('Data Export'!$C96="","", 'Project Summary'!$C$12)</f>
        <v/>
      </c>
      <c r="M96" t="str">
        <f>IF('Data Export'!$C96="","", "")</f>
        <v/>
      </c>
      <c r="N96" t="str">
        <f>IF('Data Export'!$C96="","", "")</f>
        <v/>
      </c>
      <c r="O96" t="str">
        <f>IF('Data Export'!$C96="","", "")</f>
        <v/>
      </c>
      <c r="P96" t="str">
        <f>IF('Data Export'!$C96="","", "")</f>
        <v/>
      </c>
      <c r="Q96" t="str">
        <f>IF('Data Export'!$C96="","", "")</f>
        <v/>
      </c>
      <c r="R96" t="str">
        <f>IF('Data Export'!$C96="","", "")</f>
        <v/>
      </c>
      <c r="S96" t="str">
        <f>IF('Data Export'!$C96="","", "")</f>
        <v/>
      </c>
      <c r="T96" t="str">
        <f>IF('Data Export'!$C96="","", "")</f>
        <v/>
      </c>
      <c r="U96" t="str">
        <f>IF('Data Export'!$C96="","", "")</f>
        <v/>
      </c>
      <c r="V96" t="str">
        <f>IF('Data Export'!$C96="","", "")</f>
        <v/>
      </c>
      <c r="W96" t="str">
        <f>IF('Data Export'!$C96="","", "")</f>
        <v/>
      </c>
      <c r="X96" t="str">
        <f>IF('Data Export'!$C96="","", "")</f>
        <v/>
      </c>
      <c r="Y96" t="str">
        <f>IF('Data Export'!$C96="","", "")</f>
        <v/>
      </c>
      <c r="Z96" t="str">
        <f>IF('Data Export'!$C96="","", "")</f>
        <v/>
      </c>
      <c r="AA96" t="str">
        <f>IF('Data Export'!$C96="","", "")</f>
        <v/>
      </c>
      <c r="AB96" t="str">
        <f>IF('Data Export'!$C96="","", "")</f>
        <v/>
      </c>
      <c r="AC96" t="str">
        <f>IF('Data Export'!$C96="","", "")</f>
        <v/>
      </c>
      <c r="AD96" t="str">
        <f>IF('Data Export'!$C96="","", "")</f>
        <v/>
      </c>
      <c r="AE96" t="str">
        <f>IF('Data Export'!$C96="","", "")</f>
        <v/>
      </c>
      <c r="AF96" t="str">
        <f>IF('Data Export'!$C96="","", "")</f>
        <v/>
      </c>
      <c r="AG96" t="str">
        <f>IF('Data Export'!$C96="","", "")</f>
        <v/>
      </c>
      <c r="AH96" t="str">
        <f>IF('Data Export'!$C96="","", "")</f>
        <v/>
      </c>
      <c r="AI96" t="str">
        <f>IF('Data Export'!$C96="","", 'Auto Closer'!G12)</f>
        <v/>
      </c>
      <c r="AJ96" t="str">
        <f>IF('Data Export'!$C96="","", "")</f>
        <v/>
      </c>
      <c r="AK96" t="str">
        <f>IF('Data Export'!$C96="","", "")</f>
        <v/>
      </c>
      <c r="AL96" t="str">
        <f>IF('Data Export'!$C96="","", "")</f>
        <v/>
      </c>
      <c r="AM96" t="str">
        <f>IF('Data Export'!$C96="","", "")</f>
        <v/>
      </c>
      <c r="AN96" t="str">
        <f>IF('Data Export'!$C96="","", "")</f>
        <v/>
      </c>
    </row>
    <row r="97" spans="1:45">
      <c r="A97" t="str">
        <f>'Auto Closer'!$B$3</f>
        <v>Auto Closer (Walk Ins Only)</v>
      </c>
      <c r="B97">
        <v>96</v>
      </c>
      <c r="C97" t="str">
        <f>IF('Auto Closer'!H13="","", 'Auto Closer'!H13)</f>
        <v/>
      </c>
      <c r="D97" t="str">
        <f>IF($C97="","",IF('Auto Closer'!G13="Freezer",'Look Up Tables'!$AO$37,'Look Up Tables'!$AO$36))</f>
        <v/>
      </c>
      <c r="E97" t="str">
        <f>IF('Data Export'!$C97="","", 'Auto Closer'!P13)</f>
        <v/>
      </c>
      <c r="F97" t="str">
        <f>IF('Data Export'!C97="","", 'Project Summary'!$C$6)</f>
        <v/>
      </c>
      <c r="G97" t="str">
        <f>IF('Data Export'!$C97="","",'Auto Closer'!M13)</f>
        <v/>
      </c>
      <c r="H97" t="str">
        <f>IF('Data Export'!$C97="","",'Auto Closer'!N13)</f>
        <v/>
      </c>
      <c r="I97" t="str">
        <f>IF('Data Export'!$C97="","", 'Project Summary'!$H$1)</f>
        <v/>
      </c>
      <c r="J97" t="str">
        <f>IF('Data Export'!$C97="","",'Auto Closer'!D13)</f>
        <v/>
      </c>
      <c r="K97" t="str">
        <f>IF('Data Export'!$C97="","",'Auto Closer'!E13)</f>
        <v/>
      </c>
      <c r="L97" t="str">
        <f>IF('Data Export'!$C97="","", 'Project Summary'!$C$12)</f>
        <v/>
      </c>
      <c r="M97" t="str">
        <f>IF('Data Export'!$C97="","", "")</f>
        <v/>
      </c>
      <c r="N97" t="str">
        <f>IF('Data Export'!$C97="","", "")</f>
        <v/>
      </c>
      <c r="O97" t="str">
        <f>IF('Data Export'!$C97="","", "")</f>
        <v/>
      </c>
      <c r="P97" t="str">
        <f>IF('Data Export'!$C97="","", "")</f>
        <v/>
      </c>
      <c r="Q97" t="str">
        <f>IF('Data Export'!$C97="","", "")</f>
        <v/>
      </c>
      <c r="R97" t="str">
        <f>IF('Data Export'!$C97="","", "")</f>
        <v/>
      </c>
      <c r="S97" t="str">
        <f>IF('Data Export'!$C97="","", "")</f>
        <v/>
      </c>
      <c r="T97" t="str">
        <f>IF('Data Export'!$C97="","", "")</f>
        <v/>
      </c>
      <c r="U97" t="str">
        <f>IF('Data Export'!$C97="","", "")</f>
        <v/>
      </c>
      <c r="V97" t="str">
        <f>IF('Data Export'!$C97="","", "")</f>
        <v/>
      </c>
      <c r="W97" t="str">
        <f>IF('Data Export'!$C97="","", "")</f>
        <v/>
      </c>
      <c r="X97" t="str">
        <f>IF('Data Export'!$C97="","", "")</f>
        <v/>
      </c>
      <c r="Y97" t="str">
        <f>IF('Data Export'!$C97="","", "")</f>
        <v/>
      </c>
      <c r="Z97" t="str">
        <f>IF('Data Export'!$C97="","", "")</f>
        <v/>
      </c>
      <c r="AA97" t="str">
        <f>IF('Data Export'!$C97="","", "")</f>
        <v/>
      </c>
      <c r="AB97" t="str">
        <f>IF('Data Export'!$C97="","", "")</f>
        <v/>
      </c>
      <c r="AC97" t="str">
        <f>IF('Data Export'!$C97="","", "")</f>
        <v/>
      </c>
      <c r="AD97" t="str">
        <f>IF('Data Export'!$C97="","", "")</f>
        <v/>
      </c>
      <c r="AE97" t="str">
        <f>IF('Data Export'!$C97="","", "")</f>
        <v/>
      </c>
      <c r="AF97" t="str">
        <f>IF('Data Export'!$C97="","", "")</f>
        <v/>
      </c>
      <c r="AG97" t="str">
        <f>IF('Data Export'!$C97="","", "")</f>
        <v/>
      </c>
      <c r="AH97" t="str">
        <f>IF('Data Export'!$C97="","", "")</f>
        <v/>
      </c>
      <c r="AI97" t="str">
        <f>IF('Data Export'!$C97="","", 'Auto Closer'!G13)</f>
        <v/>
      </c>
      <c r="AJ97" t="str">
        <f>IF('Data Export'!$C97="","", "")</f>
        <v/>
      </c>
      <c r="AK97" t="str">
        <f>IF('Data Export'!$C97="","", "")</f>
        <v/>
      </c>
      <c r="AL97" t="str">
        <f>IF('Data Export'!$C97="","", "")</f>
        <v/>
      </c>
      <c r="AM97" t="str">
        <f>IF('Data Export'!$C97="","", "")</f>
        <v/>
      </c>
      <c r="AN97" t="str">
        <f>IF('Data Export'!$C97="","", "")</f>
        <v/>
      </c>
    </row>
    <row r="98" spans="1:45">
      <c r="A98" t="str">
        <f>'Auto Closer'!$B$3</f>
        <v>Auto Closer (Walk Ins Only)</v>
      </c>
      <c r="B98">
        <v>97</v>
      </c>
      <c r="C98" t="str">
        <f>IF('Auto Closer'!H14="","", 'Auto Closer'!H14)</f>
        <v/>
      </c>
      <c r="D98" t="str">
        <f>IF($C98="","",IF('Auto Closer'!G14="Freezer",'Look Up Tables'!$AO$37,'Look Up Tables'!$AO$36))</f>
        <v/>
      </c>
      <c r="E98" t="str">
        <f>IF('Data Export'!$C98="","", 'Auto Closer'!P14)</f>
        <v/>
      </c>
      <c r="F98" t="str">
        <f>IF('Data Export'!C98="","", 'Project Summary'!$C$6)</f>
        <v/>
      </c>
      <c r="G98" t="str">
        <f>IF('Data Export'!$C98="","",'Auto Closer'!M14)</f>
        <v/>
      </c>
      <c r="H98" t="str">
        <f>IF('Data Export'!$C98="","",'Auto Closer'!N14)</f>
        <v/>
      </c>
      <c r="I98" t="str">
        <f>IF('Data Export'!$C98="","", 'Project Summary'!$H$1)</f>
        <v/>
      </c>
      <c r="J98" t="str">
        <f>IF('Data Export'!$C98="","",'Auto Closer'!D14)</f>
        <v/>
      </c>
      <c r="K98" t="str">
        <f>IF('Data Export'!$C98="","",'Auto Closer'!E14)</f>
        <v/>
      </c>
      <c r="L98" t="str">
        <f>IF('Data Export'!$C98="","", 'Project Summary'!$C$12)</f>
        <v/>
      </c>
      <c r="M98" t="str">
        <f>IF('Data Export'!$C98="","", "")</f>
        <v/>
      </c>
      <c r="N98" t="str">
        <f>IF('Data Export'!$C98="","", "")</f>
        <v/>
      </c>
      <c r="O98" t="str">
        <f>IF('Data Export'!$C98="","", "")</f>
        <v/>
      </c>
      <c r="P98" t="str">
        <f>IF('Data Export'!$C98="","", "")</f>
        <v/>
      </c>
      <c r="Q98" t="str">
        <f>IF('Data Export'!$C98="","", "")</f>
        <v/>
      </c>
      <c r="R98" t="str">
        <f>IF('Data Export'!$C98="","", "")</f>
        <v/>
      </c>
      <c r="S98" t="str">
        <f>IF('Data Export'!$C98="","", "")</f>
        <v/>
      </c>
      <c r="T98" t="str">
        <f>IF('Data Export'!$C98="","", "")</f>
        <v/>
      </c>
      <c r="U98" t="str">
        <f>IF('Data Export'!$C98="","", "")</f>
        <v/>
      </c>
      <c r="V98" t="str">
        <f>IF('Data Export'!$C98="","", "")</f>
        <v/>
      </c>
      <c r="W98" t="str">
        <f>IF('Data Export'!$C98="","", "")</f>
        <v/>
      </c>
      <c r="X98" t="str">
        <f>IF('Data Export'!$C98="","", "")</f>
        <v/>
      </c>
      <c r="Y98" t="str">
        <f>IF('Data Export'!$C98="","", "")</f>
        <v/>
      </c>
      <c r="Z98" t="str">
        <f>IF('Data Export'!$C98="","", "")</f>
        <v/>
      </c>
      <c r="AA98" t="str">
        <f>IF('Data Export'!$C98="","", "")</f>
        <v/>
      </c>
      <c r="AB98" t="str">
        <f>IF('Data Export'!$C98="","", "")</f>
        <v/>
      </c>
      <c r="AC98" t="str">
        <f>IF('Data Export'!$C98="","", "")</f>
        <v/>
      </c>
      <c r="AD98" t="str">
        <f>IF('Data Export'!$C98="","", "")</f>
        <v/>
      </c>
      <c r="AE98" t="str">
        <f>IF('Data Export'!$C98="","", "")</f>
        <v/>
      </c>
      <c r="AF98" t="str">
        <f>IF('Data Export'!$C98="","", "")</f>
        <v/>
      </c>
      <c r="AG98" t="str">
        <f>IF('Data Export'!$C98="","", "")</f>
        <v/>
      </c>
      <c r="AH98" t="str">
        <f>IF('Data Export'!$C98="","", "")</f>
        <v/>
      </c>
      <c r="AI98" t="str">
        <f>IF('Data Export'!$C98="","", 'Auto Closer'!G14)</f>
        <v/>
      </c>
      <c r="AJ98" t="str">
        <f>IF('Data Export'!$C98="","", "")</f>
        <v/>
      </c>
      <c r="AK98" t="str">
        <f>IF('Data Export'!$C98="","", "")</f>
        <v/>
      </c>
      <c r="AL98" t="str">
        <f>IF('Data Export'!$C98="","", "")</f>
        <v/>
      </c>
      <c r="AM98" t="str">
        <f>IF('Data Export'!$C98="","", "")</f>
        <v/>
      </c>
      <c r="AN98" t="str">
        <f>IF('Data Export'!$C98="","", "")</f>
        <v/>
      </c>
    </row>
    <row r="99" spans="1:45">
      <c r="A99" t="str">
        <f>'Auto Closer'!$B$3</f>
        <v>Auto Closer (Walk Ins Only)</v>
      </c>
      <c r="B99">
        <v>98</v>
      </c>
      <c r="C99" t="str">
        <f>IF('Auto Closer'!H15="","", 'Auto Closer'!H15)</f>
        <v/>
      </c>
      <c r="D99" t="str">
        <f>IF($C99="","",IF('Auto Closer'!G15="Freezer",'Look Up Tables'!$AO$37,'Look Up Tables'!$AO$36))</f>
        <v/>
      </c>
      <c r="E99" t="str">
        <f>IF('Data Export'!$C99="","", 'Auto Closer'!P15)</f>
        <v/>
      </c>
      <c r="F99" t="str">
        <f>IF('Data Export'!C99="","", 'Project Summary'!$C$6)</f>
        <v/>
      </c>
      <c r="G99" t="str">
        <f>IF('Data Export'!$C99="","",'Auto Closer'!M15)</f>
        <v/>
      </c>
      <c r="H99" t="str">
        <f>IF('Data Export'!$C99="","",'Auto Closer'!N15)</f>
        <v/>
      </c>
      <c r="I99" t="str">
        <f>IF('Data Export'!$C99="","", 'Project Summary'!$H$1)</f>
        <v/>
      </c>
      <c r="J99" t="str">
        <f>IF('Data Export'!$C99="","",'Auto Closer'!D15)</f>
        <v/>
      </c>
      <c r="K99" t="str">
        <f>IF('Data Export'!$C99="","",'Auto Closer'!E15)</f>
        <v/>
      </c>
      <c r="L99" t="str">
        <f>IF('Data Export'!$C99="","", 'Project Summary'!$C$12)</f>
        <v/>
      </c>
      <c r="M99" t="str">
        <f>IF('Data Export'!$C99="","", "")</f>
        <v/>
      </c>
      <c r="N99" t="str">
        <f>IF('Data Export'!$C99="","", "")</f>
        <v/>
      </c>
      <c r="O99" t="str">
        <f>IF('Data Export'!$C99="","", "")</f>
        <v/>
      </c>
      <c r="P99" t="str">
        <f>IF('Data Export'!$C99="","", "")</f>
        <v/>
      </c>
      <c r="Q99" t="str">
        <f>IF('Data Export'!$C99="","", "")</f>
        <v/>
      </c>
      <c r="R99" t="str">
        <f>IF('Data Export'!$C99="","", "")</f>
        <v/>
      </c>
      <c r="S99" t="str">
        <f>IF('Data Export'!$C99="","", "")</f>
        <v/>
      </c>
      <c r="T99" t="str">
        <f>IF('Data Export'!$C99="","", "")</f>
        <v/>
      </c>
      <c r="U99" t="str">
        <f>IF('Data Export'!$C99="","", "")</f>
        <v/>
      </c>
      <c r="V99" t="str">
        <f>IF('Data Export'!$C99="","", "")</f>
        <v/>
      </c>
      <c r="W99" t="str">
        <f>IF('Data Export'!$C99="","", "")</f>
        <v/>
      </c>
      <c r="X99" t="str">
        <f>IF('Data Export'!$C99="","", "")</f>
        <v/>
      </c>
      <c r="Y99" t="str">
        <f>IF('Data Export'!$C99="","", "")</f>
        <v/>
      </c>
      <c r="Z99" t="str">
        <f>IF('Data Export'!$C99="","", "")</f>
        <v/>
      </c>
      <c r="AA99" t="str">
        <f>IF('Data Export'!$C99="","", "")</f>
        <v/>
      </c>
      <c r="AB99" t="str">
        <f>IF('Data Export'!$C99="","", "")</f>
        <v/>
      </c>
      <c r="AC99" t="str">
        <f>IF('Data Export'!$C99="","", "")</f>
        <v/>
      </c>
      <c r="AD99" t="str">
        <f>IF('Data Export'!$C99="","", "")</f>
        <v/>
      </c>
      <c r="AE99" t="str">
        <f>IF('Data Export'!$C99="","", "")</f>
        <v/>
      </c>
      <c r="AF99" t="str">
        <f>IF('Data Export'!$C99="","", "")</f>
        <v/>
      </c>
      <c r="AG99" t="str">
        <f>IF('Data Export'!$C99="","", "")</f>
        <v/>
      </c>
      <c r="AH99" t="str">
        <f>IF('Data Export'!$C99="","", "")</f>
        <v/>
      </c>
      <c r="AI99" t="str">
        <f>IF('Data Export'!$C99="","", 'Auto Closer'!G15)</f>
        <v/>
      </c>
      <c r="AJ99" t="str">
        <f>IF('Data Export'!$C99="","", "")</f>
        <v/>
      </c>
      <c r="AK99" t="str">
        <f>IF('Data Export'!$C99="","", "")</f>
        <v/>
      </c>
      <c r="AL99" t="str">
        <f>IF('Data Export'!$C99="","", "")</f>
        <v/>
      </c>
      <c r="AM99" t="str">
        <f>IF('Data Export'!$C99="","", "")</f>
        <v/>
      </c>
      <c r="AN99" t="str">
        <f>IF('Data Export'!$C99="","", "")</f>
        <v/>
      </c>
    </row>
    <row r="100" spans="1:45">
      <c r="A100" t="str">
        <f>'Auto Closer'!$B$3</f>
        <v>Auto Closer (Walk Ins Only)</v>
      </c>
      <c r="B100">
        <v>99</v>
      </c>
      <c r="C100" t="str">
        <f>IF('Auto Closer'!H16="","", 'Auto Closer'!H16)</f>
        <v/>
      </c>
      <c r="D100" t="str">
        <f>IF($C100="","",IF('Auto Closer'!G16="Freezer",'Look Up Tables'!$AO$37,'Look Up Tables'!$AO$36))</f>
        <v/>
      </c>
      <c r="E100" t="str">
        <f>IF('Data Export'!$C100="","", 'Auto Closer'!P16)</f>
        <v/>
      </c>
      <c r="F100" t="str">
        <f>IF('Data Export'!C100="","", 'Project Summary'!$C$6)</f>
        <v/>
      </c>
      <c r="G100" t="str">
        <f>IF('Data Export'!$C100="","",'Auto Closer'!M16)</f>
        <v/>
      </c>
      <c r="H100" t="str">
        <f>IF('Data Export'!$C100="","",'Auto Closer'!N16)</f>
        <v/>
      </c>
      <c r="I100" t="str">
        <f>IF('Data Export'!$C100="","", 'Project Summary'!$H$1)</f>
        <v/>
      </c>
      <c r="J100" t="str">
        <f>IF('Data Export'!$C100="","",'Auto Closer'!D16)</f>
        <v/>
      </c>
      <c r="K100" t="str">
        <f>IF('Data Export'!$C100="","",'Auto Closer'!E16)</f>
        <v/>
      </c>
      <c r="L100" t="str">
        <f>IF('Data Export'!$C100="","", 'Project Summary'!$C$12)</f>
        <v/>
      </c>
      <c r="M100" t="str">
        <f>IF('Data Export'!$C100="","", "")</f>
        <v/>
      </c>
      <c r="N100" t="str">
        <f>IF('Data Export'!$C100="","", "")</f>
        <v/>
      </c>
      <c r="O100" t="str">
        <f>IF('Data Export'!$C100="","", "")</f>
        <v/>
      </c>
      <c r="P100" t="str">
        <f>IF('Data Export'!$C100="","", "")</f>
        <v/>
      </c>
      <c r="Q100" t="str">
        <f>IF('Data Export'!$C100="","", "")</f>
        <v/>
      </c>
      <c r="R100" t="str">
        <f>IF('Data Export'!$C100="","", "")</f>
        <v/>
      </c>
      <c r="S100" t="str">
        <f>IF('Data Export'!$C100="","", "")</f>
        <v/>
      </c>
      <c r="T100" t="str">
        <f>IF('Data Export'!$C100="","", "")</f>
        <v/>
      </c>
      <c r="U100" t="str">
        <f>IF('Data Export'!$C100="","", "")</f>
        <v/>
      </c>
      <c r="V100" t="str">
        <f>IF('Data Export'!$C100="","", "")</f>
        <v/>
      </c>
      <c r="W100" t="str">
        <f>IF('Data Export'!$C100="","", "")</f>
        <v/>
      </c>
      <c r="X100" t="str">
        <f>IF('Data Export'!$C100="","", "")</f>
        <v/>
      </c>
      <c r="Y100" t="str">
        <f>IF('Data Export'!$C100="","", "")</f>
        <v/>
      </c>
      <c r="Z100" t="str">
        <f>IF('Data Export'!$C100="","", "")</f>
        <v/>
      </c>
      <c r="AA100" t="str">
        <f>IF('Data Export'!$C100="","", "")</f>
        <v/>
      </c>
      <c r="AB100" t="str">
        <f>IF('Data Export'!$C100="","", "")</f>
        <v/>
      </c>
      <c r="AC100" t="str">
        <f>IF('Data Export'!$C100="","", "")</f>
        <v/>
      </c>
      <c r="AD100" t="str">
        <f>IF('Data Export'!$C100="","", "")</f>
        <v/>
      </c>
      <c r="AE100" t="str">
        <f>IF('Data Export'!$C100="","", "")</f>
        <v/>
      </c>
      <c r="AF100" t="str">
        <f>IF('Data Export'!$C100="","", "")</f>
        <v/>
      </c>
      <c r="AG100" t="str">
        <f>IF('Data Export'!$C100="","", "")</f>
        <v/>
      </c>
      <c r="AH100" t="str">
        <f>IF('Data Export'!$C100="","", "")</f>
        <v/>
      </c>
      <c r="AI100" t="str">
        <f>IF('Data Export'!$C100="","", 'Auto Closer'!G16)</f>
        <v/>
      </c>
      <c r="AJ100" t="str">
        <f>IF('Data Export'!$C100="","", "")</f>
        <v/>
      </c>
      <c r="AK100" t="str">
        <f>IF('Data Export'!$C100="","", "")</f>
        <v/>
      </c>
      <c r="AL100" t="str">
        <f>IF('Data Export'!$C100="","", "")</f>
        <v/>
      </c>
      <c r="AM100" t="str">
        <f>IF('Data Export'!$C100="","", "")</f>
        <v/>
      </c>
      <c r="AN100" t="str">
        <f>IF('Data Export'!$C100="","", "")</f>
        <v/>
      </c>
    </row>
    <row r="101" spans="1:45" s="101" customFormat="1">
      <c r="A101" t="str">
        <f>'Auto Closer'!$B$3</f>
        <v>Auto Closer (Walk Ins Only)</v>
      </c>
      <c r="B101" s="101">
        <v>100</v>
      </c>
      <c r="C101" t="str">
        <f>IF('Auto Closer'!H17="","", 'Auto Closer'!H17)</f>
        <v/>
      </c>
      <c r="D101" t="str">
        <f>IF($C101="","",IF('Auto Closer'!G17="Freezer",'Look Up Tables'!$AO$37,'Look Up Tables'!$AO$36))</f>
        <v/>
      </c>
      <c r="E101" t="str">
        <f>IF('Data Export'!$C101="","", 'Auto Closer'!P17)</f>
        <v/>
      </c>
      <c r="F101" t="str">
        <f>IF('Data Export'!C101="","", 'Project Summary'!$C$6)</f>
        <v/>
      </c>
      <c r="G101" t="str">
        <f>IF('Data Export'!$C101="","",'Auto Closer'!M17)</f>
        <v/>
      </c>
      <c r="H101" t="str">
        <f>IF('Data Export'!$C101="","",'Auto Closer'!N17)</f>
        <v/>
      </c>
      <c r="I101" t="str">
        <f>IF('Data Export'!$C101="","", 'Project Summary'!$H$1)</f>
        <v/>
      </c>
      <c r="J101" t="str">
        <f>IF('Data Export'!$C101="","",'Auto Closer'!D17)</f>
        <v/>
      </c>
      <c r="K101" t="str">
        <f>IF('Data Export'!$C101="","",'Auto Closer'!E17)</f>
        <v/>
      </c>
      <c r="L101" t="str">
        <f>IF('Data Export'!$C101="","", 'Project Summary'!$C$12)</f>
        <v/>
      </c>
      <c r="M101" t="str">
        <f>IF('Data Export'!$C101="","", "")</f>
        <v/>
      </c>
      <c r="N101" t="str">
        <f>IF('Data Export'!$C101="","", "")</f>
        <v/>
      </c>
      <c r="O101" t="str">
        <f>IF('Data Export'!$C101="","", "")</f>
        <v/>
      </c>
      <c r="P101" t="str">
        <f>IF('Data Export'!$C101="","", "")</f>
        <v/>
      </c>
      <c r="Q101" t="str">
        <f>IF('Data Export'!$C101="","", "")</f>
        <v/>
      </c>
      <c r="R101" t="str">
        <f>IF('Data Export'!$C101="","", "")</f>
        <v/>
      </c>
      <c r="S101" t="str">
        <f>IF('Data Export'!$C101="","", "")</f>
        <v/>
      </c>
      <c r="T101" t="str">
        <f>IF('Data Export'!$C101="","", "")</f>
        <v/>
      </c>
      <c r="U101" t="str">
        <f>IF('Data Export'!$C101="","", "")</f>
        <v/>
      </c>
      <c r="V101" t="str">
        <f>IF('Data Export'!$C101="","", "")</f>
        <v/>
      </c>
      <c r="W101" t="str">
        <f>IF('Data Export'!$C101="","", "")</f>
        <v/>
      </c>
      <c r="X101" t="str">
        <f>IF('Data Export'!$C101="","", "")</f>
        <v/>
      </c>
      <c r="Y101" t="str">
        <f>IF('Data Export'!$C101="","", "")</f>
        <v/>
      </c>
      <c r="Z101" t="str">
        <f>IF('Data Export'!$C101="","", "")</f>
        <v/>
      </c>
      <c r="AA101" t="str">
        <f>IF('Data Export'!$C101="","", "")</f>
        <v/>
      </c>
      <c r="AB101" t="str">
        <f>IF('Data Export'!$C101="","", "")</f>
        <v/>
      </c>
      <c r="AC101" t="str">
        <f>IF('Data Export'!$C101="","", "")</f>
        <v/>
      </c>
      <c r="AD101" t="str">
        <f>IF('Data Export'!$C101="","", "")</f>
        <v/>
      </c>
      <c r="AE101" t="str">
        <f>IF('Data Export'!$C101="","", "")</f>
        <v/>
      </c>
      <c r="AF101" t="str">
        <f>IF('Data Export'!$C101="","", "")</f>
        <v/>
      </c>
      <c r="AG101" t="str">
        <f>IF('Data Export'!$C101="","", "")</f>
        <v/>
      </c>
      <c r="AH101" t="str">
        <f>IF('Data Export'!$C101="","", "")</f>
        <v/>
      </c>
      <c r="AI101" t="str">
        <f>IF('Data Export'!$C101="","", 'Auto Closer'!G17)</f>
        <v/>
      </c>
      <c r="AJ101" t="str">
        <f>IF('Data Export'!$C101="","", "")</f>
        <v/>
      </c>
      <c r="AK101" t="str">
        <f>IF('Data Export'!$C101="","", "")</f>
        <v/>
      </c>
      <c r="AL101" t="str">
        <f>IF('Data Export'!$C101="","", "")</f>
        <v/>
      </c>
      <c r="AM101" t="str">
        <f>IF('Data Export'!$C101="","", "")</f>
        <v/>
      </c>
      <c r="AN101" t="str">
        <f>IF('Data Export'!$C101="","", "")</f>
        <v/>
      </c>
      <c r="AO101" s="125"/>
      <c r="AP101" s="128"/>
      <c r="AQ101" s="128"/>
      <c r="AR101" s="128"/>
      <c r="AS101" s="128"/>
    </row>
    <row r="102" spans="1:45">
      <c r="A102" t="str">
        <f>'Door Gaskets'!$B$3</f>
        <v>Door Gaskets for Walk In and Reach In Coolers and Freezers</v>
      </c>
      <c r="B102">
        <v>101</v>
      </c>
      <c r="C102">
        <f>IF('Door Gaskets'!I8="","", 'Door Gaskets'!I8)</f>
        <v>1</v>
      </c>
      <c r="D102" t="str">
        <f>IF($C102="","",IF('Door Gaskets'!G8='Look Up Tables'!$B$97,'Look Up Tables'!$AO$42,IF('Door Gaskets'!G8='Look Up Tables'!$B$98,'Look Up Tables'!$AO$43,IF('Door Gaskets'!G8='Look Up Tables'!$B$99,'Look Up Tables'!$AO$44,IF('Door Gaskets'!G8='Look Up Tables'!$B$100,'Look Up Tables'!$AO$45,IF('Door Gaskets'!G8='Look Up Tables'!$B$101,'Look Up Tables'!$AO$46,IF('Door Gaskets'!G8='Look Up Tables'!$B$102,'Look Up Tables'!$AO$47,IF('Door Gaskets'!G8='Look Up Tables'!$B$103,'Look Up Tables'!$AO$48,IF('Door Gaskets'!G8='Look Up Tables'!$B$104,'Look Up Tables'!$AO$49,IF('Door Gaskets'!G8='Look Up Tables'!$B$105,'Look Up Tables'!$AO$50,IF('Door Gaskets'!G8='Look Up Tables'!$B$106,'Look Up Tables'!$AO$51,'Look Up Tables'!AO38)))))))))))</f>
        <v>DoorGasketRICool</v>
      </c>
      <c r="E102">
        <f>IF('Data Export'!$C102="","", 'Door Gaskets'!M8)</f>
        <v>11.26</v>
      </c>
      <c r="F102">
        <f>IF('Data Export'!C102="","", 'Project Summary'!$C$6)</f>
        <v>0</v>
      </c>
      <c r="G102">
        <f>IF('Data Export'!$C102="","",'Door Gaskets'!J8)</f>
        <v>243</v>
      </c>
      <c r="H102">
        <f>IF('Data Export'!$C102="","",'Door Gaskets'!K8)</f>
        <v>3.2000000000000001E-2</v>
      </c>
      <c r="I102">
        <f>IF('Data Export'!$C102="","", 'Project Summary'!$H$1)</f>
        <v>4</v>
      </c>
      <c r="J102">
        <f>IF('Data Export'!$C102="","",'Door Gaskets'!D8)</f>
        <v>0</v>
      </c>
      <c r="K102">
        <f>IF('Data Export'!$C102="","",'Door Gaskets'!E8)</f>
        <v>0</v>
      </c>
      <c r="L102" t="str">
        <f>IF('Data Export'!$C102="","", 'Project Summary'!$C$12)</f>
        <v>Grocery</v>
      </c>
      <c r="M102" t="str">
        <f>IF('Data Export'!$C102="","", "")</f>
        <v/>
      </c>
      <c r="N102" t="str">
        <f>IF('Data Export'!$C102="","", "")</f>
        <v/>
      </c>
      <c r="O102" t="str">
        <f>IF('Data Export'!$C102="","", 'Door Gaskets'!G8)</f>
        <v>Freezer</v>
      </c>
      <c r="P102" t="str">
        <f>IF('Data Export'!$C102="","", "")</f>
        <v/>
      </c>
      <c r="Q102" t="str">
        <f>IF('Data Export'!$C102="","", "")</f>
        <v/>
      </c>
      <c r="R102" t="str">
        <f>IF('Data Export'!$C102="","", "")</f>
        <v/>
      </c>
      <c r="S102" t="str">
        <f>IF('Data Export'!$C102="","", "")</f>
        <v/>
      </c>
      <c r="T102" t="str">
        <f>IF('Data Export'!$C102="","", "")</f>
        <v/>
      </c>
      <c r="U102" t="str">
        <f>IF('Data Export'!$C102="","", "")</f>
        <v/>
      </c>
      <c r="V102" t="str">
        <f>IF('Data Export'!$C102="","", "")</f>
        <v/>
      </c>
      <c r="W102" t="str">
        <f>IF('Data Export'!$C102="","", "")</f>
        <v/>
      </c>
      <c r="X102" t="str">
        <f>IF('Data Export'!$C102="","", "")</f>
        <v/>
      </c>
      <c r="Y102" t="str">
        <f>IF('Data Export'!$C102="","", "")</f>
        <v/>
      </c>
      <c r="Z102" t="str">
        <f>IF('Data Export'!$C102="","", 'Door Gaskets'!H8)</f>
        <v xml:space="preserve">Reach-In </v>
      </c>
      <c r="AA102" t="str">
        <f>IF('Data Export'!$C102="","", "")</f>
        <v/>
      </c>
      <c r="AB102" t="str">
        <f>IF('Data Export'!$C102="","", "")</f>
        <v/>
      </c>
      <c r="AC102" t="str">
        <f>IF('Data Export'!$C102="","", "")</f>
        <v/>
      </c>
      <c r="AD102" t="str">
        <f>IF('Data Export'!$C102="","", "")</f>
        <v/>
      </c>
      <c r="AE102" t="str">
        <f>IF('Data Export'!$C102="","", 'Door Gaskets'!H8)</f>
        <v xml:space="preserve">Reach-In </v>
      </c>
      <c r="AF102" t="str">
        <f>IF('Data Export'!$C102="","", "")</f>
        <v/>
      </c>
      <c r="AG102" t="str">
        <f>IF('Data Export'!$C102="","", "")</f>
        <v/>
      </c>
      <c r="AH102" t="str">
        <f>IF('Data Export'!$C102="","", "")</f>
        <v/>
      </c>
      <c r="AI102" t="str">
        <f>IF('Data Export'!$C102="","", "")</f>
        <v/>
      </c>
      <c r="AJ102" t="str">
        <f>IF('Data Export'!$C102="","", "")</f>
        <v/>
      </c>
      <c r="AK102" t="str">
        <f>IF('Data Export'!$C102="","", "")</f>
        <v/>
      </c>
      <c r="AL102" t="str">
        <f>IF('Data Export'!$C102="","", "")</f>
        <v/>
      </c>
      <c r="AM102" t="str">
        <f>IF('Data Export'!$C102="","", "")</f>
        <v/>
      </c>
      <c r="AN102" t="str">
        <f>IF('Data Export'!$C102="","", "")</f>
        <v/>
      </c>
    </row>
    <row r="103" spans="1:45">
      <c r="A103" t="str">
        <f>'Door Gaskets'!$B$3</f>
        <v>Door Gaskets for Walk In and Reach In Coolers and Freezers</v>
      </c>
      <c r="B103">
        <v>102</v>
      </c>
      <c r="C103">
        <f>IF('Door Gaskets'!I9="","", 'Door Gaskets'!I9)</f>
        <v>1</v>
      </c>
      <c r="D103" t="str">
        <f>IF($C103="","",IF('Door Gaskets'!G9='Look Up Tables'!$B$97,'Look Up Tables'!$AO$42,IF('Door Gaskets'!G9='Look Up Tables'!$B$98,'Look Up Tables'!$AO$43,IF('Door Gaskets'!G9='Look Up Tables'!$B$99,'Look Up Tables'!$AO$44,IF('Door Gaskets'!G9='Look Up Tables'!$B$100,'Look Up Tables'!$AO$45,IF('Door Gaskets'!G9='Look Up Tables'!$B$101,'Look Up Tables'!$AO$46,IF('Door Gaskets'!G9='Look Up Tables'!$B$102,'Look Up Tables'!$AO$47,IF('Door Gaskets'!G9='Look Up Tables'!$B$103,'Look Up Tables'!$AO$48,IF('Door Gaskets'!G9='Look Up Tables'!$B$104,'Look Up Tables'!$AO$49,IF('Door Gaskets'!G9='Look Up Tables'!$B$105,'Look Up Tables'!$AO$50,IF('Door Gaskets'!G9='Look Up Tables'!$B$106,'Look Up Tables'!$AO$51,'Look Up Tables'!AO39)))))))))))</f>
        <v>DoorGasketRIFrz</v>
      </c>
      <c r="E103">
        <f>IF('Data Export'!$C103="","", 'Door Gaskets'!M9)</f>
        <v>9.48</v>
      </c>
      <c r="F103">
        <f>IF('Data Export'!C103="","", 'Project Summary'!$C$6)</f>
        <v>0</v>
      </c>
      <c r="G103">
        <f>IF('Data Export'!$C103="","",'Door Gaskets'!J9)</f>
        <v>204</v>
      </c>
      <c r="H103">
        <f>IF('Data Export'!$C103="","",'Door Gaskets'!K9)</f>
        <v>2.7E-2</v>
      </c>
      <c r="I103">
        <f>IF('Data Export'!$C103="","", 'Project Summary'!$H$1)</f>
        <v>4</v>
      </c>
      <c r="J103">
        <f>IF('Data Export'!$C103="","",'Door Gaskets'!D9)</f>
        <v>0</v>
      </c>
      <c r="K103">
        <f>IF('Data Export'!$C103="","",'Door Gaskets'!E9)</f>
        <v>0</v>
      </c>
      <c r="L103" t="str">
        <f>IF('Data Export'!$C103="","", 'Project Summary'!$C$12)</f>
        <v>Grocery</v>
      </c>
      <c r="M103" t="str">
        <f>IF('Data Export'!$C103="","", "")</f>
        <v/>
      </c>
      <c r="N103" t="str">
        <f>IF('Data Export'!$C103="","", "")</f>
        <v/>
      </c>
      <c r="O103" t="str">
        <f>IF('Data Export'!$C103="","", 'Door Gaskets'!G9)</f>
        <v>Refrigeration</v>
      </c>
      <c r="P103" t="str">
        <f>IF('Data Export'!$C103="","", "")</f>
        <v/>
      </c>
      <c r="Q103" t="str">
        <f>IF('Data Export'!$C103="","", "")</f>
        <v/>
      </c>
      <c r="R103" t="str">
        <f>IF('Data Export'!$C103="","", "")</f>
        <v/>
      </c>
      <c r="S103" t="str">
        <f>IF('Data Export'!$C103="","", "")</f>
        <v/>
      </c>
      <c r="T103" t="str">
        <f>IF('Data Export'!$C103="","", "")</f>
        <v/>
      </c>
      <c r="U103" t="str">
        <f>IF('Data Export'!$C103="","", "")</f>
        <v/>
      </c>
      <c r="V103" t="str">
        <f>IF('Data Export'!$C103="","", "")</f>
        <v/>
      </c>
      <c r="W103" t="str">
        <f>IF('Data Export'!$C103="","", "")</f>
        <v/>
      </c>
      <c r="X103" t="str">
        <f>IF('Data Export'!$C103="","", "")</f>
        <v/>
      </c>
      <c r="Y103" t="str">
        <f>IF('Data Export'!$C103="","", "")</f>
        <v/>
      </c>
      <c r="Z103" t="str">
        <f>IF('Data Export'!$C103="","", 'Door Gaskets'!H9)</f>
        <v>Walk-In</v>
      </c>
      <c r="AA103" t="str">
        <f>IF('Data Export'!$C103="","", "")</f>
        <v/>
      </c>
      <c r="AB103" t="str">
        <f>IF('Data Export'!$C103="","", "")</f>
        <v/>
      </c>
      <c r="AC103" t="str">
        <f>IF('Data Export'!$C103="","", "")</f>
        <v/>
      </c>
      <c r="AD103" t="str">
        <f>IF('Data Export'!$C103="","", "")</f>
        <v/>
      </c>
      <c r="AE103" t="str">
        <f>IF('Data Export'!$C103="","", 'Door Gaskets'!H9)</f>
        <v>Walk-In</v>
      </c>
      <c r="AF103" t="str">
        <f>IF('Data Export'!$C103="","", "")</f>
        <v/>
      </c>
      <c r="AG103" t="str">
        <f>IF('Data Export'!$C103="","", "")</f>
        <v/>
      </c>
      <c r="AH103" t="str">
        <f>IF('Data Export'!$C103="","", "")</f>
        <v/>
      </c>
      <c r="AI103" t="str">
        <f>IF('Data Export'!$C103="","", "")</f>
        <v/>
      </c>
      <c r="AJ103" t="str">
        <f>IF('Data Export'!$C103="","", "")</f>
        <v/>
      </c>
      <c r="AK103" t="str">
        <f>IF('Data Export'!$C103="","", "")</f>
        <v/>
      </c>
      <c r="AL103" t="str">
        <f>IF('Data Export'!$C103="","", "")</f>
        <v/>
      </c>
      <c r="AM103" t="str">
        <f>IF('Data Export'!$C103="","", "")</f>
        <v/>
      </c>
      <c r="AN103" t="str">
        <f>IF('Data Export'!$C103="","", "")</f>
        <v/>
      </c>
    </row>
    <row r="104" spans="1:45">
      <c r="A104" t="str">
        <f>'Door Gaskets'!$B$3</f>
        <v>Door Gaskets for Walk In and Reach In Coolers and Freezers</v>
      </c>
      <c r="B104">
        <v>103</v>
      </c>
      <c r="C104">
        <f>IF('Door Gaskets'!I10="","", 'Door Gaskets'!I10)</f>
        <v>1</v>
      </c>
      <c r="D104" t="str">
        <f>IF($C104="","",IF('Door Gaskets'!G10='Look Up Tables'!$B$97,'Look Up Tables'!$AO$42,IF('Door Gaskets'!G10='Look Up Tables'!$B$98,'Look Up Tables'!$AO$43,IF('Door Gaskets'!G10='Look Up Tables'!$B$99,'Look Up Tables'!$AO$44,IF('Door Gaskets'!G10='Look Up Tables'!$B$100,'Look Up Tables'!$AO$45,IF('Door Gaskets'!G10='Look Up Tables'!$B$101,'Look Up Tables'!$AO$46,IF('Door Gaskets'!G10='Look Up Tables'!$B$102,'Look Up Tables'!$AO$47,IF('Door Gaskets'!G10='Look Up Tables'!$B$103,'Look Up Tables'!$AO$48,IF('Door Gaskets'!G10='Look Up Tables'!$B$104,'Look Up Tables'!$AO$49,IF('Door Gaskets'!G10='Look Up Tables'!$B$105,'Look Up Tables'!$AO$50,IF('Door Gaskets'!G10='Look Up Tables'!$B$106,'Look Up Tables'!$AO$51,'Look Up Tables'!AO40)))))))))))</f>
        <v>DoorGasketWICool</v>
      </c>
      <c r="E104">
        <f>IF('Data Export'!$C104="","", 'Door Gaskets'!M10)</f>
        <v>11.36</v>
      </c>
      <c r="F104">
        <f>IF('Data Export'!C104="","", 'Project Summary'!$C$6)</f>
        <v>0</v>
      </c>
      <c r="G104">
        <f>IF('Data Export'!$C104="","",'Door Gaskets'!J10)</f>
        <v>248</v>
      </c>
      <c r="H104">
        <f>IF('Data Export'!$C104="","",'Door Gaskets'!K10)</f>
        <v>3.2000000000000001E-2</v>
      </c>
      <c r="I104">
        <f>IF('Data Export'!$C104="","", 'Project Summary'!$H$1)</f>
        <v>4</v>
      </c>
      <c r="J104">
        <f>IF('Data Export'!$C104="","",'Door Gaskets'!D10)</f>
        <v>0</v>
      </c>
      <c r="K104">
        <f>IF('Data Export'!$C104="","",'Door Gaskets'!E10)</f>
        <v>0</v>
      </c>
      <c r="L104" t="str">
        <f>IF('Data Export'!$C104="","", 'Project Summary'!$C$12)</f>
        <v>Grocery</v>
      </c>
      <c r="M104" t="str">
        <f>IF('Data Export'!$C104="","", "")</f>
        <v/>
      </c>
      <c r="N104" t="str">
        <f>IF('Data Export'!$C104="","", "")</f>
        <v/>
      </c>
      <c r="O104" t="str">
        <f>IF('Data Export'!$C104="","", 'Door Gaskets'!G10)</f>
        <v>Refrigeration</v>
      </c>
      <c r="P104" t="str">
        <f>IF('Data Export'!$C104="","", "")</f>
        <v/>
      </c>
      <c r="Q104" t="str">
        <f>IF('Data Export'!$C104="","", "")</f>
        <v/>
      </c>
      <c r="R104" t="str">
        <f>IF('Data Export'!$C104="","", "")</f>
        <v/>
      </c>
      <c r="S104" t="str">
        <f>IF('Data Export'!$C104="","", "")</f>
        <v/>
      </c>
      <c r="T104" t="str">
        <f>IF('Data Export'!$C104="","", "")</f>
        <v/>
      </c>
      <c r="U104" t="str">
        <f>IF('Data Export'!$C104="","", "")</f>
        <v/>
      </c>
      <c r="V104" t="str">
        <f>IF('Data Export'!$C104="","", "")</f>
        <v/>
      </c>
      <c r="W104" t="str">
        <f>IF('Data Export'!$C104="","", "")</f>
        <v/>
      </c>
      <c r="X104" t="str">
        <f>IF('Data Export'!$C104="","", "")</f>
        <v/>
      </c>
      <c r="Y104" t="str">
        <f>IF('Data Export'!$C104="","", "")</f>
        <v/>
      </c>
      <c r="Z104" t="str">
        <f>IF('Data Export'!$C104="","", 'Door Gaskets'!H10)</f>
        <v xml:space="preserve">Reach-In </v>
      </c>
      <c r="AA104" t="str">
        <f>IF('Data Export'!$C104="","", "")</f>
        <v/>
      </c>
      <c r="AB104" t="str">
        <f>IF('Data Export'!$C104="","", "")</f>
        <v/>
      </c>
      <c r="AC104" t="str">
        <f>IF('Data Export'!$C104="","", "")</f>
        <v/>
      </c>
      <c r="AD104" t="str">
        <f>IF('Data Export'!$C104="","", "")</f>
        <v/>
      </c>
      <c r="AE104" t="str">
        <f>IF('Data Export'!$C104="","", 'Door Gaskets'!H10)</f>
        <v xml:space="preserve">Reach-In </v>
      </c>
      <c r="AF104" t="str">
        <f>IF('Data Export'!$C104="","", "")</f>
        <v/>
      </c>
      <c r="AG104" t="str">
        <f>IF('Data Export'!$C104="","", "")</f>
        <v/>
      </c>
      <c r="AH104" t="str">
        <f>IF('Data Export'!$C104="","", "")</f>
        <v/>
      </c>
      <c r="AI104" t="str">
        <f>IF('Data Export'!$C104="","", "")</f>
        <v/>
      </c>
      <c r="AJ104" t="str">
        <f>IF('Data Export'!$C104="","", "")</f>
        <v/>
      </c>
      <c r="AK104" t="str">
        <f>IF('Data Export'!$C104="","", "")</f>
        <v/>
      </c>
      <c r="AL104" t="str">
        <f>IF('Data Export'!$C104="","", "")</f>
        <v/>
      </c>
      <c r="AM104" t="str">
        <f>IF('Data Export'!$C104="","", "")</f>
        <v/>
      </c>
      <c r="AN104" t="str">
        <f>IF('Data Export'!$C104="","", "")</f>
        <v/>
      </c>
    </row>
    <row r="105" spans="1:45">
      <c r="A105" t="str">
        <f>'Door Gaskets'!$B$3</f>
        <v>Door Gaskets for Walk In and Reach In Coolers and Freezers</v>
      </c>
      <c r="B105">
        <v>104</v>
      </c>
      <c r="C105">
        <f>IF('Door Gaskets'!I11="","", 'Door Gaskets'!I11)</f>
        <v>1</v>
      </c>
      <c r="D105" t="str">
        <f>IF($C105="","",IF('Door Gaskets'!G11='Look Up Tables'!$B$97,'Look Up Tables'!$AO$42,IF('Door Gaskets'!G11='Look Up Tables'!$B$98,'Look Up Tables'!$AO$43,IF('Door Gaskets'!G11='Look Up Tables'!$B$99,'Look Up Tables'!$AO$44,IF('Door Gaskets'!G11='Look Up Tables'!$B$100,'Look Up Tables'!$AO$45,IF('Door Gaskets'!G11='Look Up Tables'!$B$101,'Look Up Tables'!$AO$46,IF('Door Gaskets'!G11='Look Up Tables'!$B$102,'Look Up Tables'!$AO$47,IF('Door Gaskets'!G11='Look Up Tables'!$B$103,'Look Up Tables'!$AO$48,IF('Door Gaskets'!G11='Look Up Tables'!$B$104,'Look Up Tables'!$AO$49,IF('Door Gaskets'!G11='Look Up Tables'!$B$105,'Look Up Tables'!$AO$50,IF('Door Gaskets'!G11='Look Up Tables'!$B$106,'Look Up Tables'!$AO$51,'Look Up Tables'!AO41)))))))))))</f>
        <v>DoorGasketWIFrz</v>
      </c>
      <c r="E105">
        <f>IF('Data Export'!$C105="","", 'Door Gaskets'!M11)</f>
        <v>15.94</v>
      </c>
      <c r="F105">
        <f>IF('Data Export'!C105="","", 'Project Summary'!$C$6)</f>
        <v>0</v>
      </c>
      <c r="G105">
        <f>IF('Data Export'!$C105="","",'Door Gaskets'!J11)</f>
        <v>347</v>
      </c>
      <c r="H105">
        <f>IF('Data Export'!$C105="","",'Door Gaskets'!K11)</f>
        <v>4.4999999999999998E-2</v>
      </c>
      <c r="I105">
        <f>IF('Data Export'!$C105="","", 'Project Summary'!$H$1)</f>
        <v>4</v>
      </c>
      <c r="J105">
        <f>IF('Data Export'!$C105="","",'Door Gaskets'!D11)</f>
        <v>0</v>
      </c>
      <c r="K105">
        <f>IF('Data Export'!$C105="","",'Door Gaskets'!E11)</f>
        <v>0</v>
      </c>
      <c r="L105" t="str">
        <f>IF('Data Export'!$C105="","", 'Project Summary'!$C$12)</f>
        <v>Grocery</v>
      </c>
      <c r="M105" t="str">
        <f>IF('Data Export'!$C105="","", "")</f>
        <v/>
      </c>
      <c r="N105" t="str">
        <f>IF('Data Export'!$C105="","", "")</f>
        <v/>
      </c>
      <c r="O105" t="str">
        <f>IF('Data Export'!$C105="","", 'Door Gaskets'!G11)</f>
        <v>Freezer</v>
      </c>
      <c r="P105" t="str">
        <f>IF('Data Export'!$C105="","", "")</f>
        <v/>
      </c>
      <c r="Q105" t="str">
        <f>IF('Data Export'!$C105="","", "")</f>
        <v/>
      </c>
      <c r="R105" t="str">
        <f>IF('Data Export'!$C105="","", "")</f>
        <v/>
      </c>
      <c r="S105" t="str">
        <f>IF('Data Export'!$C105="","", "")</f>
        <v/>
      </c>
      <c r="T105" t="str">
        <f>IF('Data Export'!$C105="","", "")</f>
        <v/>
      </c>
      <c r="U105" t="str">
        <f>IF('Data Export'!$C105="","", "")</f>
        <v/>
      </c>
      <c r="V105" t="str">
        <f>IF('Data Export'!$C105="","", "")</f>
        <v/>
      </c>
      <c r="W105" t="str">
        <f>IF('Data Export'!$C105="","", "")</f>
        <v/>
      </c>
      <c r="X105" t="str">
        <f>IF('Data Export'!$C105="","", "")</f>
        <v/>
      </c>
      <c r="Y105" t="str">
        <f>IF('Data Export'!$C105="","", "")</f>
        <v/>
      </c>
      <c r="Z105" t="str">
        <f>IF('Data Export'!$C105="","", 'Door Gaskets'!H11)</f>
        <v>Walk-In</v>
      </c>
      <c r="AA105" t="str">
        <f>IF('Data Export'!$C105="","", "")</f>
        <v/>
      </c>
      <c r="AB105" t="str">
        <f>IF('Data Export'!$C105="","", "")</f>
        <v/>
      </c>
      <c r="AC105" t="str">
        <f>IF('Data Export'!$C105="","", "")</f>
        <v/>
      </c>
      <c r="AD105" t="str">
        <f>IF('Data Export'!$C105="","", "")</f>
        <v/>
      </c>
      <c r="AE105" t="str">
        <f>IF('Data Export'!$C105="","", 'Door Gaskets'!H11)</f>
        <v>Walk-In</v>
      </c>
      <c r="AF105" t="str">
        <f>IF('Data Export'!$C105="","", "")</f>
        <v/>
      </c>
      <c r="AG105" t="str">
        <f>IF('Data Export'!$C105="","", "")</f>
        <v/>
      </c>
      <c r="AH105" t="str">
        <f>IF('Data Export'!$C105="","", "")</f>
        <v/>
      </c>
      <c r="AI105" t="str">
        <f>IF('Data Export'!$C105="","", "")</f>
        <v/>
      </c>
      <c r="AJ105" t="str">
        <f>IF('Data Export'!$C105="","", "")</f>
        <v/>
      </c>
      <c r="AK105" t="str">
        <f>IF('Data Export'!$C105="","", "")</f>
        <v/>
      </c>
      <c r="AL105" t="str">
        <f>IF('Data Export'!$C105="","", "")</f>
        <v/>
      </c>
      <c r="AM105" t="str">
        <f>IF('Data Export'!$C105="","", "")</f>
        <v/>
      </c>
      <c r="AN105" t="str">
        <f>IF('Data Export'!$C105="","", "")</f>
        <v/>
      </c>
    </row>
    <row r="106" spans="1:45">
      <c r="A106" t="str">
        <f>'Door Gaskets'!$B$3</f>
        <v>Door Gaskets for Walk In and Reach In Coolers and Freezers</v>
      </c>
      <c r="B106">
        <v>105</v>
      </c>
      <c r="C106">
        <f>IF('Door Gaskets'!I12="","", 'Door Gaskets'!I12)</f>
        <v>1</v>
      </c>
      <c r="D106" t="str">
        <f>IF($C106="","",IF('Door Gaskets'!G12='Look Up Tables'!$B$97,'Look Up Tables'!$AO$42,IF('Door Gaskets'!G12='Look Up Tables'!$B$98,'Look Up Tables'!$AO$43,IF('Door Gaskets'!G12='Look Up Tables'!$B$99,'Look Up Tables'!$AO$44,IF('Door Gaskets'!G12='Look Up Tables'!$B$100,'Look Up Tables'!$AO$45,IF('Door Gaskets'!G12='Look Up Tables'!$B$101,'Look Up Tables'!$AO$46,IF('Door Gaskets'!G12='Look Up Tables'!$B$102,'Look Up Tables'!$AO$47,IF('Door Gaskets'!G12='Look Up Tables'!$B$103,'Look Up Tables'!$AO$48,IF('Door Gaskets'!G12='Look Up Tables'!$B$104,'Look Up Tables'!$AO$49,IF('Door Gaskets'!G12='Look Up Tables'!$B$105,'Look Up Tables'!$AO$50,IF('Door Gaskets'!G12='Look Up Tables'!$B$106,'Look Up Tables'!$AO$51,'Look Up Tables'!AO42)))))))))))</f>
        <v>DoorGasketSuperCool</v>
      </c>
      <c r="E106">
        <f>IF('Data Export'!$C106="","", 'Door Gaskets'!M12)</f>
        <v>0</v>
      </c>
      <c r="F106">
        <f>IF('Data Export'!C106="","", 'Project Summary'!$C$6)</f>
        <v>0</v>
      </c>
      <c r="G106">
        <f>IF('Data Export'!$C106="","",'Door Gaskets'!J12)</f>
        <v>0</v>
      </c>
      <c r="H106">
        <f>IF('Data Export'!$C106="","",'Door Gaskets'!K12)</f>
        <v>0</v>
      </c>
      <c r="I106">
        <f>IF('Data Export'!$C106="","", 'Project Summary'!$H$1)</f>
        <v>4</v>
      </c>
      <c r="J106">
        <f>IF('Data Export'!$C106="","",'Door Gaskets'!D12)</f>
        <v>0</v>
      </c>
      <c r="K106">
        <f>IF('Data Export'!$C106="","",'Door Gaskets'!E12)</f>
        <v>0</v>
      </c>
      <c r="L106" t="str">
        <f>IF('Data Export'!$C106="","", 'Project Summary'!$C$12)</f>
        <v>Grocery</v>
      </c>
      <c r="M106" t="str">
        <f>IF('Data Export'!$C106="","", "")</f>
        <v/>
      </c>
      <c r="N106" t="str">
        <f>IF('Data Export'!$C106="","", "")</f>
        <v/>
      </c>
      <c r="O106">
        <f>IF('Data Export'!$C106="","", 'Door Gaskets'!G12)</f>
        <v>0</v>
      </c>
      <c r="P106" t="str">
        <f>IF('Data Export'!$C106="","", "")</f>
        <v/>
      </c>
      <c r="Q106" t="str">
        <f>IF('Data Export'!$C106="","", "")</f>
        <v/>
      </c>
      <c r="R106" t="str">
        <f>IF('Data Export'!$C106="","", "")</f>
        <v/>
      </c>
      <c r="S106" t="str">
        <f>IF('Data Export'!$C106="","", "")</f>
        <v/>
      </c>
      <c r="T106" t="str">
        <f>IF('Data Export'!$C106="","", "")</f>
        <v/>
      </c>
      <c r="U106" t="str">
        <f>IF('Data Export'!$C106="","", "")</f>
        <v/>
      </c>
      <c r="V106" t="str">
        <f>IF('Data Export'!$C106="","", "")</f>
        <v/>
      </c>
      <c r="W106" t="str">
        <f>IF('Data Export'!$C106="","", "")</f>
        <v/>
      </c>
      <c r="X106" t="str">
        <f>IF('Data Export'!$C106="","", "")</f>
        <v/>
      </c>
      <c r="Y106" t="str">
        <f>IF('Data Export'!$C106="","", "")</f>
        <v/>
      </c>
      <c r="Z106">
        <f>IF('Data Export'!$C106="","", 'Door Gaskets'!H12)</f>
        <v>0</v>
      </c>
      <c r="AA106" t="str">
        <f>IF('Data Export'!$C106="","", "")</f>
        <v/>
      </c>
      <c r="AB106" t="str">
        <f>IF('Data Export'!$C106="","", "")</f>
        <v/>
      </c>
      <c r="AC106" t="str">
        <f>IF('Data Export'!$C106="","", "")</f>
        <v/>
      </c>
      <c r="AD106" t="str">
        <f>IF('Data Export'!$C106="","", "")</f>
        <v/>
      </c>
      <c r="AE106">
        <f>IF('Data Export'!$C106="","", 'Door Gaskets'!H12)</f>
        <v>0</v>
      </c>
      <c r="AF106" t="str">
        <f>IF('Data Export'!$C106="","", "")</f>
        <v/>
      </c>
      <c r="AG106" t="str">
        <f>IF('Data Export'!$C106="","", "")</f>
        <v/>
      </c>
      <c r="AH106" t="str">
        <f>IF('Data Export'!$C106="","", "")</f>
        <v/>
      </c>
      <c r="AI106" t="str">
        <f>IF('Data Export'!$C106="","", "")</f>
        <v/>
      </c>
      <c r="AJ106" t="str">
        <f>IF('Data Export'!$C106="","", "")</f>
        <v/>
      </c>
      <c r="AK106" t="str">
        <f>IF('Data Export'!$C106="","", "")</f>
        <v/>
      </c>
      <c r="AL106" t="str">
        <f>IF('Data Export'!$C106="","", "")</f>
        <v/>
      </c>
      <c r="AM106" t="str">
        <f>IF('Data Export'!$C106="","", "")</f>
        <v/>
      </c>
      <c r="AN106" t="str">
        <f>IF('Data Export'!$C106="","", "")</f>
        <v/>
      </c>
    </row>
    <row r="107" spans="1:45">
      <c r="A107" t="str">
        <f>'Door Gaskets'!$B$3</f>
        <v>Door Gaskets for Walk In and Reach In Coolers and Freezers</v>
      </c>
      <c r="B107">
        <v>106</v>
      </c>
      <c r="C107">
        <f>IF('Door Gaskets'!I13="","", 'Door Gaskets'!I13)</f>
        <v>1</v>
      </c>
      <c r="D107" t="str">
        <f>IF($C107="","",IF('Door Gaskets'!G13='Look Up Tables'!$B$97,'Look Up Tables'!$AO$42,IF('Door Gaskets'!G13='Look Up Tables'!$B$98,'Look Up Tables'!$AO$43,IF('Door Gaskets'!G13='Look Up Tables'!$B$99,'Look Up Tables'!$AO$44,IF('Door Gaskets'!G13='Look Up Tables'!$B$100,'Look Up Tables'!$AO$45,IF('Door Gaskets'!G13='Look Up Tables'!$B$101,'Look Up Tables'!$AO$46,IF('Door Gaskets'!G13='Look Up Tables'!$B$102,'Look Up Tables'!$AO$47,IF('Door Gaskets'!G13='Look Up Tables'!$B$103,'Look Up Tables'!$AO$48,IF('Door Gaskets'!G13='Look Up Tables'!$B$104,'Look Up Tables'!$AO$49,IF('Door Gaskets'!G13='Look Up Tables'!$B$105,'Look Up Tables'!$AO$50,IF('Door Gaskets'!G13='Look Up Tables'!$B$106,'Look Up Tables'!$AO$51,'Look Up Tables'!AO43)))))))))))</f>
        <v>DoorGasketSuperCool</v>
      </c>
      <c r="E107">
        <f>IF('Data Export'!$C107="","", 'Door Gaskets'!M13)</f>
        <v>0</v>
      </c>
      <c r="F107">
        <f>IF('Data Export'!C107="","", 'Project Summary'!$C$6)</f>
        <v>0</v>
      </c>
      <c r="G107">
        <f>IF('Data Export'!$C107="","",'Door Gaskets'!J13)</f>
        <v>0</v>
      </c>
      <c r="H107">
        <f>IF('Data Export'!$C107="","",'Door Gaskets'!K13)</f>
        <v>0</v>
      </c>
      <c r="I107">
        <f>IF('Data Export'!$C107="","", 'Project Summary'!$H$1)</f>
        <v>4</v>
      </c>
      <c r="J107">
        <f>IF('Data Export'!$C107="","",'Door Gaskets'!D13)</f>
        <v>0</v>
      </c>
      <c r="K107">
        <f>IF('Data Export'!$C107="","",'Door Gaskets'!E13)</f>
        <v>0</v>
      </c>
      <c r="L107" t="str">
        <f>IF('Data Export'!$C107="","", 'Project Summary'!$C$12)</f>
        <v>Grocery</v>
      </c>
      <c r="M107" t="str">
        <f>IF('Data Export'!$C107="","", "")</f>
        <v/>
      </c>
      <c r="N107" t="str">
        <f>IF('Data Export'!$C107="","", "")</f>
        <v/>
      </c>
      <c r="O107">
        <f>IF('Data Export'!$C107="","", 'Door Gaskets'!G13)</f>
        <v>0</v>
      </c>
      <c r="P107" t="str">
        <f>IF('Data Export'!$C107="","", "")</f>
        <v/>
      </c>
      <c r="Q107" t="str">
        <f>IF('Data Export'!$C107="","", "")</f>
        <v/>
      </c>
      <c r="R107" t="str">
        <f>IF('Data Export'!$C107="","", "")</f>
        <v/>
      </c>
      <c r="S107" t="str">
        <f>IF('Data Export'!$C107="","", "")</f>
        <v/>
      </c>
      <c r="T107" t="str">
        <f>IF('Data Export'!$C107="","", "")</f>
        <v/>
      </c>
      <c r="U107" t="str">
        <f>IF('Data Export'!$C107="","", "")</f>
        <v/>
      </c>
      <c r="V107" t="str">
        <f>IF('Data Export'!$C107="","", "")</f>
        <v/>
      </c>
      <c r="W107" t="str">
        <f>IF('Data Export'!$C107="","", "")</f>
        <v/>
      </c>
      <c r="X107" t="str">
        <f>IF('Data Export'!$C107="","", "")</f>
        <v/>
      </c>
      <c r="Y107" t="str">
        <f>IF('Data Export'!$C107="","", "")</f>
        <v/>
      </c>
      <c r="Z107">
        <f>IF('Data Export'!$C107="","", 'Door Gaskets'!H13)</f>
        <v>0</v>
      </c>
      <c r="AA107" t="str">
        <f>IF('Data Export'!$C107="","", "")</f>
        <v/>
      </c>
      <c r="AB107" t="str">
        <f>IF('Data Export'!$C107="","", "")</f>
        <v/>
      </c>
      <c r="AC107" t="str">
        <f>IF('Data Export'!$C107="","", "")</f>
        <v/>
      </c>
      <c r="AD107" t="str">
        <f>IF('Data Export'!$C107="","", "")</f>
        <v/>
      </c>
      <c r="AE107">
        <f>IF('Data Export'!$C107="","", 'Door Gaskets'!H13)</f>
        <v>0</v>
      </c>
      <c r="AF107" t="str">
        <f>IF('Data Export'!$C107="","", "")</f>
        <v/>
      </c>
      <c r="AG107" t="str">
        <f>IF('Data Export'!$C107="","", "")</f>
        <v/>
      </c>
      <c r="AH107" t="str">
        <f>IF('Data Export'!$C107="","", "")</f>
        <v/>
      </c>
      <c r="AI107" t="str">
        <f>IF('Data Export'!$C107="","", "")</f>
        <v/>
      </c>
      <c r="AJ107" t="str">
        <f>IF('Data Export'!$C107="","", "")</f>
        <v/>
      </c>
      <c r="AK107" t="str">
        <f>IF('Data Export'!$C107="","", "")</f>
        <v/>
      </c>
      <c r="AL107" t="str">
        <f>IF('Data Export'!$C107="","", "")</f>
        <v/>
      </c>
      <c r="AM107" t="str">
        <f>IF('Data Export'!$C107="","", "")</f>
        <v/>
      </c>
      <c r="AN107" t="str">
        <f>IF('Data Export'!$C107="","", "")</f>
        <v/>
      </c>
    </row>
    <row r="108" spans="1:45">
      <c r="A108" t="str">
        <f>'Door Gaskets'!$B$3</f>
        <v>Door Gaskets for Walk In and Reach In Coolers and Freezers</v>
      </c>
      <c r="B108">
        <v>107</v>
      </c>
      <c r="C108">
        <f>IF('Door Gaskets'!I14="","", 'Door Gaskets'!I14)</f>
        <v>1</v>
      </c>
      <c r="D108" t="str">
        <f>IF($C108="","",IF('Door Gaskets'!G14='Look Up Tables'!$B$97,'Look Up Tables'!$AO$42,IF('Door Gaskets'!G14='Look Up Tables'!$B$98,'Look Up Tables'!$AO$43,IF('Door Gaskets'!G14='Look Up Tables'!$B$99,'Look Up Tables'!$AO$44,IF('Door Gaskets'!G14='Look Up Tables'!$B$100,'Look Up Tables'!$AO$45,IF('Door Gaskets'!G14='Look Up Tables'!$B$101,'Look Up Tables'!$AO$46,IF('Door Gaskets'!G14='Look Up Tables'!$B$102,'Look Up Tables'!$AO$47,IF('Door Gaskets'!G14='Look Up Tables'!$B$103,'Look Up Tables'!$AO$48,IF('Door Gaskets'!G14='Look Up Tables'!$B$104,'Look Up Tables'!$AO$49,IF('Door Gaskets'!G14='Look Up Tables'!$B$105,'Look Up Tables'!$AO$50,IF('Door Gaskets'!G14='Look Up Tables'!$B$106,'Look Up Tables'!$AO$51,'Look Up Tables'!AO44)))))))))))</f>
        <v>DoorGasketSuperCool</v>
      </c>
      <c r="E108">
        <f>IF('Data Export'!$C108="","", 'Door Gaskets'!M14)</f>
        <v>0</v>
      </c>
      <c r="F108">
        <f>IF('Data Export'!C108="","", 'Project Summary'!$C$6)</f>
        <v>0</v>
      </c>
      <c r="G108">
        <f>IF('Data Export'!$C108="","",'Door Gaskets'!J14)</f>
        <v>0</v>
      </c>
      <c r="H108">
        <f>IF('Data Export'!$C108="","",'Door Gaskets'!K14)</f>
        <v>0</v>
      </c>
      <c r="I108">
        <f>IF('Data Export'!$C108="","", 'Project Summary'!$H$1)</f>
        <v>4</v>
      </c>
      <c r="J108">
        <f>IF('Data Export'!$C108="","",'Door Gaskets'!D14)</f>
        <v>0</v>
      </c>
      <c r="K108">
        <f>IF('Data Export'!$C108="","",'Door Gaskets'!E14)</f>
        <v>0</v>
      </c>
      <c r="L108" t="str">
        <f>IF('Data Export'!$C108="","", 'Project Summary'!$C$12)</f>
        <v>Grocery</v>
      </c>
      <c r="M108" t="str">
        <f>IF('Data Export'!$C108="","", "")</f>
        <v/>
      </c>
      <c r="N108" t="str">
        <f>IF('Data Export'!$C108="","", "")</f>
        <v/>
      </c>
      <c r="O108">
        <f>IF('Data Export'!$C108="","", 'Door Gaskets'!G14)</f>
        <v>0</v>
      </c>
      <c r="P108" t="str">
        <f>IF('Data Export'!$C108="","", "")</f>
        <v/>
      </c>
      <c r="Q108" t="str">
        <f>IF('Data Export'!$C108="","", "")</f>
        <v/>
      </c>
      <c r="R108" t="str">
        <f>IF('Data Export'!$C108="","", "")</f>
        <v/>
      </c>
      <c r="S108" t="str">
        <f>IF('Data Export'!$C108="","", "")</f>
        <v/>
      </c>
      <c r="T108" t="str">
        <f>IF('Data Export'!$C108="","", "")</f>
        <v/>
      </c>
      <c r="U108" t="str">
        <f>IF('Data Export'!$C108="","", "")</f>
        <v/>
      </c>
      <c r="V108" t="str">
        <f>IF('Data Export'!$C108="","", "")</f>
        <v/>
      </c>
      <c r="W108" t="str">
        <f>IF('Data Export'!$C108="","", "")</f>
        <v/>
      </c>
      <c r="X108" t="str">
        <f>IF('Data Export'!$C108="","", "")</f>
        <v/>
      </c>
      <c r="Y108" t="str">
        <f>IF('Data Export'!$C108="","", "")</f>
        <v/>
      </c>
      <c r="Z108">
        <f>IF('Data Export'!$C108="","", 'Door Gaskets'!H14)</f>
        <v>0</v>
      </c>
      <c r="AA108" t="str">
        <f>IF('Data Export'!$C108="","", "")</f>
        <v/>
      </c>
      <c r="AB108" t="str">
        <f>IF('Data Export'!$C108="","", "")</f>
        <v/>
      </c>
      <c r="AC108" t="str">
        <f>IF('Data Export'!$C108="","", "")</f>
        <v/>
      </c>
      <c r="AD108" t="str">
        <f>IF('Data Export'!$C108="","", "")</f>
        <v/>
      </c>
      <c r="AE108">
        <f>IF('Data Export'!$C108="","", 'Door Gaskets'!H14)</f>
        <v>0</v>
      </c>
      <c r="AF108" t="str">
        <f>IF('Data Export'!$C108="","", "")</f>
        <v/>
      </c>
      <c r="AG108" t="str">
        <f>IF('Data Export'!$C108="","", "")</f>
        <v/>
      </c>
      <c r="AH108" t="str">
        <f>IF('Data Export'!$C108="","", "")</f>
        <v/>
      </c>
      <c r="AI108" t="str">
        <f>IF('Data Export'!$C108="","", "")</f>
        <v/>
      </c>
      <c r="AJ108" t="str">
        <f>IF('Data Export'!$C108="","", "")</f>
        <v/>
      </c>
      <c r="AK108" t="str">
        <f>IF('Data Export'!$C108="","", "")</f>
        <v/>
      </c>
      <c r="AL108" t="str">
        <f>IF('Data Export'!$C108="","", "")</f>
        <v/>
      </c>
      <c r="AM108" t="str">
        <f>IF('Data Export'!$C108="","", "")</f>
        <v/>
      </c>
      <c r="AN108" t="str">
        <f>IF('Data Export'!$C108="","", "")</f>
        <v/>
      </c>
    </row>
    <row r="109" spans="1:45">
      <c r="A109" t="str">
        <f>'Door Gaskets'!$B$3</f>
        <v>Door Gaskets for Walk In and Reach In Coolers and Freezers</v>
      </c>
      <c r="B109">
        <v>108</v>
      </c>
      <c r="C109">
        <f>IF('Door Gaskets'!I15="","", 'Door Gaskets'!I15)</f>
        <v>1</v>
      </c>
      <c r="D109" t="str">
        <f>IF($C109="","",IF('Door Gaskets'!G15='Look Up Tables'!$B$97,'Look Up Tables'!$AO$42,IF('Door Gaskets'!G15='Look Up Tables'!$B$98,'Look Up Tables'!$AO$43,IF('Door Gaskets'!G15='Look Up Tables'!$B$99,'Look Up Tables'!$AO$44,IF('Door Gaskets'!G15='Look Up Tables'!$B$100,'Look Up Tables'!$AO$45,IF('Door Gaskets'!G15='Look Up Tables'!$B$101,'Look Up Tables'!$AO$46,IF('Door Gaskets'!G15='Look Up Tables'!$B$102,'Look Up Tables'!$AO$47,IF('Door Gaskets'!G15='Look Up Tables'!$B$103,'Look Up Tables'!$AO$48,IF('Door Gaskets'!G15='Look Up Tables'!$B$104,'Look Up Tables'!$AO$49,IF('Door Gaskets'!G15='Look Up Tables'!$B$105,'Look Up Tables'!$AO$50,IF('Door Gaskets'!G15='Look Up Tables'!$B$106,'Look Up Tables'!$AO$51,'Look Up Tables'!AO45)))))))))))</f>
        <v>DoorGasketSuperCool</v>
      </c>
      <c r="E109">
        <f>IF('Data Export'!$C109="","", 'Door Gaskets'!M15)</f>
        <v>0</v>
      </c>
      <c r="F109">
        <f>IF('Data Export'!C109="","", 'Project Summary'!$C$6)</f>
        <v>0</v>
      </c>
      <c r="G109">
        <f>IF('Data Export'!$C109="","",'Door Gaskets'!J15)</f>
        <v>0</v>
      </c>
      <c r="H109">
        <f>IF('Data Export'!$C109="","",'Door Gaskets'!K15)</f>
        <v>0</v>
      </c>
      <c r="I109">
        <f>IF('Data Export'!$C109="","", 'Project Summary'!$H$1)</f>
        <v>4</v>
      </c>
      <c r="J109">
        <f>IF('Data Export'!$C109="","",'Door Gaskets'!D15)</f>
        <v>0</v>
      </c>
      <c r="K109">
        <f>IF('Data Export'!$C109="","",'Door Gaskets'!E15)</f>
        <v>0</v>
      </c>
      <c r="L109" t="str">
        <f>IF('Data Export'!$C109="","", 'Project Summary'!$C$12)</f>
        <v>Grocery</v>
      </c>
      <c r="M109" t="str">
        <f>IF('Data Export'!$C109="","", "")</f>
        <v/>
      </c>
      <c r="N109" t="str">
        <f>IF('Data Export'!$C109="","", "")</f>
        <v/>
      </c>
      <c r="O109">
        <f>IF('Data Export'!$C109="","", 'Door Gaskets'!G15)</f>
        <v>0</v>
      </c>
      <c r="P109" t="str">
        <f>IF('Data Export'!$C109="","", "")</f>
        <v/>
      </c>
      <c r="Q109" t="str">
        <f>IF('Data Export'!$C109="","", "")</f>
        <v/>
      </c>
      <c r="R109" t="str">
        <f>IF('Data Export'!$C109="","", "")</f>
        <v/>
      </c>
      <c r="S109" t="str">
        <f>IF('Data Export'!$C109="","", "")</f>
        <v/>
      </c>
      <c r="T109" t="str">
        <f>IF('Data Export'!$C109="","", "")</f>
        <v/>
      </c>
      <c r="U109" t="str">
        <f>IF('Data Export'!$C109="","", "")</f>
        <v/>
      </c>
      <c r="V109" t="str">
        <f>IF('Data Export'!$C109="","", "")</f>
        <v/>
      </c>
      <c r="W109" t="str">
        <f>IF('Data Export'!$C109="","", "")</f>
        <v/>
      </c>
      <c r="X109" t="str">
        <f>IF('Data Export'!$C109="","", "")</f>
        <v/>
      </c>
      <c r="Y109" t="str">
        <f>IF('Data Export'!$C109="","", "")</f>
        <v/>
      </c>
      <c r="Z109">
        <f>IF('Data Export'!$C109="","", 'Door Gaskets'!H15)</f>
        <v>0</v>
      </c>
      <c r="AA109" t="str">
        <f>IF('Data Export'!$C109="","", "")</f>
        <v/>
      </c>
      <c r="AB109" t="str">
        <f>IF('Data Export'!$C109="","", "")</f>
        <v/>
      </c>
      <c r="AC109" t="str">
        <f>IF('Data Export'!$C109="","", "")</f>
        <v/>
      </c>
      <c r="AD109" t="str">
        <f>IF('Data Export'!$C109="","", "")</f>
        <v/>
      </c>
      <c r="AE109">
        <f>IF('Data Export'!$C109="","", 'Door Gaskets'!H15)</f>
        <v>0</v>
      </c>
      <c r="AF109" t="str">
        <f>IF('Data Export'!$C109="","", "")</f>
        <v/>
      </c>
      <c r="AG109" t="str">
        <f>IF('Data Export'!$C109="","", "")</f>
        <v/>
      </c>
      <c r="AH109" t="str">
        <f>IF('Data Export'!$C109="","", "")</f>
        <v/>
      </c>
      <c r="AI109" t="str">
        <f>IF('Data Export'!$C109="","", "")</f>
        <v/>
      </c>
      <c r="AJ109" t="str">
        <f>IF('Data Export'!$C109="","", "")</f>
        <v/>
      </c>
      <c r="AK109" t="str">
        <f>IF('Data Export'!$C109="","", "")</f>
        <v/>
      </c>
      <c r="AL109" t="str">
        <f>IF('Data Export'!$C109="","", "")</f>
        <v/>
      </c>
      <c r="AM109" t="str">
        <f>IF('Data Export'!$C109="","", "")</f>
        <v/>
      </c>
      <c r="AN109" t="str">
        <f>IF('Data Export'!$C109="","", "")</f>
        <v/>
      </c>
    </row>
    <row r="110" spans="1:45">
      <c r="A110" t="str">
        <f>'Door Gaskets'!$B$3</f>
        <v>Door Gaskets for Walk In and Reach In Coolers and Freezers</v>
      </c>
      <c r="B110">
        <v>109</v>
      </c>
      <c r="C110" t="str">
        <f>IF('Door Gaskets'!I16="","", 'Door Gaskets'!I16)</f>
        <v/>
      </c>
      <c r="D110" t="str">
        <f>IF($C110="","",IF('Door Gaskets'!G16='Look Up Tables'!$B$97,'Look Up Tables'!$AO$42,IF('Door Gaskets'!G16='Look Up Tables'!$B$98,'Look Up Tables'!$AO$43,IF('Door Gaskets'!G16='Look Up Tables'!$B$99,'Look Up Tables'!$AO$44,IF('Door Gaskets'!G16='Look Up Tables'!$B$100,'Look Up Tables'!$AO$45,IF('Door Gaskets'!G16='Look Up Tables'!$B$101,'Look Up Tables'!$AO$46,IF('Door Gaskets'!G16='Look Up Tables'!$B$102,'Look Up Tables'!$AO$47,IF('Door Gaskets'!G16='Look Up Tables'!$B$103,'Look Up Tables'!$AO$48,IF('Door Gaskets'!G16='Look Up Tables'!$B$104,'Look Up Tables'!$AO$49,IF('Door Gaskets'!G16='Look Up Tables'!$B$105,'Look Up Tables'!$AO$50,IF('Door Gaskets'!G16='Look Up Tables'!$B$106,'Look Up Tables'!$AO$51,'Look Up Tables'!AO46)))))))))))</f>
        <v/>
      </c>
      <c r="E110" t="str">
        <f>IF('Data Export'!$C110="","", 'Door Gaskets'!M16)</f>
        <v/>
      </c>
      <c r="F110" t="str">
        <f>IF('Data Export'!C110="","", 'Project Summary'!$C$6)</f>
        <v/>
      </c>
      <c r="G110" t="str">
        <f>IF('Data Export'!$C110="","",'Door Gaskets'!J16)</f>
        <v/>
      </c>
      <c r="H110" t="str">
        <f>IF('Data Export'!$C110="","",'Door Gaskets'!K16)</f>
        <v/>
      </c>
      <c r="I110" t="str">
        <f>IF('Data Export'!$C110="","", 'Project Summary'!$H$1)</f>
        <v/>
      </c>
      <c r="J110" t="str">
        <f>IF('Data Export'!$C110="","",'Door Gaskets'!D16)</f>
        <v/>
      </c>
      <c r="K110" t="str">
        <f>IF('Data Export'!$C110="","",'Door Gaskets'!E16)</f>
        <v/>
      </c>
      <c r="L110" t="str">
        <f>IF('Data Export'!$C110="","", 'Project Summary'!$C$12)</f>
        <v/>
      </c>
      <c r="M110" t="str">
        <f>IF('Data Export'!$C110="","", "")</f>
        <v/>
      </c>
      <c r="N110" t="str">
        <f>IF('Data Export'!$C110="","", "")</f>
        <v/>
      </c>
      <c r="O110" t="str">
        <f>IF('Data Export'!$C110="","", 'Door Gaskets'!G16)</f>
        <v/>
      </c>
      <c r="P110" t="str">
        <f>IF('Data Export'!$C110="","", "")</f>
        <v/>
      </c>
      <c r="Q110" t="str">
        <f>IF('Data Export'!$C110="","", "")</f>
        <v/>
      </c>
      <c r="R110" t="str">
        <f>IF('Data Export'!$C110="","", "")</f>
        <v/>
      </c>
      <c r="S110" t="str">
        <f>IF('Data Export'!$C110="","", "")</f>
        <v/>
      </c>
      <c r="T110" t="str">
        <f>IF('Data Export'!$C110="","", "")</f>
        <v/>
      </c>
      <c r="U110" t="str">
        <f>IF('Data Export'!$C110="","", "")</f>
        <v/>
      </c>
      <c r="V110" t="str">
        <f>IF('Data Export'!$C110="","", "")</f>
        <v/>
      </c>
      <c r="W110" t="str">
        <f>IF('Data Export'!$C110="","", "")</f>
        <v/>
      </c>
      <c r="X110" t="str">
        <f>IF('Data Export'!$C110="","", "")</f>
        <v/>
      </c>
      <c r="Y110" t="str">
        <f>IF('Data Export'!$C110="","", "")</f>
        <v/>
      </c>
      <c r="Z110" t="str">
        <f>IF('Data Export'!$C110="","", 'Door Gaskets'!H16)</f>
        <v/>
      </c>
      <c r="AA110" t="str">
        <f>IF('Data Export'!$C110="","", "")</f>
        <v/>
      </c>
      <c r="AB110" t="str">
        <f>IF('Data Export'!$C110="","", "")</f>
        <v/>
      </c>
      <c r="AC110" t="str">
        <f>IF('Data Export'!$C110="","", "")</f>
        <v/>
      </c>
      <c r="AD110" t="str">
        <f>IF('Data Export'!$C110="","", "")</f>
        <v/>
      </c>
      <c r="AE110" t="str">
        <f>IF('Data Export'!$C110="","", 'Door Gaskets'!H16)</f>
        <v/>
      </c>
      <c r="AF110" t="str">
        <f>IF('Data Export'!$C110="","", "")</f>
        <v/>
      </c>
      <c r="AG110" t="str">
        <f>IF('Data Export'!$C110="","", "")</f>
        <v/>
      </c>
      <c r="AH110" t="str">
        <f>IF('Data Export'!$C110="","", "")</f>
        <v/>
      </c>
      <c r="AI110" t="str">
        <f>IF('Data Export'!$C110="","", "")</f>
        <v/>
      </c>
      <c r="AJ110" t="str">
        <f>IF('Data Export'!$C110="","", "")</f>
        <v/>
      </c>
      <c r="AK110" t="str">
        <f>IF('Data Export'!$C110="","", "")</f>
        <v/>
      </c>
      <c r="AL110" t="str">
        <f>IF('Data Export'!$C110="","", "")</f>
        <v/>
      </c>
      <c r="AM110" t="str">
        <f>IF('Data Export'!$C110="","", "")</f>
        <v/>
      </c>
      <c r="AN110" t="str">
        <f>IF('Data Export'!$C110="","", "")</f>
        <v/>
      </c>
    </row>
    <row r="111" spans="1:45" s="101" customFormat="1">
      <c r="A111" t="str">
        <f>'Door Gaskets'!$B$3</f>
        <v>Door Gaskets for Walk In and Reach In Coolers and Freezers</v>
      </c>
      <c r="B111" s="101">
        <v>110</v>
      </c>
      <c r="C111" t="str">
        <f>IF('Door Gaskets'!I17="","", 'Door Gaskets'!I17)</f>
        <v/>
      </c>
      <c r="D111" t="str">
        <f>IF($C111="","",IF('Door Gaskets'!G17='Look Up Tables'!$B$97,'Look Up Tables'!$AO$42,IF('Door Gaskets'!G17='Look Up Tables'!$B$98,'Look Up Tables'!$AO$43,IF('Door Gaskets'!G17='Look Up Tables'!$B$99,'Look Up Tables'!$AO$44,IF('Door Gaskets'!G17='Look Up Tables'!$B$100,'Look Up Tables'!$AO$45,IF('Door Gaskets'!G17='Look Up Tables'!$B$101,'Look Up Tables'!$AO$46,IF('Door Gaskets'!G17='Look Up Tables'!$B$102,'Look Up Tables'!$AO$47,IF('Door Gaskets'!G17='Look Up Tables'!$B$103,'Look Up Tables'!$AO$48,IF('Door Gaskets'!G17='Look Up Tables'!$B$104,'Look Up Tables'!$AO$49,IF('Door Gaskets'!G17='Look Up Tables'!$B$105,'Look Up Tables'!$AO$50,IF('Door Gaskets'!G17='Look Up Tables'!$B$106,'Look Up Tables'!$AO$51,'Look Up Tables'!AO47)))))))))))</f>
        <v/>
      </c>
      <c r="E111" t="str">
        <f>IF('Data Export'!$C111="","", 'Door Gaskets'!M17)</f>
        <v/>
      </c>
      <c r="F111" t="str">
        <f>IF('Data Export'!C111="","", 'Project Summary'!$C$6)</f>
        <v/>
      </c>
      <c r="G111" t="str">
        <f>IF('Data Export'!$C111="","",'Door Gaskets'!J17)</f>
        <v/>
      </c>
      <c r="H111" t="str">
        <f>IF('Data Export'!$C111="","",'Door Gaskets'!K17)</f>
        <v/>
      </c>
      <c r="I111" t="str">
        <f>IF('Data Export'!$C111="","", 'Project Summary'!$H$1)</f>
        <v/>
      </c>
      <c r="J111" t="str">
        <f>IF('Data Export'!$C111="","",'Door Gaskets'!D17)</f>
        <v/>
      </c>
      <c r="K111" t="str">
        <f>IF('Data Export'!$C111="","",'Door Gaskets'!E17)</f>
        <v/>
      </c>
      <c r="L111" t="str">
        <f>IF('Data Export'!$C111="","", 'Project Summary'!$C$12)</f>
        <v/>
      </c>
      <c r="M111" t="str">
        <f>IF('Data Export'!$C111="","", "")</f>
        <v/>
      </c>
      <c r="N111" t="str">
        <f>IF('Data Export'!$C111="","", "")</f>
        <v/>
      </c>
      <c r="O111" t="str">
        <f>IF('Data Export'!$C111="","", 'Door Gaskets'!G17)</f>
        <v/>
      </c>
      <c r="P111" t="str">
        <f>IF('Data Export'!$C111="","", "")</f>
        <v/>
      </c>
      <c r="Q111" t="str">
        <f>IF('Data Export'!$C111="","", "")</f>
        <v/>
      </c>
      <c r="R111" t="str">
        <f>IF('Data Export'!$C111="","", "")</f>
        <v/>
      </c>
      <c r="S111" t="str">
        <f>IF('Data Export'!$C111="","", "")</f>
        <v/>
      </c>
      <c r="T111" t="str">
        <f>IF('Data Export'!$C111="","", "")</f>
        <v/>
      </c>
      <c r="U111" t="str">
        <f>IF('Data Export'!$C111="","", "")</f>
        <v/>
      </c>
      <c r="V111" t="str">
        <f>IF('Data Export'!$C111="","", "")</f>
        <v/>
      </c>
      <c r="W111" t="str">
        <f>IF('Data Export'!$C111="","", "")</f>
        <v/>
      </c>
      <c r="X111" t="str">
        <f>IF('Data Export'!$C111="","", "")</f>
        <v/>
      </c>
      <c r="Y111" t="str">
        <f>IF('Data Export'!$C111="","", "")</f>
        <v/>
      </c>
      <c r="Z111" t="str">
        <f>IF('Data Export'!$C111="","", 'Door Gaskets'!H17)</f>
        <v/>
      </c>
      <c r="AA111" t="str">
        <f>IF('Data Export'!$C111="","", "")</f>
        <v/>
      </c>
      <c r="AB111" t="str">
        <f>IF('Data Export'!$C111="","", "")</f>
        <v/>
      </c>
      <c r="AC111" t="str">
        <f>IF('Data Export'!$C111="","", "")</f>
        <v/>
      </c>
      <c r="AD111" t="str">
        <f>IF('Data Export'!$C111="","", "")</f>
        <v/>
      </c>
      <c r="AE111" t="str">
        <f>IF('Data Export'!$C111="","", 'Door Gaskets'!H17)</f>
        <v/>
      </c>
      <c r="AF111" t="str">
        <f>IF('Data Export'!$C111="","", "")</f>
        <v/>
      </c>
      <c r="AG111" t="str">
        <f>IF('Data Export'!$C111="","", "")</f>
        <v/>
      </c>
      <c r="AH111" t="str">
        <f>IF('Data Export'!$C111="","", "")</f>
        <v/>
      </c>
      <c r="AI111" t="str">
        <f>IF('Data Export'!$C111="","", "")</f>
        <v/>
      </c>
      <c r="AJ111" t="str">
        <f>IF('Data Export'!$C111="","", "")</f>
        <v/>
      </c>
      <c r="AK111" t="str">
        <f>IF('Data Export'!$C111="","", "")</f>
        <v/>
      </c>
      <c r="AL111" t="str">
        <f>IF('Data Export'!$C111="","", "")</f>
        <v/>
      </c>
      <c r="AM111" t="str">
        <f>IF('Data Export'!$C111="","", "")</f>
        <v/>
      </c>
      <c r="AN111" t="str">
        <f>IF('Data Export'!$C111="","", "")</f>
        <v/>
      </c>
      <c r="AO111" s="125"/>
      <c r="AP111" s="128"/>
      <c r="AQ111" s="128"/>
      <c r="AR111" s="128"/>
      <c r="AS111" s="128"/>
    </row>
    <row r="112" spans="1:45">
      <c r="A112" t="str">
        <f>'Special Doors'!$B$3</f>
        <v>Special Doors with Low or Anti Sweat Heat for Low Temp Case</v>
      </c>
      <c r="B112">
        <v>111</v>
      </c>
      <c r="C112">
        <f>IF('Special Doors'!J8="","", 'Special Doors'!J8)</f>
        <v>1</v>
      </c>
      <c r="D112" t="str">
        <f>IF($C112="","",'Look Up Tables'!$AO$78)</f>
        <v>SpecDoors</v>
      </c>
      <c r="E112">
        <f>IF('Data Export'!$C112="","", 'Special Doors'!Q8)</f>
        <v>97.93</v>
      </c>
      <c r="F112">
        <f>IF('Data Export'!C112="","", 'Project Summary'!$C$6)</f>
        <v>0</v>
      </c>
      <c r="G112">
        <f>IF('Data Export'!$C112="","",'Special Doors'!N8)</f>
        <v>2286.36</v>
      </c>
      <c r="H112">
        <f>IF('Data Export'!$C112="","",'Special Doors'!O8)</f>
        <v>0.26100000000000001</v>
      </c>
      <c r="I112">
        <f>IF('Data Export'!$C112="","", 'Project Summary'!$H$1)</f>
        <v>4</v>
      </c>
      <c r="J112" t="str">
        <f>IF('Data Export'!$C112="","",'Special Doors'!D8)</f>
        <v>test model</v>
      </c>
      <c r="K112" t="str">
        <f>IF('Data Export'!$C112="","",'Special Doors'!E8)</f>
        <v>test number</v>
      </c>
      <c r="L112" t="str">
        <f>IF('Data Export'!$C112="","", 'Project Summary'!$C$12)</f>
        <v>Grocery</v>
      </c>
      <c r="M112" t="str">
        <f>IF('Data Export'!$C112="","", "")</f>
        <v/>
      </c>
      <c r="N112">
        <f>IF('Data Export'!$C112="","", C112)</f>
        <v>1</v>
      </c>
      <c r="O112" t="str">
        <f>IF('Data Export'!$C112="","", 'Special Doors'!G8)</f>
        <v>Freezer</v>
      </c>
      <c r="P112" t="str">
        <f>IF('Data Export'!$C112="","", "")</f>
        <v/>
      </c>
      <c r="Q112" t="str">
        <f>IF('Data Export'!$C112="","", "")</f>
        <v/>
      </c>
      <c r="R112" t="str">
        <f>IF('Data Export'!$C112="","", "")</f>
        <v/>
      </c>
      <c r="S112" t="str">
        <f>IF('Data Export'!$C112="","", "")</f>
        <v/>
      </c>
      <c r="T112" t="str">
        <f>IF('Data Export'!$C112="","", "")</f>
        <v/>
      </c>
      <c r="U112" t="str">
        <f>IF('Data Export'!$C112="","", "")</f>
        <v/>
      </c>
      <c r="V112" t="str">
        <f>IF('Data Export'!$C112="","", "")</f>
        <v/>
      </c>
      <c r="W112" t="str">
        <f>IF('Data Export'!$C112="","", "")</f>
        <v/>
      </c>
      <c r="X112" t="str">
        <f>IF('Data Export'!$C112="","", "")</f>
        <v/>
      </c>
      <c r="Y112" t="str">
        <f>IF('Data Export'!$C112="","", "")</f>
        <v/>
      </c>
      <c r="Z112" t="str">
        <f>IF('Data Export'!$C112="","", "")</f>
        <v/>
      </c>
      <c r="AA112" t="str">
        <f>IF('Data Export'!$C112="","", "")</f>
        <v/>
      </c>
      <c r="AB112" t="str">
        <f>IF('Data Export'!$C112="","", "")</f>
        <v/>
      </c>
      <c r="AC112" t="str">
        <f>IF('Data Export'!$C112="","", "")</f>
        <v/>
      </c>
      <c r="AD112" t="str">
        <f>IF('Data Export'!$C112="","", "")</f>
        <v/>
      </c>
      <c r="AE112">
        <f>IF('Data Export'!$C112="","", 'Door Gaskets'!H18)</f>
        <v>0</v>
      </c>
      <c r="AF112">
        <f>IF('Data Export'!$C112="","", 'Special Doors'!I8)</f>
        <v>5</v>
      </c>
      <c r="AG112" t="str">
        <f>IF('Data Export'!$C112="","", "")</f>
        <v/>
      </c>
      <c r="AH112" t="str">
        <f>IF('Data Export'!$C112="","", "")</f>
        <v/>
      </c>
      <c r="AI112" t="str">
        <f>IF('Data Export'!$C112="","", "")</f>
        <v/>
      </c>
      <c r="AJ112">
        <f>IF('Data Export'!$C112="","", 'Special Doors'!H8)</f>
        <v>150</v>
      </c>
      <c r="AK112">
        <f>IF('Data Export'!$C112="","", 'Special Doors'!I8)</f>
        <v>5</v>
      </c>
      <c r="AL112" t="str">
        <f>IF('Data Export'!$C112="","", 'Special Doors'!G8)</f>
        <v>Freezer</v>
      </c>
      <c r="AM112" t="str">
        <f>IF('Data Export'!$C112="","", "")</f>
        <v/>
      </c>
      <c r="AN112" t="str">
        <f>IF('Data Export'!$C112="","", "")</f>
        <v/>
      </c>
    </row>
    <row r="113" spans="1:45">
      <c r="A113" t="str">
        <f>'Special Doors'!$B$3</f>
        <v>Special Doors with Low or Anti Sweat Heat for Low Temp Case</v>
      </c>
      <c r="B113">
        <v>112</v>
      </c>
      <c r="C113">
        <f>IF('Special Doors'!J9="","", 'Special Doors'!J9)</f>
        <v>1</v>
      </c>
      <c r="D113" t="str">
        <f>IF($C113="","",'Look Up Tables'!$AO$78)</f>
        <v>SpecDoors</v>
      </c>
      <c r="E113">
        <f>IF('Data Export'!$C113="","", 'Special Doors'!Q9)</f>
        <v>81.08</v>
      </c>
      <c r="F113">
        <f>IF('Data Export'!C113="","", 'Project Summary'!$C$6)</f>
        <v>0</v>
      </c>
      <c r="G113">
        <f>IF('Data Export'!$C113="","",'Special Doors'!N9)</f>
        <v>1892.85</v>
      </c>
      <c r="H113">
        <f>IF('Data Export'!$C113="","",'Special Doors'!O9)</f>
        <v>0.21609999999999999</v>
      </c>
      <c r="I113">
        <f>IF('Data Export'!$C113="","", 'Project Summary'!$H$1)</f>
        <v>4</v>
      </c>
      <c r="J113">
        <f>IF('Data Export'!$C113="","",'Special Doors'!D9)</f>
        <v>0</v>
      </c>
      <c r="K113">
        <f>IF('Data Export'!$C113="","",'Special Doors'!E9)</f>
        <v>0</v>
      </c>
      <c r="L113" t="str">
        <f>IF('Data Export'!$C113="","", 'Project Summary'!$C$12)</f>
        <v>Grocery</v>
      </c>
      <c r="M113" t="str">
        <f>IF('Data Export'!$C113="","", "")</f>
        <v/>
      </c>
      <c r="N113">
        <f>IF('Data Export'!$C113="","", C113)</f>
        <v>1</v>
      </c>
      <c r="O113" t="str">
        <f>IF('Data Export'!$C113="","", 'Special Doors'!G9)</f>
        <v>Refrigeration</v>
      </c>
      <c r="P113" t="str">
        <f>IF('Data Export'!$C113="","", "")</f>
        <v/>
      </c>
      <c r="Q113" t="str">
        <f>IF('Data Export'!$C113="","", "")</f>
        <v/>
      </c>
      <c r="R113" t="str">
        <f>IF('Data Export'!$C113="","", "")</f>
        <v/>
      </c>
      <c r="S113" t="str">
        <f>IF('Data Export'!$C113="","", "")</f>
        <v/>
      </c>
      <c r="T113" t="str">
        <f>IF('Data Export'!$C113="","", "")</f>
        <v/>
      </c>
      <c r="U113" t="str">
        <f>IF('Data Export'!$C113="","", "")</f>
        <v/>
      </c>
      <c r="V113" t="str">
        <f>IF('Data Export'!$C113="","", "")</f>
        <v/>
      </c>
      <c r="W113" t="str">
        <f>IF('Data Export'!$C113="","", "")</f>
        <v/>
      </c>
      <c r="X113" t="str">
        <f>IF('Data Export'!$C113="","", "")</f>
        <v/>
      </c>
      <c r="Y113" t="str">
        <f>IF('Data Export'!$C113="","", "")</f>
        <v/>
      </c>
      <c r="Z113" t="str">
        <f>IF('Data Export'!$C113="","", "")</f>
        <v/>
      </c>
      <c r="AA113" t="str">
        <f>IF('Data Export'!$C113="","", "")</f>
        <v/>
      </c>
      <c r="AB113" t="str">
        <f>IF('Data Export'!$C113="","", "")</f>
        <v/>
      </c>
      <c r="AC113" t="str">
        <f>IF('Data Export'!$C113="","", "")</f>
        <v/>
      </c>
      <c r="AD113" t="str">
        <f>IF('Data Export'!$C113="","", "")</f>
        <v/>
      </c>
      <c r="AE113">
        <f>IF('Data Export'!$C113="","", 'Door Gaskets'!H19)</f>
        <v>0</v>
      </c>
      <c r="AF113">
        <f>IF('Data Export'!$C113="","", 'Special Doors'!I9)</f>
        <v>5</v>
      </c>
      <c r="AG113" t="str">
        <f>IF('Data Export'!$C113="","", "")</f>
        <v/>
      </c>
      <c r="AH113" t="str">
        <f>IF('Data Export'!$C113="","", "")</f>
        <v/>
      </c>
      <c r="AI113" t="str">
        <f>IF('Data Export'!$C113="","", "")</f>
        <v/>
      </c>
      <c r="AJ113">
        <f>IF('Data Export'!$C113="","", 'Special Doors'!H9)</f>
        <v>150</v>
      </c>
      <c r="AK113">
        <f>IF('Data Export'!$C113="","", 'Special Doors'!I9)</f>
        <v>5</v>
      </c>
      <c r="AL113" t="str">
        <f>IF('Data Export'!$C113="","", 'Special Doors'!G9)</f>
        <v>Refrigeration</v>
      </c>
      <c r="AM113" t="str">
        <f>IF('Data Export'!$C113="","", "")</f>
        <v/>
      </c>
      <c r="AN113" t="str">
        <f>IF('Data Export'!$C113="","", "")</f>
        <v/>
      </c>
    </row>
    <row r="114" spans="1:45">
      <c r="A114" t="str">
        <f>'Special Doors'!$B$3</f>
        <v>Special Doors with Low or Anti Sweat Heat for Low Temp Case</v>
      </c>
      <c r="B114">
        <v>113</v>
      </c>
      <c r="C114" t="str">
        <f>IF('Special Doors'!J10="","", 'Special Doors'!J10)</f>
        <v/>
      </c>
      <c r="D114" t="str">
        <f>IF($C114="","",'Look Up Tables'!$AO$78)</f>
        <v/>
      </c>
      <c r="E114" t="str">
        <f>IF('Data Export'!$C114="","", 'Special Doors'!Q10)</f>
        <v/>
      </c>
      <c r="F114" t="str">
        <f>IF('Data Export'!C114="","", 'Project Summary'!$C$6)</f>
        <v/>
      </c>
      <c r="G114" t="str">
        <f>IF('Data Export'!$C114="","",'Special Doors'!N10)</f>
        <v/>
      </c>
      <c r="H114" t="str">
        <f>IF('Data Export'!$C114="","",'Special Doors'!O10)</f>
        <v/>
      </c>
      <c r="I114" t="str">
        <f>IF('Data Export'!$C114="","", 'Project Summary'!$H$1)</f>
        <v/>
      </c>
      <c r="J114" t="str">
        <f>IF('Data Export'!$C114="","",'Special Doors'!D10)</f>
        <v/>
      </c>
      <c r="K114" t="str">
        <f>IF('Data Export'!$C114="","",'Special Doors'!E10)</f>
        <v/>
      </c>
      <c r="L114" t="str">
        <f>IF('Data Export'!$C114="","", 'Project Summary'!$C$12)</f>
        <v/>
      </c>
      <c r="M114" t="str">
        <f>IF('Data Export'!$C114="","", "")</f>
        <v/>
      </c>
      <c r="N114" t="str">
        <f>IF('Data Export'!$C114="","", C114)</f>
        <v/>
      </c>
      <c r="O114" t="str">
        <f>IF('Data Export'!$C114="","", 'Special Doors'!G10)</f>
        <v/>
      </c>
      <c r="P114" t="str">
        <f>IF('Data Export'!$C114="","", "")</f>
        <v/>
      </c>
      <c r="Q114" t="str">
        <f>IF('Data Export'!$C114="","", "")</f>
        <v/>
      </c>
      <c r="R114" t="str">
        <f>IF('Data Export'!$C114="","", "")</f>
        <v/>
      </c>
      <c r="S114" t="str">
        <f>IF('Data Export'!$C114="","", "")</f>
        <v/>
      </c>
      <c r="T114" t="str">
        <f>IF('Data Export'!$C114="","", "")</f>
        <v/>
      </c>
      <c r="U114" t="str">
        <f>IF('Data Export'!$C114="","", "")</f>
        <v/>
      </c>
      <c r="V114" t="str">
        <f>IF('Data Export'!$C114="","", "")</f>
        <v/>
      </c>
      <c r="W114" t="str">
        <f>IF('Data Export'!$C114="","", "")</f>
        <v/>
      </c>
      <c r="X114" t="str">
        <f>IF('Data Export'!$C114="","", "")</f>
        <v/>
      </c>
      <c r="Y114" t="str">
        <f>IF('Data Export'!$C114="","", "")</f>
        <v/>
      </c>
      <c r="Z114" t="str">
        <f>IF('Data Export'!$C114="","", "")</f>
        <v/>
      </c>
      <c r="AA114" t="str">
        <f>IF('Data Export'!$C114="","", "")</f>
        <v/>
      </c>
      <c r="AB114" t="str">
        <f>IF('Data Export'!$C114="","", "")</f>
        <v/>
      </c>
      <c r="AC114" t="str">
        <f>IF('Data Export'!$C114="","", "")</f>
        <v/>
      </c>
      <c r="AD114" t="str">
        <f>IF('Data Export'!$C114="","", "")</f>
        <v/>
      </c>
      <c r="AE114" t="str">
        <f>IF('Data Export'!$C114="","", 'Door Gaskets'!H20)</f>
        <v/>
      </c>
      <c r="AF114" t="str">
        <f>IF('Data Export'!$C114="","", 'Special Doors'!I10)</f>
        <v/>
      </c>
      <c r="AG114" t="str">
        <f>IF('Data Export'!$C114="","", "")</f>
        <v/>
      </c>
      <c r="AH114" t="str">
        <f>IF('Data Export'!$C114="","", "")</f>
        <v/>
      </c>
      <c r="AI114" t="str">
        <f>IF('Data Export'!$C114="","", "")</f>
        <v/>
      </c>
      <c r="AJ114" t="str">
        <f>IF('Data Export'!$C114="","", 'Special Doors'!H10)</f>
        <v/>
      </c>
      <c r="AK114" t="str">
        <f>IF('Data Export'!$C114="","", 'Special Doors'!I10)</f>
        <v/>
      </c>
      <c r="AL114" t="str">
        <f>IF('Data Export'!$C114="","", 'Special Doors'!G10)</f>
        <v/>
      </c>
      <c r="AM114" t="str">
        <f>IF('Data Export'!$C114="","", "")</f>
        <v/>
      </c>
      <c r="AN114" t="str">
        <f>IF('Data Export'!$C114="","", "")</f>
        <v/>
      </c>
    </row>
    <row r="115" spans="1:45">
      <c r="A115" t="str">
        <f>'Special Doors'!$B$3</f>
        <v>Special Doors with Low or Anti Sweat Heat for Low Temp Case</v>
      </c>
      <c r="B115">
        <v>114</v>
      </c>
      <c r="C115" t="str">
        <f>IF('Special Doors'!J11="","", 'Special Doors'!J11)</f>
        <v/>
      </c>
      <c r="D115" t="str">
        <f>IF($C115="","",'Look Up Tables'!$AO$78)</f>
        <v/>
      </c>
      <c r="E115" t="str">
        <f>IF('Data Export'!$C115="","", 'Special Doors'!Q11)</f>
        <v/>
      </c>
      <c r="F115" t="str">
        <f>IF('Data Export'!C115="","", 'Project Summary'!$C$6)</f>
        <v/>
      </c>
      <c r="G115" t="str">
        <f>IF('Data Export'!$C115="","",'Special Doors'!N11)</f>
        <v/>
      </c>
      <c r="H115" t="str">
        <f>IF('Data Export'!$C115="","",'Special Doors'!O11)</f>
        <v/>
      </c>
      <c r="I115" t="str">
        <f>IF('Data Export'!$C115="","", 'Project Summary'!$H$1)</f>
        <v/>
      </c>
      <c r="J115" t="str">
        <f>IF('Data Export'!$C115="","",'Special Doors'!D11)</f>
        <v/>
      </c>
      <c r="K115" t="str">
        <f>IF('Data Export'!$C115="","",'Special Doors'!E11)</f>
        <v/>
      </c>
      <c r="L115" t="str">
        <f>IF('Data Export'!$C115="","", 'Project Summary'!$C$12)</f>
        <v/>
      </c>
      <c r="M115" t="str">
        <f>IF('Data Export'!$C115="","", "")</f>
        <v/>
      </c>
      <c r="N115" t="str">
        <f>IF('Data Export'!$C115="","", C115)</f>
        <v/>
      </c>
      <c r="O115" t="str">
        <f>IF('Data Export'!$C115="","", 'Special Doors'!G11)</f>
        <v/>
      </c>
      <c r="P115" t="str">
        <f>IF('Data Export'!$C115="","", "")</f>
        <v/>
      </c>
      <c r="Q115" t="str">
        <f>IF('Data Export'!$C115="","", "")</f>
        <v/>
      </c>
      <c r="R115" t="str">
        <f>IF('Data Export'!$C115="","", "")</f>
        <v/>
      </c>
      <c r="S115" t="str">
        <f>IF('Data Export'!$C115="","", "")</f>
        <v/>
      </c>
      <c r="T115" t="str">
        <f>IF('Data Export'!$C115="","", "")</f>
        <v/>
      </c>
      <c r="U115" t="str">
        <f>IF('Data Export'!$C115="","", "")</f>
        <v/>
      </c>
      <c r="V115" t="str">
        <f>IF('Data Export'!$C115="","", "")</f>
        <v/>
      </c>
      <c r="W115" t="str">
        <f>IF('Data Export'!$C115="","", "")</f>
        <v/>
      </c>
      <c r="X115" t="str">
        <f>IF('Data Export'!$C115="","", "")</f>
        <v/>
      </c>
      <c r="Y115" t="str">
        <f>IF('Data Export'!$C115="","", "")</f>
        <v/>
      </c>
      <c r="Z115" t="str">
        <f>IF('Data Export'!$C115="","", "")</f>
        <v/>
      </c>
      <c r="AA115" t="str">
        <f>IF('Data Export'!$C115="","", "")</f>
        <v/>
      </c>
      <c r="AB115" t="str">
        <f>IF('Data Export'!$C115="","", "")</f>
        <v/>
      </c>
      <c r="AC115" t="str">
        <f>IF('Data Export'!$C115="","", "")</f>
        <v/>
      </c>
      <c r="AD115" t="str">
        <f>IF('Data Export'!$C115="","", "")</f>
        <v/>
      </c>
      <c r="AE115" t="str">
        <f>IF('Data Export'!$C115="","", 'Door Gaskets'!H21)</f>
        <v/>
      </c>
      <c r="AF115" t="str">
        <f>IF('Data Export'!$C115="","", 'Special Doors'!I11)</f>
        <v/>
      </c>
      <c r="AG115" t="str">
        <f>IF('Data Export'!$C115="","", "")</f>
        <v/>
      </c>
      <c r="AH115" t="str">
        <f>IF('Data Export'!$C115="","", "")</f>
        <v/>
      </c>
      <c r="AI115" t="str">
        <f>IF('Data Export'!$C115="","", "")</f>
        <v/>
      </c>
      <c r="AJ115" t="str">
        <f>IF('Data Export'!$C115="","", 'Special Doors'!H11)</f>
        <v/>
      </c>
      <c r="AK115" t="str">
        <f>IF('Data Export'!$C115="","", 'Special Doors'!I11)</f>
        <v/>
      </c>
      <c r="AL115" t="str">
        <f>IF('Data Export'!$C115="","", 'Special Doors'!G11)</f>
        <v/>
      </c>
      <c r="AM115" t="str">
        <f>IF('Data Export'!$C115="","", "")</f>
        <v/>
      </c>
      <c r="AN115" t="str">
        <f>IF('Data Export'!$C115="","", "")</f>
        <v/>
      </c>
    </row>
    <row r="116" spans="1:45">
      <c r="A116" t="str">
        <f>'Special Doors'!$B$3</f>
        <v>Special Doors with Low or Anti Sweat Heat for Low Temp Case</v>
      </c>
      <c r="B116">
        <v>115</v>
      </c>
      <c r="C116" t="str">
        <f>IF('Special Doors'!J12="","", 'Special Doors'!J12)</f>
        <v/>
      </c>
      <c r="D116" t="str">
        <f>IF($C116="","",'Look Up Tables'!$AO$78)</f>
        <v/>
      </c>
      <c r="E116" t="str">
        <f>IF('Data Export'!$C116="","", 'Special Doors'!Q12)</f>
        <v/>
      </c>
      <c r="F116" t="str">
        <f>IF('Data Export'!C116="","", 'Project Summary'!$C$6)</f>
        <v/>
      </c>
      <c r="G116" t="str">
        <f>IF('Data Export'!$C116="","",'Special Doors'!N12)</f>
        <v/>
      </c>
      <c r="H116" t="str">
        <f>IF('Data Export'!$C116="","",'Special Doors'!O12)</f>
        <v/>
      </c>
      <c r="I116" t="str">
        <f>IF('Data Export'!$C116="","", 'Project Summary'!$H$1)</f>
        <v/>
      </c>
      <c r="J116" t="str">
        <f>IF('Data Export'!$C116="","",'Special Doors'!D12)</f>
        <v/>
      </c>
      <c r="K116" t="str">
        <f>IF('Data Export'!$C116="","",'Special Doors'!E12)</f>
        <v/>
      </c>
      <c r="L116" t="str">
        <f>IF('Data Export'!$C116="","", 'Project Summary'!$C$12)</f>
        <v/>
      </c>
      <c r="M116" t="str">
        <f>IF('Data Export'!$C116="","", "")</f>
        <v/>
      </c>
      <c r="N116" t="str">
        <f>IF('Data Export'!$C116="","", C116)</f>
        <v/>
      </c>
      <c r="O116" t="str">
        <f>IF('Data Export'!$C116="","", 'Special Doors'!G12)</f>
        <v/>
      </c>
      <c r="P116" t="str">
        <f>IF('Data Export'!$C116="","", "")</f>
        <v/>
      </c>
      <c r="Q116" t="str">
        <f>IF('Data Export'!$C116="","", "")</f>
        <v/>
      </c>
      <c r="R116" t="str">
        <f>IF('Data Export'!$C116="","", "")</f>
        <v/>
      </c>
      <c r="S116" t="str">
        <f>IF('Data Export'!$C116="","", "")</f>
        <v/>
      </c>
      <c r="T116" t="str">
        <f>IF('Data Export'!$C116="","", "")</f>
        <v/>
      </c>
      <c r="U116" t="str">
        <f>IF('Data Export'!$C116="","", "")</f>
        <v/>
      </c>
      <c r="V116" t="str">
        <f>IF('Data Export'!$C116="","", "")</f>
        <v/>
      </c>
      <c r="W116" t="str">
        <f>IF('Data Export'!$C116="","", "")</f>
        <v/>
      </c>
      <c r="X116" t="str">
        <f>IF('Data Export'!$C116="","", "")</f>
        <v/>
      </c>
      <c r="Y116" t="str">
        <f>IF('Data Export'!$C116="","", "")</f>
        <v/>
      </c>
      <c r="Z116" t="str">
        <f>IF('Data Export'!$C116="","", "")</f>
        <v/>
      </c>
      <c r="AA116" t="str">
        <f>IF('Data Export'!$C116="","", "")</f>
        <v/>
      </c>
      <c r="AB116" t="str">
        <f>IF('Data Export'!$C116="","", "")</f>
        <v/>
      </c>
      <c r="AC116" t="str">
        <f>IF('Data Export'!$C116="","", "")</f>
        <v/>
      </c>
      <c r="AD116" t="str">
        <f>IF('Data Export'!$C116="","", "")</f>
        <v/>
      </c>
      <c r="AE116" t="str">
        <f>IF('Data Export'!$C116="","", 'Door Gaskets'!H22)</f>
        <v/>
      </c>
      <c r="AF116" t="str">
        <f>IF('Data Export'!$C116="","", 'Special Doors'!I12)</f>
        <v/>
      </c>
      <c r="AG116" t="str">
        <f>IF('Data Export'!$C116="","", "")</f>
        <v/>
      </c>
      <c r="AH116" t="str">
        <f>IF('Data Export'!$C116="","", "")</f>
        <v/>
      </c>
      <c r="AI116" t="str">
        <f>IF('Data Export'!$C116="","", "")</f>
        <v/>
      </c>
      <c r="AJ116" t="str">
        <f>IF('Data Export'!$C116="","", 'Special Doors'!H12)</f>
        <v/>
      </c>
      <c r="AK116" t="str">
        <f>IF('Data Export'!$C116="","", 'Special Doors'!I12)</f>
        <v/>
      </c>
      <c r="AL116" t="str">
        <f>IF('Data Export'!$C116="","", 'Special Doors'!G12)</f>
        <v/>
      </c>
      <c r="AM116" t="str">
        <f>IF('Data Export'!$C116="","", "")</f>
        <v/>
      </c>
      <c r="AN116" t="str">
        <f>IF('Data Export'!$C116="","", "")</f>
        <v/>
      </c>
    </row>
    <row r="117" spans="1:45">
      <c r="A117" t="str">
        <f>'Special Doors'!$B$3</f>
        <v>Special Doors with Low or Anti Sweat Heat for Low Temp Case</v>
      </c>
      <c r="B117">
        <v>116</v>
      </c>
      <c r="C117" t="str">
        <f>IF('Special Doors'!J13="","", 'Special Doors'!J13)</f>
        <v/>
      </c>
      <c r="D117" t="str">
        <f>IF($C117="","",'Look Up Tables'!$AO$78)</f>
        <v/>
      </c>
      <c r="E117" t="str">
        <f>IF('Data Export'!$C117="","", 'Special Doors'!Q13)</f>
        <v/>
      </c>
      <c r="F117" t="str">
        <f>IF('Data Export'!C117="","", 'Project Summary'!$C$6)</f>
        <v/>
      </c>
      <c r="G117" t="str">
        <f>IF('Data Export'!$C117="","",'Special Doors'!N13)</f>
        <v/>
      </c>
      <c r="H117" t="str">
        <f>IF('Data Export'!$C117="","",'Special Doors'!O13)</f>
        <v/>
      </c>
      <c r="I117" t="str">
        <f>IF('Data Export'!$C117="","", 'Project Summary'!$H$1)</f>
        <v/>
      </c>
      <c r="J117" t="str">
        <f>IF('Data Export'!$C117="","",'Special Doors'!D13)</f>
        <v/>
      </c>
      <c r="K117" t="str">
        <f>IF('Data Export'!$C117="","",'Special Doors'!E13)</f>
        <v/>
      </c>
      <c r="L117" t="str">
        <f>IF('Data Export'!$C117="","", 'Project Summary'!$C$12)</f>
        <v/>
      </c>
      <c r="M117" t="str">
        <f>IF('Data Export'!$C117="","", "")</f>
        <v/>
      </c>
      <c r="N117" t="str">
        <f>IF('Data Export'!$C117="","", C117)</f>
        <v/>
      </c>
      <c r="O117" t="str">
        <f>IF('Data Export'!$C117="","", 'Special Doors'!G13)</f>
        <v/>
      </c>
      <c r="P117" t="str">
        <f>IF('Data Export'!$C117="","", "")</f>
        <v/>
      </c>
      <c r="Q117" t="str">
        <f>IF('Data Export'!$C117="","", "")</f>
        <v/>
      </c>
      <c r="R117" t="str">
        <f>IF('Data Export'!$C117="","", "")</f>
        <v/>
      </c>
      <c r="S117" t="str">
        <f>IF('Data Export'!$C117="","", "")</f>
        <v/>
      </c>
      <c r="T117" t="str">
        <f>IF('Data Export'!$C117="","", "")</f>
        <v/>
      </c>
      <c r="U117" t="str">
        <f>IF('Data Export'!$C117="","", "")</f>
        <v/>
      </c>
      <c r="V117" t="str">
        <f>IF('Data Export'!$C117="","", "")</f>
        <v/>
      </c>
      <c r="W117" t="str">
        <f>IF('Data Export'!$C117="","", "")</f>
        <v/>
      </c>
      <c r="X117" t="str">
        <f>IF('Data Export'!$C117="","", "")</f>
        <v/>
      </c>
      <c r="Y117" t="str">
        <f>IF('Data Export'!$C117="","", "")</f>
        <v/>
      </c>
      <c r="Z117" t="str">
        <f>IF('Data Export'!$C117="","", "")</f>
        <v/>
      </c>
      <c r="AA117" t="str">
        <f>IF('Data Export'!$C117="","", "")</f>
        <v/>
      </c>
      <c r="AB117" t="str">
        <f>IF('Data Export'!$C117="","", "")</f>
        <v/>
      </c>
      <c r="AC117" t="str">
        <f>IF('Data Export'!$C117="","", "")</f>
        <v/>
      </c>
      <c r="AD117" t="str">
        <f>IF('Data Export'!$C117="","", "")</f>
        <v/>
      </c>
      <c r="AE117" t="str">
        <f>IF('Data Export'!$C117="","", 'Door Gaskets'!H23)</f>
        <v/>
      </c>
      <c r="AF117" t="str">
        <f>IF('Data Export'!$C117="","", 'Special Doors'!I13)</f>
        <v/>
      </c>
      <c r="AG117" t="str">
        <f>IF('Data Export'!$C117="","", "")</f>
        <v/>
      </c>
      <c r="AH117" t="str">
        <f>IF('Data Export'!$C117="","", "")</f>
        <v/>
      </c>
      <c r="AI117" t="str">
        <f>IF('Data Export'!$C117="","", "")</f>
        <v/>
      </c>
      <c r="AJ117" t="str">
        <f>IF('Data Export'!$C117="","", 'Special Doors'!H13)</f>
        <v/>
      </c>
      <c r="AK117" t="str">
        <f>IF('Data Export'!$C117="","", 'Special Doors'!I13)</f>
        <v/>
      </c>
      <c r="AL117" t="str">
        <f>IF('Data Export'!$C117="","", 'Special Doors'!G13)</f>
        <v/>
      </c>
      <c r="AM117" t="str">
        <f>IF('Data Export'!$C117="","", "")</f>
        <v/>
      </c>
      <c r="AN117" t="str">
        <f>IF('Data Export'!$C117="","", "")</f>
        <v/>
      </c>
    </row>
    <row r="118" spans="1:45">
      <c r="A118" t="str">
        <f>'Special Doors'!$B$3</f>
        <v>Special Doors with Low or Anti Sweat Heat for Low Temp Case</v>
      </c>
      <c r="B118">
        <v>117</v>
      </c>
      <c r="C118" t="str">
        <f>IF('Special Doors'!J14="","", 'Special Doors'!J14)</f>
        <v/>
      </c>
      <c r="D118" t="str">
        <f>IF($C118="","",'Look Up Tables'!$AO$78)</f>
        <v/>
      </c>
      <c r="E118" t="str">
        <f>IF('Data Export'!$C118="","", 'Special Doors'!Q14)</f>
        <v/>
      </c>
      <c r="F118" t="str">
        <f>IF('Data Export'!C118="","", 'Project Summary'!$C$6)</f>
        <v/>
      </c>
      <c r="G118" t="str">
        <f>IF('Data Export'!$C118="","",'Special Doors'!N14)</f>
        <v/>
      </c>
      <c r="H118" t="str">
        <f>IF('Data Export'!$C118="","",'Special Doors'!O14)</f>
        <v/>
      </c>
      <c r="I118" t="str">
        <f>IF('Data Export'!$C118="","", 'Project Summary'!$H$1)</f>
        <v/>
      </c>
      <c r="J118" t="str">
        <f>IF('Data Export'!$C118="","",'Special Doors'!D14)</f>
        <v/>
      </c>
      <c r="K118" t="str">
        <f>IF('Data Export'!$C118="","",'Special Doors'!E14)</f>
        <v/>
      </c>
      <c r="L118" t="str">
        <f>IF('Data Export'!$C118="","", 'Project Summary'!$C$12)</f>
        <v/>
      </c>
      <c r="M118" t="str">
        <f>IF('Data Export'!$C118="","", "")</f>
        <v/>
      </c>
      <c r="N118" t="str">
        <f>IF('Data Export'!$C118="","", C118)</f>
        <v/>
      </c>
      <c r="O118" t="str">
        <f>IF('Data Export'!$C118="","", 'Special Doors'!G14)</f>
        <v/>
      </c>
      <c r="P118" t="str">
        <f>IF('Data Export'!$C118="","", "")</f>
        <v/>
      </c>
      <c r="Q118" t="str">
        <f>IF('Data Export'!$C118="","", "")</f>
        <v/>
      </c>
      <c r="R118" t="str">
        <f>IF('Data Export'!$C118="","", "")</f>
        <v/>
      </c>
      <c r="S118" t="str">
        <f>IF('Data Export'!$C118="","", "")</f>
        <v/>
      </c>
      <c r="T118" t="str">
        <f>IF('Data Export'!$C118="","", "")</f>
        <v/>
      </c>
      <c r="U118" t="str">
        <f>IF('Data Export'!$C118="","", "")</f>
        <v/>
      </c>
      <c r="V118" t="str">
        <f>IF('Data Export'!$C118="","", "")</f>
        <v/>
      </c>
      <c r="W118" t="str">
        <f>IF('Data Export'!$C118="","", "")</f>
        <v/>
      </c>
      <c r="X118" t="str">
        <f>IF('Data Export'!$C118="","", "")</f>
        <v/>
      </c>
      <c r="Y118" t="str">
        <f>IF('Data Export'!$C118="","", "")</f>
        <v/>
      </c>
      <c r="Z118" t="str">
        <f>IF('Data Export'!$C118="","", "")</f>
        <v/>
      </c>
      <c r="AA118" t="str">
        <f>IF('Data Export'!$C118="","", "")</f>
        <v/>
      </c>
      <c r="AB118" t="str">
        <f>IF('Data Export'!$C118="","", "")</f>
        <v/>
      </c>
      <c r="AC118" t="str">
        <f>IF('Data Export'!$C118="","", "")</f>
        <v/>
      </c>
      <c r="AD118" t="str">
        <f>IF('Data Export'!$C118="","", "")</f>
        <v/>
      </c>
      <c r="AE118" t="str">
        <f>IF('Data Export'!$C118="","", 'Door Gaskets'!H24)</f>
        <v/>
      </c>
      <c r="AF118" t="str">
        <f>IF('Data Export'!$C118="","", 'Special Doors'!I14)</f>
        <v/>
      </c>
      <c r="AG118" t="str">
        <f>IF('Data Export'!$C118="","", "")</f>
        <v/>
      </c>
      <c r="AH118" t="str">
        <f>IF('Data Export'!$C118="","", "")</f>
        <v/>
      </c>
      <c r="AI118" t="str">
        <f>IF('Data Export'!$C118="","", "")</f>
        <v/>
      </c>
      <c r="AJ118" t="str">
        <f>IF('Data Export'!$C118="","", 'Special Doors'!H14)</f>
        <v/>
      </c>
      <c r="AK118" t="str">
        <f>IF('Data Export'!$C118="","", 'Special Doors'!I14)</f>
        <v/>
      </c>
      <c r="AL118" t="str">
        <f>IF('Data Export'!$C118="","", 'Special Doors'!G14)</f>
        <v/>
      </c>
      <c r="AM118" t="str">
        <f>IF('Data Export'!$C118="","", "")</f>
        <v/>
      </c>
      <c r="AN118" t="str">
        <f>IF('Data Export'!$C118="","", "")</f>
        <v/>
      </c>
    </row>
    <row r="119" spans="1:45">
      <c r="A119" t="str">
        <f>'Special Doors'!$B$3</f>
        <v>Special Doors with Low or Anti Sweat Heat for Low Temp Case</v>
      </c>
      <c r="B119">
        <v>118</v>
      </c>
      <c r="C119" t="str">
        <f>IF('Special Doors'!J15="","", 'Special Doors'!J15)</f>
        <v/>
      </c>
      <c r="D119" t="str">
        <f>IF($C119="","",'Look Up Tables'!$AO$78)</f>
        <v/>
      </c>
      <c r="E119" t="str">
        <f>IF('Data Export'!$C119="","", 'Special Doors'!Q15)</f>
        <v/>
      </c>
      <c r="F119" t="str">
        <f>IF('Data Export'!C119="","", 'Project Summary'!$C$6)</f>
        <v/>
      </c>
      <c r="G119" t="str">
        <f>IF('Data Export'!$C119="","",'Special Doors'!N15)</f>
        <v/>
      </c>
      <c r="H119" t="str">
        <f>IF('Data Export'!$C119="","",'Special Doors'!O15)</f>
        <v/>
      </c>
      <c r="I119" t="str">
        <f>IF('Data Export'!$C119="","", 'Project Summary'!$H$1)</f>
        <v/>
      </c>
      <c r="J119" t="str">
        <f>IF('Data Export'!$C119="","",'Special Doors'!D15)</f>
        <v/>
      </c>
      <c r="K119" t="str">
        <f>IF('Data Export'!$C119="","",'Special Doors'!E15)</f>
        <v/>
      </c>
      <c r="L119" t="str">
        <f>IF('Data Export'!$C119="","", 'Project Summary'!$C$12)</f>
        <v/>
      </c>
      <c r="M119" t="str">
        <f>IF('Data Export'!$C119="","", "")</f>
        <v/>
      </c>
      <c r="N119" t="str">
        <f>IF('Data Export'!$C119="","", C119)</f>
        <v/>
      </c>
      <c r="O119" t="str">
        <f>IF('Data Export'!$C119="","", 'Special Doors'!G15)</f>
        <v/>
      </c>
      <c r="P119" t="str">
        <f>IF('Data Export'!$C119="","", "")</f>
        <v/>
      </c>
      <c r="Q119" t="str">
        <f>IF('Data Export'!$C119="","", "")</f>
        <v/>
      </c>
      <c r="R119" t="str">
        <f>IF('Data Export'!$C119="","", "")</f>
        <v/>
      </c>
      <c r="S119" t="str">
        <f>IF('Data Export'!$C119="","", "")</f>
        <v/>
      </c>
      <c r="T119" t="str">
        <f>IF('Data Export'!$C119="","", "")</f>
        <v/>
      </c>
      <c r="U119" t="str">
        <f>IF('Data Export'!$C119="","", "")</f>
        <v/>
      </c>
      <c r="V119" t="str">
        <f>IF('Data Export'!$C119="","", "")</f>
        <v/>
      </c>
      <c r="W119" t="str">
        <f>IF('Data Export'!$C119="","", "")</f>
        <v/>
      </c>
      <c r="X119" t="str">
        <f>IF('Data Export'!$C119="","", "")</f>
        <v/>
      </c>
      <c r="Y119" t="str">
        <f>IF('Data Export'!$C119="","", "")</f>
        <v/>
      </c>
      <c r="Z119" t="str">
        <f>IF('Data Export'!$C119="","", "")</f>
        <v/>
      </c>
      <c r="AA119" t="str">
        <f>IF('Data Export'!$C119="","", "")</f>
        <v/>
      </c>
      <c r="AB119" t="str">
        <f>IF('Data Export'!$C119="","", "")</f>
        <v/>
      </c>
      <c r="AC119" t="str">
        <f>IF('Data Export'!$C119="","", "")</f>
        <v/>
      </c>
      <c r="AD119" t="str">
        <f>IF('Data Export'!$C119="","", "")</f>
        <v/>
      </c>
      <c r="AE119" t="str">
        <f>IF('Data Export'!$C119="","", 'Door Gaskets'!H25)</f>
        <v/>
      </c>
      <c r="AF119" t="str">
        <f>IF('Data Export'!$C119="","", 'Special Doors'!I15)</f>
        <v/>
      </c>
      <c r="AG119" t="str">
        <f>IF('Data Export'!$C119="","", "")</f>
        <v/>
      </c>
      <c r="AH119" t="str">
        <f>IF('Data Export'!$C119="","", "")</f>
        <v/>
      </c>
      <c r="AI119" t="str">
        <f>IF('Data Export'!$C119="","", "")</f>
        <v/>
      </c>
      <c r="AJ119" t="str">
        <f>IF('Data Export'!$C119="","", 'Special Doors'!H15)</f>
        <v/>
      </c>
      <c r="AK119" t="str">
        <f>IF('Data Export'!$C119="","", 'Special Doors'!I15)</f>
        <v/>
      </c>
      <c r="AL119" t="str">
        <f>IF('Data Export'!$C119="","", 'Special Doors'!G15)</f>
        <v/>
      </c>
      <c r="AM119" t="str">
        <f>IF('Data Export'!$C119="","", "")</f>
        <v/>
      </c>
      <c r="AN119" t="str">
        <f>IF('Data Export'!$C119="","", "")</f>
        <v/>
      </c>
    </row>
    <row r="120" spans="1:45">
      <c r="A120" t="str">
        <f>'Special Doors'!$B$3</f>
        <v>Special Doors with Low or Anti Sweat Heat for Low Temp Case</v>
      </c>
      <c r="B120">
        <v>119</v>
      </c>
      <c r="C120" t="str">
        <f>IF('Special Doors'!J16="","", 'Special Doors'!J16)</f>
        <v/>
      </c>
      <c r="D120" t="str">
        <f>IF($C120="","",'Look Up Tables'!$AO$78)</f>
        <v/>
      </c>
      <c r="E120" t="str">
        <f>IF('Data Export'!$C120="","", 'Special Doors'!Q16)</f>
        <v/>
      </c>
      <c r="F120" t="str">
        <f>IF('Data Export'!C120="","", 'Project Summary'!$C$6)</f>
        <v/>
      </c>
      <c r="G120" t="str">
        <f>IF('Data Export'!$C120="","",'Special Doors'!N16)</f>
        <v/>
      </c>
      <c r="H120" t="str">
        <f>IF('Data Export'!$C120="","",'Special Doors'!O16)</f>
        <v/>
      </c>
      <c r="I120" t="str">
        <f>IF('Data Export'!$C120="","", 'Project Summary'!$H$1)</f>
        <v/>
      </c>
      <c r="J120" t="str">
        <f>IF('Data Export'!$C120="","",'Special Doors'!D16)</f>
        <v/>
      </c>
      <c r="K120" t="str">
        <f>IF('Data Export'!$C120="","",'Special Doors'!E16)</f>
        <v/>
      </c>
      <c r="L120" t="str">
        <f>IF('Data Export'!$C120="","", 'Project Summary'!$C$12)</f>
        <v/>
      </c>
      <c r="M120" t="str">
        <f>IF('Data Export'!$C120="","", "")</f>
        <v/>
      </c>
      <c r="N120" t="str">
        <f>IF('Data Export'!$C120="","", C120)</f>
        <v/>
      </c>
      <c r="O120" t="str">
        <f>IF('Data Export'!$C120="","", 'Special Doors'!G16)</f>
        <v/>
      </c>
      <c r="P120" t="str">
        <f>IF('Data Export'!$C120="","", "")</f>
        <v/>
      </c>
      <c r="Q120" t="str">
        <f>IF('Data Export'!$C120="","", "")</f>
        <v/>
      </c>
      <c r="R120" t="str">
        <f>IF('Data Export'!$C120="","", "")</f>
        <v/>
      </c>
      <c r="S120" t="str">
        <f>IF('Data Export'!$C120="","", "")</f>
        <v/>
      </c>
      <c r="T120" t="str">
        <f>IF('Data Export'!$C120="","", "")</f>
        <v/>
      </c>
      <c r="U120" t="str">
        <f>IF('Data Export'!$C120="","", "")</f>
        <v/>
      </c>
      <c r="V120" t="str">
        <f>IF('Data Export'!$C120="","", "")</f>
        <v/>
      </c>
      <c r="W120" t="str">
        <f>IF('Data Export'!$C120="","", "")</f>
        <v/>
      </c>
      <c r="X120" t="str">
        <f>IF('Data Export'!$C120="","", "")</f>
        <v/>
      </c>
      <c r="Y120" t="str">
        <f>IF('Data Export'!$C120="","", "")</f>
        <v/>
      </c>
      <c r="Z120" t="str">
        <f>IF('Data Export'!$C120="","", "")</f>
        <v/>
      </c>
      <c r="AA120" t="str">
        <f>IF('Data Export'!$C120="","", "")</f>
        <v/>
      </c>
      <c r="AB120" t="str">
        <f>IF('Data Export'!$C120="","", "")</f>
        <v/>
      </c>
      <c r="AC120" t="str">
        <f>IF('Data Export'!$C120="","", "")</f>
        <v/>
      </c>
      <c r="AD120" t="str">
        <f>IF('Data Export'!$C120="","", "")</f>
        <v/>
      </c>
      <c r="AE120" t="str">
        <f>IF('Data Export'!$C120="","", 'Door Gaskets'!H26)</f>
        <v/>
      </c>
      <c r="AF120" t="str">
        <f>IF('Data Export'!$C120="","", 'Special Doors'!I16)</f>
        <v/>
      </c>
      <c r="AG120" t="str">
        <f>IF('Data Export'!$C120="","", "")</f>
        <v/>
      </c>
      <c r="AH120" t="str">
        <f>IF('Data Export'!$C120="","", "")</f>
        <v/>
      </c>
      <c r="AI120" t="str">
        <f>IF('Data Export'!$C120="","", "")</f>
        <v/>
      </c>
      <c r="AJ120" t="str">
        <f>IF('Data Export'!$C120="","", 'Special Doors'!H16)</f>
        <v/>
      </c>
      <c r="AK120" t="str">
        <f>IF('Data Export'!$C120="","", 'Special Doors'!I16)</f>
        <v/>
      </c>
      <c r="AL120" t="str">
        <f>IF('Data Export'!$C120="","", 'Special Doors'!G16)</f>
        <v/>
      </c>
      <c r="AM120" t="str">
        <f>IF('Data Export'!$C120="","", "")</f>
        <v/>
      </c>
      <c r="AN120" t="str">
        <f>IF('Data Export'!$C120="","", "")</f>
        <v/>
      </c>
    </row>
    <row r="121" spans="1:45" s="101" customFormat="1">
      <c r="A121" t="str">
        <f>'Special Doors'!$B$3</f>
        <v>Special Doors with Low or Anti Sweat Heat for Low Temp Case</v>
      </c>
      <c r="B121" s="101">
        <v>120</v>
      </c>
      <c r="C121" t="str">
        <f>IF('Special Doors'!J17="","", 'Special Doors'!J17)</f>
        <v/>
      </c>
      <c r="D121" t="str">
        <f>IF($C121="","",'Look Up Tables'!$AO$78)</f>
        <v/>
      </c>
      <c r="E121" t="str">
        <f>IF('Data Export'!$C121="","", 'Special Doors'!Q17)</f>
        <v/>
      </c>
      <c r="F121" t="str">
        <f>IF('Data Export'!C121="","", 'Project Summary'!$C$6)</f>
        <v/>
      </c>
      <c r="G121" t="str">
        <f>IF('Data Export'!$C121="","",'Special Doors'!N17)</f>
        <v/>
      </c>
      <c r="H121" t="str">
        <f>IF('Data Export'!$C121="","",'Special Doors'!O17)</f>
        <v/>
      </c>
      <c r="I121" t="str">
        <f>IF('Data Export'!$C121="","", 'Project Summary'!$H$1)</f>
        <v/>
      </c>
      <c r="J121" t="str">
        <f>IF('Data Export'!$C121="","",'Special Doors'!D17)</f>
        <v/>
      </c>
      <c r="K121" t="str">
        <f>IF('Data Export'!$C121="","",'Special Doors'!E17)</f>
        <v/>
      </c>
      <c r="L121" t="str">
        <f>IF('Data Export'!$C121="","", 'Project Summary'!$C$12)</f>
        <v/>
      </c>
      <c r="M121" t="str">
        <f>IF('Data Export'!$C121="","", "")</f>
        <v/>
      </c>
      <c r="N121" t="str">
        <f>IF('Data Export'!$C121="","", C121)</f>
        <v/>
      </c>
      <c r="O121" t="str">
        <f>IF('Data Export'!$C121="","", 'Special Doors'!G17)</f>
        <v/>
      </c>
      <c r="P121" t="str">
        <f>IF('Data Export'!$C121="","", "")</f>
        <v/>
      </c>
      <c r="Q121" t="str">
        <f>IF('Data Export'!$C121="","", "")</f>
        <v/>
      </c>
      <c r="R121" t="str">
        <f>IF('Data Export'!$C121="","", "")</f>
        <v/>
      </c>
      <c r="S121" t="str">
        <f>IF('Data Export'!$C121="","", "")</f>
        <v/>
      </c>
      <c r="T121" t="str">
        <f>IF('Data Export'!$C121="","", "")</f>
        <v/>
      </c>
      <c r="U121" t="str">
        <f>IF('Data Export'!$C121="","", "")</f>
        <v/>
      </c>
      <c r="V121" t="str">
        <f>IF('Data Export'!$C121="","", "")</f>
        <v/>
      </c>
      <c r="W121" t="str">
        <f>IF('Data Export'!$C121="","", "")</f>
        <v/>
      </c>
      <c r="X121" t="str">
        <f>IF('Data Export'!$C121="","", "")</f>
        <v/>
      </c>
      <c r="Y121" t="str">
        <f>IF('Data Export'!$C121="","", "")</f>
        <v/>
      </c>
      <c r="Z121" t="str">
        <f>IF('Data Export'!$C121="","", "")</f>
        <v/>
      </c>
      <c r="AA121" t="str">
        <f>IF('Data Export'!$C121="","", "")</f>
        <v/>
      </c>
      <c r="AB121" t="str">
        <f>IF('Data Export'!$C121="","", "")</f>
        <v/>
      </c>
      <c r="AC121" t="str">
        <f>IF('Data Export'!$C121="","", "")</f>
        <v/>
      </c>
      <c r="AD121" t="str">
        <f>IF('Data Export'!$C121="","", "")</f>
        <v/>
      </c>
      <c r="AE121" t="str">
        <f>IF('Data Export'!$C121="","", 'Door Gaskets'!H27)</f>
        <v/>
      </c>
      <c r="AF121" t="str">
        <f>IF('Data Export'!$C121="","", 'Special Doors'!I17)</f>
        <v/>
      </c>
      <c r="AG121" t="str">
        <f>IF('Data Export'!$C121="","", "")</f>
        <v/>
      </c>
      <c r="AH121" t="str">
        <f>IF('Data Export'!$C121="","", "")</f>
        <v/>
      </c>
      <c r="AI121" t="str">
        <f>IF('Data Export'!$C121="","", "")</f>
        <v/>
      </c>
      <c r="AJ121" t="str">
        <f>IF('Data Export'!$C121="","", 'Special Doors'!H17)</f>
        <v/>
      </c>
      <c r="AK121" t="str">
        <f>IF('Data Export'!$C121="","", 'Special Doors'!I17)</f>
        <v/>
      </c>
      <c r="AL121" t="str">
        <f>IF('Data Export'!$C121="","", 'Special Doors'!G17)</f>
        <v/>
      </c>
      <c r="AM121" t="str">
        <f>IF('Data Export'!$C121="","", "")</f>
        <v/>
      </c>
      <c r="AN121" t="str">
        <f>IF('Data Export'!$C121="","", "")</f>
        <v/>
      </c>
      <c r="AO121" s="125"/>
      <c r="AP121" s="128"/>
      <c r="AQ121" s="128"/>
      <c r="AR121" s="128"/>
      <c r="AS121" s="128"/>
    </row>
    <row r="122" spans="1:45">
      <c r="A122" t="str">
        <f>'Pipe Insulation'!$B$3</f>
        <v>Suction Pipe Insulation For Walk In Coolers and Freezers</v>
      </c>
      <c r="B122">
        <v>121</v>
      </c>
      <c r="C122">
        <f>IF('Pipe Insulation'!I8="","",'Pipe Insulation'!I8)</f>
        <v>1</v>
      </c>
      <c r="D122" t="str">
        <f>IF($C122="","",IF('Pipe Insulation'!G8='Look Up Tables'!$F$97,'Look Up Tables'!$AO$71,'Look Up Tables'!$AO$72))</f>
        <v>SucPipeInsulMedTemp</v>
      </c>
      <c r="E122">
        <f>IF('Data Export'!$C122="","", 'Pipe Insulation'!O8)</f>
        <v>1.5</v>
      </c>
      <c r="F122">
        <f>IF('Data Export'!C122="","", 'Project Summary'!$C$6)</f>
        <v>0</v>
      </c>
      <c r="G122">
        <f>IF('Data Export'!$C122="","",'Pipe Insulation'!L8)</f>
        <v>24.8</v>
      </c>
      <c r="H122">
        <f>IF('Data Export'!$C122="","",'Pipe Insulation'!M8)</f>
        <v>5.0000000000000001E-3</v>
      </c>
      <c r="I122">
        <f>IF('Data Export'!$C122="","", 'Project Summary'!$H$1)</f>
        <v>4</v>
      </c>
      <c r="J122" t="str">
        <f>IF('Data Export'!$C122="","",'Pipe Insulation'!D8)</f>
        <v>test mfg</v>
      </c>
      <c r="K122" t="str">
        <f>IF('Data Export'!$C122="","",'Pipe Insulation'!E8)</f>
        <v>test model</v>
      </c>
      <c r="L122" t="str">
        <f>IF('Data Export'!$C122="","", 'Project Summary'!$C$12)</f>
        <v>Grocery</v>
      </c>
      <c r="M122" t="str">
        <f>IF('Data Export'!$C122="","", "")</f>
        <v/>
      </c>
      <c r="N122" t="str">
        <f>IF('Data Export'!$C122="","", "")</f>
        <v/>
      </c>
      <c r="O122" t="str">
        <f>IF('Data Export'!$C122="","", "")</f>
        <v/>
      </c>
      <c r="P122" t="str">
        <f>IF('Data Export'!$C122="","", "")</f>
        <v/>
      </c>
      <c r="Q122" t="str">
        <f>IF('Data Export'!$C122="","", "")</f>
        <v/>
      </c>
      <c r="R122" t="str">
        <f>IF('Data Export'!$C122="","", "")</f>
        <v/>
      </c>
      <c r="S122" t="str">
        <f>IF('Data Export'!$C122="","", "")</f>
        <v/>
      </c>
      <c r="T122" t="str">
        <f>IF('Data Export'!$C122="","", "")</f>
        <v/>
      </c>
      <c r="U122" t="str">
        <f>IF('Data Export'!$C122="","", "")</f>
        <v/>
      </c>
      <c r="V122" t="str">
        <f>IF('Data Export'!$C122="","", "")</f>
        <v/>
      </c>
      <c r="W122" t="str">
        <f>IF('Data Export'!$C122="","", "")</f>
        <v/>
      </c>
      <c r="X122" t="str">
        <f>IF('Data Export'!$C122="","", "")</f>
        <v/>
      </c>
      <c r="Y122" t="str">
        <f>IF('Data Export'!$C122="","", "")</f>
        <v/>
      </c>
      <c r="Z122" t="str">
        <f>IF('Data Export'!$C122="","", "")</f>
        <v/>
      </c>
      <c r="AA122" t="str">
        <f>IF('Data Export'!$C122="","", "")</f>
        <v/>
      </c>
      <c r="AB122" t="str">
        <f>IF('Data Export'!$C122="","", "")</f>
        <v/>
      </c>
      <c r="AC122" t="str">
        <f>IF('Data Export'!$C122="","", "")</f>
        <v/>
      </c>
      <c r="AD122" t="str">
        <f>IF('Data Export'!$C122="","", "")</f>
        <v/>
      </c>
      <c r="AE122">
        <f>IF('Data Export'!$C122="","", 'Door Gaskets'!H28)</f>
        <v>0</v>
      </c>
      <c r="AF122">
        <f>IF('Data Export'!$C122="","", 'Special Doors'!I18)</f>
        <v>0</v>
      </c>
      <c r="AG122" t="str">
        <f>IF('Data Export'!$C122="","", "")</f>
        <v/>
      </c>
      <c r="AH122" t="str">
        <f>IF('Data Export'!$C122="","", "")</f>
        <v/>
      </c>
      <c r="AI122" t="str">
        <f>IF('Data Export'!$C122="","", 'Pipe Insulation'!G8)</f>
        <v>Medium Temperature - Walk In Cooler</v>
      </c>
      <c r="AJ122" t="str">
        <f>IF('Data Export'!$C122="","", "")</f>
        <v/>
      </c>
      <c r="AK122" t="str">
        <f>IF('Data Export'!$C122="","", "")</f>
        <v/>
      </c>
      <c r="AL122" t="str">
        <f>IF('Data Export'!$C122="","", "")</f>
        <v/>
      </c>
      <c r="AM122" t="str">
        <f>IF('Data Export'!$C122="","", "")</f>
        <v/>
      </c>
      <c r="AN122">
        <f>IF('Data Export'!$C122="","", 'Pipe Insulation'!H8)</f>
        <v>1</v>
      </c>
    </row>
    <row r="123" spans="1:45">
      <c r="A123" t="str">
        <f>'Pipe Insulation'!$B$3</f>
        <v>Suction Pipe Insulation For Walk In Coolers and Freezers</v>
      </c>
      <c r="B123">
        <v>122</v>
      </c>
      <c r="C123">
        <f>IF('Pipe Insulation'!I9="","",'Pipe Insulation'!I9)</f>
        <v>1</v>
      </c>
      <c r="D123" t="str">
        <f>IF($C123="","",IF('Pipe Insulation'!G9='Look Up Tables'!$F$97,'Look Up Tables'!$AO$71,'Look Up Tables'!$AO$72))</f>
        <v>SucPipeInsulLowTemp</v>
      </c>
      <c r="E123">
        <f>IF('Data Export'!$C123="","", 'Pipe Insulation'!O9)</f>
        <v>4.91</v>
      </c>
      <c r="F123">
        <f>IF('Data Export'!C123="","", 'Project Summary'!$C$6)</f>
        <v>0</v>
      </c>
      <c r="G123">
        <f>IF('Data Export'!$C123="","",'Pipe Insulation'!L9)</f>
        <v>85.5</v>
      </c>
      <c r="H123">
        <f>IF('Data Export'!$C123="","",'Pipe Insulation'!M9)</f>
        <v>1.6E-2</v>
      </c>
      <c r="I123">
        <f>IF('Data Export'!$C123="","", 'Project Summary'!$H$1)</f>
        <v>4</v>
      </c>
      <c r="J123">
        <f>IF('Data Export'!$C123="","",'Pipe Insulation'!D9)</f>
        <v>0</v>
      </c>
      <c r="K123">
        <f>IF('Data Export'!$C123="","",'Pipe Insulation'!E9)</f>
        <v>0</v>
      </c>
      <c r="L123" t="str">
        <f>IF('Data Export'!$C123="","", 'Project Summary'!$C$12)</f>
        <v>Grocery</v>
      </c>
      <c r="M123" t="str">
        <f>IF('Data Export'!$C123="","", "")</f>
        <v/>
      </c>
      <c r="N123" t="str">
        <f>IF('Data Export'!$C123="","", "")</f>
        <v/>
      </c>
      <c r="O123" t="str">
        <f>IF('Data Export'!$C123="","", "")</f>
        <v/>
      </c>
      <c r="P123" t="str">
        <f>IF('Data Export'!$C123="","", "")</f>
        <v/>
      </c>
      <c r="Q123" t="str">
        <f>IF('Data Export'!$C123="","", "")</f>
        <v/>
      </c>
      <c r="R123" t="str">
        <f>IF('Data Export'!$C123="","", "")</f>
        <v/>
      </c>
      <c r="S123" t="str">
        <f>IF('Data Export'!$C123="","", "")</f>
        <v/>
      </c>
      <c r="T123" t="str">
        <f>IF('Data Export'!$C123="","", "")</f>
        <v/>
      </c>
      <c r="U123" t="str">
        <f>IF('Data Export'!$C123="","", "")</f>
        <v/>
      </c>
      <c r="V123" t="str">
        <f>IF('Data Export'!$C123="","", "")</f>
        <v/>
      </c>
      <c r="W123" t="str">
        <f>IF('Data Export'!$C123="","", "")</f>
        <v/>
      </c>
      <c r="X123" t="str">
        <f>IF('Data Export'!$C123="","", "")</f>
        <v/>
      </c>
      <c r="Y123" t="str">
        <f>IF('Data Export'!$C123="","", "")</f>
        <v/>
      </c>
      <c r="Z123" t="str">
        <f>IF('Data Export'!$C123="","", "")</f>
        <v/>
      </c>
      <c r="AA123" t="str">
        <f>IF('Data Export'!$C123="","", "")</f>
        <v/>
      </c>
      <c r="AB123" t="str">
        <f>IF('Data Export'!$C123="","", "")</f>
        <v/>
      </c>
      <c r="AC123" t="str">
        <f>IF('Data Export'!$C123="","", "")</f>
        <v/>
      </c>
      <c r="AD123" t="str">
        <f>IF('Data Export'!$C123="","", "")</f>
        <v/>
      </c>
      <c r="AE123">
        <f>IF('Data Export'!$C123="","", 'Door Gaskets'!H29)</f>
        <v>0</v>
      </c>
      <c r="AF123">
        <f>IF('Data Export'!$C123="","", 'Special Doors'!I19)</f>
        <v>0</v>
      </c>
      <c r="AG123" t="str">
        <f>IF('Data Export'!$C123="","", "")</f>
        <v/>
      </c>
      <c r="AH123" t="str">
        <f>IF('Data Export'!$C123="","", "")</f>
        <v/>
      </c>
      <c r="AI123" t="str">
        <f>IF('Data Export'!$C123="","", 'Pipe Insulation'!G9)</f>
        <v>Low Temperature Walk In Freezer</v>
      </c>
      <c r="AJ123" t="str">
        <f>IF('Data Export'!$C123="","", "")</f>
        <v/>
      </c>
      <c r="AK123" t="str">
        <f>IF('Data Export'!$C123="","", "")</f>
        <v/>
      </c>
      <c r="AL123" t="str">
        <f>IF('Data Export'!$C123="","", "")</f>
        <v/>
      </c>
      <c r="AM123" t="str">
        <f>IF('Data Export'!$C123="","", "")</f>
        <v/>
      </c>
      <c r="AN123">
        <f>IF('Data Export'!$C123="","", 'Pipe Insulation'!H9)</f>
        <v>1</v>
      </c>
    </row>
    <row r="124" spans="1:45">
      <c r="A124" t="str">
        <f>'Pipe Insulation'!$B$3</f>
        <v>Suction Pipe Insulation For Walk In Coolers and Freezers</v>
      </c>
      <c r="B124">
        <v>123</v>
      </c>
      <c r="C124" t="str">
        <f>IF('Pipe Insulation'!I10="","",'Pipe Insulation'!I10)</f>
        <v/>
      </c>
      <c r="D124" t="str">
        <f>IF($C124="","",IF('Pipe Insulation'!G10='Look Up Tables'!$F$97,'Look Up Tables'!$AO$71,'Look Up Tables'!$AO$72))</f>
        <v/>
      </c>
      <c r="E124" t="str">
        <f>IF('Data Export'!$C124="","", 'Pipe Insulation'!O10)</f>
        <v/>
      </c>
      <c r="F124" t="str">
        <f>IF('Data Export'!C124="","", 'Project Summary'!$C$6)</f>
        <v/>
      </c>
      <c r="G124" t="str">
        <f>IF('Data Export'!$C124="","",'Pipe Insulation'!L10)</f>
        <v/>
      </c>
      <c r="H124" t="str">
        <f>IF('Data Export'!$C124="","",'Pipe Insulation'!M10)</f>
        <v/>
      </c>
      <c r="I124" t="str">
        <f>IF('Data Export'!$C124="","", 'Project Summary'!$H$1)</f>
        <v/>
      </c>
      <c r="J124" t="str">
        <f>IF('Data Export'!$C124="","",'Pipe Insulation'!D10)</f>
        <v/>
      </c>
      <c r="K124" t="str">
        <f>IF('Data Export'!$C124="","",'Pipe Insulation'!E10)</f>
        <v/>
      </c>
      <c r="L124" t="str">
        <f>IF('Data Export'!$C124="","", 'Project Summary'!$C$12)</f>
        <v/>
      </c>
      <c r="M124" t="str">
        <f>IF('Data Export'!$C124="","", "")</f>
        <v/>
      </c>
      <c r="N124" t="str">
        <f>IF('Data Export'!$C124="","", "")</f>
        <v/>
      </c>
      <c r="O124" t="str">
        <f>IF('Data Export'!$C124="","", "")</f>
        <v/>
      </c>
      <c r="P124" t="str">
        <f>IF('Data Export'!$C124="","", "")</f>
        <v/>
      </c>
      <c r="Q124" t="str">
        <f>IF('Data Export'!$C124="","", "")</f>
        <v/>
      </c>
      <c r="R124" t="str">
        <f>IF('Data Export'!$C124="","", "")</f>
        <v/>
      </c>
      <c r="S124" t="str">
        <f>IF('Data Export'!$C124="","", "")</f>
        <v/>
      </c>
      <c r="T124" t="str">
        <f>IF('Data Export'!$C124="","", "")</f>
        <v/>
      </c>
      <c r="U124" t="str">
        <f>IF('Data Export'!$C124="","", "")</f>
        <v/>
      </c>
      <c r="V124" t="str">
        <f>IF('Data Export'!$C124="","", "")</f>
        <v/>
      </c>
      <c r="W124" t="str">
        <f>IF('Data Export'!$C124="","", "")</f>
        <v/>
      </c>
      <c r="X124" t="str">
        <f>IF('Data Export'!$C124="","", "")</f>
        <v/>
      </c>
      <c r="Y124" t="str">
        <f>IF('Data Export'!$C124="","", "")</f>
        <v/>
      </c>
      <c r="Z124" t="str">
        <f>IF('Data Export'!$C124="","", "")</f>
        <v/>
      </c>
      <c r="AA124" t="str">
        <f>IF('Data Export'!$C124="","", "")</f>
        <v/>
      </c>
      <c r="AB124" t="str">
        <f>IF('Data Export'!$C124="","", "")</f>
        <v/>
      </c>
      <c r="AC124" t="str">
        <f>IF('Data Export'!$C124="","", "")</f>
        <v/>
      </c>
      <c r="AD124" t="str">
        <f>IF('Data Export'!$C124="","", "")</f>
        <v/>
      </c>
      <c r="AE124" t="str">
        <f>IF('Data Export'!$C124="","", 'Door Gaskets'!H30)</f>
        <v/>
      </c>
      <c r="AF124" t="str">
        <f>IF('Data Export'!$C124="","", 'Special Doors'!I20)</f>
        <v/>
      </c>
      <c r="AG124" t="str">
        <f>IF('Data Export'!$C124="","", "")</f>
        <v/>
      </c>
      <c r="AH124" t="str">
        <f>IF('Data Export'!$C124="","", "")</f>
        <v/>
      </c>
      <c r="AI124" t="str">
        <f>IF('Data Export'!$C124="","", 'Pipe Insulation'!G10)</f>
        <v/>
      </c>
      <c r="AJ124" t="str">
        <f>IF('Data Export'!$C124="","", "")</f>
        <v/>
      </c>
      <c r="AK124" t="str">
        <f>IF('Data Export'!$C124="","", "")</f>
        <v/>
      </c>
      <c r="AL124" t="str">
        <f>IF('Data Export'!$C124="","", "")</f>
        <v/>
      </c>
      <c r="AM124" t="str">
        <f>IF('Data Export'!$C124="","", "")</f>
        <v/>
      </c>
      <c r="AN124" t="str">
        <f>IF('Data Export'!$C124="","", 'Pipe Insulation'!H10)</f>
        <v/>
      </c>
    </row>
    <row r="125" spans="1:45">
      <c r="A125" t="str">
        <f>'Pipe Insulation'!$B$3</f>
        <v>Suction Pipe Insulation For Walk In Coolers and Freezers</v>
      </c>
      <c r="B125">
        <v>124</v>
      </c>
      <c r="C125" t="str">
        <f>IF('Pipe Insulation'!I11="","",'Pipe Insulation'!I11)</f>
        <v/>
      </c>
      <c r="D125" t="str">
        <f>IF($C125="","",IF('Pipe Insulation'!G11='Look Up Tables'!$F$97,'Look Up Tables'!$AO$71,'Look Up Tables'!$AO$72))</f>
        <v/>
      </c>
      <c r="E125" t="str">
        <f>IF('Data Export'!$C125="","", 'Pipe Insulation'!O11)</f>
        <v/>
      </c>
      <c r="F125" t="str">
        <f>IF('Data Export'!C125="","", 'Project Summary'!$C$6)</f>
        <v/>
      </c>
      <c r="G125" t="str">
        <f>IF('Data Export'!$C125="","",'Pipe Insulation'!L11)</f>
        <v/>
      </c>
      <c r="H125" t="str">
        <f>IF('Data Export'!$C125="","",'Pipe Insulation'!M11)</f>
        <v/>
      </c>
      <c r="I125" t="str">
        <f>IF('Data Export'!$C125="","", 'Project Summary'!$H$1)</f>
        <v/>
      </c>
      <c r="J125" t="str">
        <f>IF('Data Export'!$C125="","",'Pipe Insulation'!D11)</f>
        <v/>
      </c>
      <c r="K125" t="str">
        <f>IF('Data Export'!$C125="","",'Pipe Insulation'!E11)</f>
        <v/>
      </c>
      <c r="L125" t="str">
        <f>IF('Data Export'!$C125="","", 'Project Summary'!$C$12)</f>
        <v/>
      </c>
      <c r="M125" t="str">
        <f>IF('Data Export'!$C125="","", "")</f>
        <v/>
      </c>
      <c r="N125" t="str">
        <f>IF('Data Export'!$C125="","", "")</f>
        <v/>
      </c>
      <c r="O125" t="str">
        <f>IF('Data Export'!$C125="","", "")</f>
        <v/>
      </c>
      <c r="P125" t="str">
        <f>IF('Data Export'!$C125="","", "")</f>
        <v/>
      </c>
      <c r="Q125" t="str">
        <f>IF('Data Export'!$C125="","", "")</f>
        <v/>
      </c>
      <c r="R125" t="str">
        <f>IF('Data Export'!$C125="","", "")</f>
        <v/>
      </c>
      <c r="S125" t="str">
        <f>IF('Data Export'!$C125="","", "")</f>
        <v/>
      </c>
      <c r="T125" t="str">
        <f>IF('Data Export'!$C125="","", "")</f>
        <v/>
      </c>
      <c r="U125" t="str">
        <f>IF('Data Export'!$C125="","", "")</f>
        <v/>
      </c>
      <c r="V125" t="str">
        <f>IF('Data Export'!$C125="","", "")</f>
        <v/>
      </c>
      <c r="W125" t="str">
        <f>IF('Data Export'!$C125="","", "")</f>
        <v/>
      </c>
      <c r="X125" t="str">
        <f>IF('Data Export'!$C125="","", "")</f>
        <v/>
      </c>
      <c r="Y125" t="str">
        <f>IF('Data Export'!$C125="","", "")</f>
        <v/>
      </c>
      <c r="Z125" t="str">
        <f>IF('Data Export'!$C125="","", "")</f>
        <v/>
      </c>
      <c r="AA125" t="str">
        <f>IF('Data Export'!$C125="","", "")</f>
        <v/>
      </c>
      <c r="AB125" t="str">
        <f>IF('Data Export'!$C125="","", "")</f>
        <v/>
      </c>
      <c r="AC125" t="str">
        <f>IF('Data Export'!$C125="","", "")</f>
        <v/>
      </c>
      <c r="AD125" t="str">
        <f>IF('Data Export'!$C125="","", "")</f>
        <v/>
      </c>
      <c r="AE125" t="str">
        <f>IF('Data Export'!$C125="","", 'Door Gaskets'!H31)</f>
        <v/>
      </c>
      <c r="AF125" t="str">
        <f>IF('Data Export'!$C125="","", 'Special Doors'!I21)</f>
        <v/>
      </c>
      <c r="AG125" t="str">
        <f>IF('Data Export'!$C125="","", "")</f>
        <v/>
      </c>
      <c r="AH125" t="str">
        <f>IF('Data Export'!$C125="","", "")</f>
        <v/>
      </c>
      <c r="AI125" t="str">
        <f>IF('Data Export'!$C125="","", 'Pipe Insulation'!G11)</f>
        <v/>
      </c>
      <c r="AJ125" t="str">
        <f>IF('Data Export'!$C125="","", "")</f>
        <v/>
      </c>
      <c r="AK125" t="str">
        <f>IF('Data Export'!$C125="","", "")</f>
        <v/>
      </c>
      <c r="AL125" t="str">
        <f>IF('Data Export'!$C125="","", "")</f>
        <v/>
      </c>
      <c r="AM125" t="str">
        <f>IF('Data Export'!$C125="","", "")</f>
        <v/>
      </c>
      <c r="AN125" t="str">
        <f>IF('Data Export'!$C125="","", 'Pipe Insulation'!H11)</f>
        <v/>
      </c>
    </row>
    <row r="126" spans="1:45">
      <c r="A126" t="str">
        <f>'Pipe Insulation'!$B$3</f>
        <v>Suction Pipe Insulation For Walk In Coolers and Freezers</v>
      </c>
      <c r="B126">
        <v>125</v>
      </c>
      <c r="C126" t="str">
        <f>IF('Pipe Insulation'!I12="","",'Pipe Insulation'!I12)</f>
        <v/>
      </c>
      <c r="D126" t="str">
        <f>IF($C126="","",IF('Pipe Insulation'!G12='Look Up Tables'!$F$97,'Look Up Tables'!$AO$71,'Look Up Tables'!$AO$72))</f>
        <v/>
      </c>
      <c r="E126" t="str">
        <f>IF('Data Export'!$C126="","", 'Pipe Insulation'!O12)</f>
        <v/>
      </c>
      <c r="F126" t="str">
        <f>IF('Data Export'!C126="","", 'Project Summary'!$C$6)</f>
        <v/>
      </c>
      <c r="G126" t="str">
        <f>IF('Data Export'!$C126="","",'Pipe Insulation'!L12)</f>
        <v/>
      </c>
      <c r="H126" t="str">
        <f>IF('Data Export'!$C126="","",'Pipe Insulation'!M12)</f>
        <v/>
      </c>
      <c r="I126" t="str">
        <f>IF('Data Export'!$C126="","", 'Project Summary'!$H$1)</f>
        <v/>
      </c>
      <c r="J126" t="str">
        <f>IF('Data Export'!$C126="","",'Pipe Insulation'!D12)</f>
        <v/>
      </c>
      <c r="K126" t="str">
        <f>IF('Data Export'!$C126="","",'Pipe Insulation'!E12)</f>
        <v/>
      </c>
      <c r="L126" t="str">
        <f>IF('Data Export'!$C126="","", 'Project Summary'!$C$12)</f>
        <v/>
      </c>
      <c r="M126" t="str">
        <f>IF('Data Export'!$C126="","", "")</f>
        <v/>
      </c>
      <c r="N126" t="str">
        <f>IF('Data Export'!$C126="","", "")</f>
        <v/>
      </c>
      <c r="O126" t="str">
        <f>IF('Data Export'!$C126="","", "")</f>
        <v/>
      </c>
      <c r="P126" t="str">
        <f>IF('Data Export'!$C126="","", "")</f>
        <v/>
      </c>
      <c r="Q126" t="str">
        <f>IF('Data Export'!$C126="","", "")</f>
        <v/>
      </c>
      <c r="R126" t="str">
        <f>IF('Data Export'!$C126="","", "")</f>
        <v/>
      </c>
      <c r="S126" t="str">
        <f>IF('Data Export'!$C126="","", "")</f>
        <v/>
      </c>
      <c r="T126" t="str">
        <f>IF('Data Export'!$C126="","", "")</f>
        <v/>
      </c>
      <c r="U126" t="str">
        <f>IF('Data Export'!$C126="","", "")</f>
        <v/>
      </c>
      <c r="V126" t="str">
        <f>IF('Data Export'!$C126="","", "")</f>
        <v/>
      </c>
      <c r="W126" t="str">
        <f>IF('Data Export'!$C126="","", "")</f>
        <v/>
      </c>
      <c r="X126" t="str">
        <f>IF('Data Export'!$C126="","", "")</f>
        <v/>
      </c>
      <c r="Y126" t="str">
        <f>IF('Data Export'!$C126="","", "")</f>
        <v/>
      </c>
      <c r="Z126" t="str">
        <f>IF('Data Export'!$C126="","", "")</f>
        <v/>
      </c>
      <c r="AA126" t="str">
        <f>IF('Data Export'!$C126="","", "")</f>
        <v/>
      </c>
      <c r="AB126" t="str">
        <f>IF('Data Export'!$C126="","", "")</f>
        <v/>
      </c>
      <c r="AC126" t="str">
        <f>IF('Data Export'!$C126="","", "")</f>
        <v/>
      </c>
      <c r="AD126" t="str">
        <f>IF('Data Export'!$C126="","", "")</f>
        <v/>
      </c>
      <c r="AE126" t="str">
        <f>IF('Data Export'!$C126="","", 'Door Gaskets'!H32)</f>
        <v/>
      </c>
      <c r="AF126" t="str">
        <f>IF('Data Export'!$C126="","", 'Special Doors'!I22)</f>
        <v/>
      </c>
      <c r="AG126" t="str">
        <f>IF('Data Export'!$C126="","", "")</f>
        <v/>
      </c>
      <c r="AH126" t="str">
        <f>IF('Data Export'!$C126="","", "")</f>
        <v/>
      </c>
      <c r="AI126" t="str">
        <f>IF('Data Export'!$C126="","", 'Pipe Insulation'!G12)</f>
        <v/>
      </c>
      <c r="AJ126" t="str">
        <f>IF('Data Export'!$C126="","", "")</f>
        <v/>
      </c>
      <c r="AK126" t="str">
        <f>IF('Data Export'!$C126="","", "")</f>
        <v/>
      </c>
      <c r="AL126" t="str">
        <f>IF('Data Export'!$C126="","", "")</f>
        <v/>
      </c>
      <c r="AM126" t="str">
        <f>IF('Data Export'!$C126="","", "")</f>
        <v/>
      </c>
      <c r="AN126" t="str">
        <f>IF('Data Export'!$C126="","", 'Pipe Insulation'!H12)</f>
        <v/>
      </c>
    </row>
    <row r="127" spans="1:45">
      <c r="A127" t="str">
        <f>'Pipe Insulation'!$B$3</f>
        <v>Suction Pipe Insulation For Walk In Coolers and Freezers</v>
      </c>
      <c r="B127">
        <v>126</v>
      </c>
      <c r="C127" t="str">
        <f>IF('Pipe Insulation'!I13="","",'Pipe Insulation'!I13)</f>
        <v/>
      </c>
      <c r="D127" t="str">
        <f>IF($C127="","",IF('Pipe Insulation'!G13='Look Up Tables'!$F$97,'Look Up Tables'!$AO$71,'Look Up Tables'!$AO$72))</f>
        <v/>
      </c>
      <c r="E127" t="str">
        <f>IF('Data Export'!$C127="","", 'Pipe Insulation'!O13)</f>
        <v/>
      </c>
      <c r="F127" t="str">
        <f>IF('Data Export'!C127="","", 'Project Summary'!$C$6)</f>
        <v/>
      </c>
      <c r="G127" t="str">
        <f>IF('Data Export'!$C127="","",'Pipe Insulation'!L13)</f>
        <v/>
      </c>
      <c r="H127" t="str">
        <f>IF('Data Export'!$C127="","",'Pipe Insulation'!M13)</f>
        <v/>
      </c>
      <c r="I127" t="str">
        <f>IF('Data Export'!$C127="","", 'Project Summary'!$H$1)</f>
        <v/>
      </c>
      <c r="J127" t="str">
        <f>IF('Data Export'!$C127="","",'Pipe Insulation'!D13)</f>
        <v/>
      </c>
      <c r="K127" t="str">
        <f>IF('Data Export'!$C127="","",'Pipe Insulation'!E13)</f>
        <v/>
      </c>
      <c r="L127" t="str">
        <f>IF('Data Export'!$C127="","", 'Project Summary'!$C$12)</f>
        <v/>
      </c>
      <c r="M127" t="str">
        <f>IF('Data Export'!$C127="","", "")</f>
        <v/>
      </c>
      <c r="N127" t="str">
        <f>IF('Data Export'!$C127="","", "")</f>
        <v/>
      </c>
      <c r="O127" t="str">
        <f>IF('Data Export'!$C127="","", "")</f>
        <v/>
      </c>
      <c r="P127" t="str">
        <f>IF('Data Export'!$C127="","", "")</f>
        <v/>
      </c>
      <c r="Q127" t="str">
        <f>IF('Data Export'!$C127="","", "")</f>
        <v/>
      </c>
      <c r="R127" t="str">
        <f>IF('Data Export'!$C127="","", "")</f>
        <v/>
      </c>
      <c r="S127" t="str">
        <f>IF('Data Export'!$C127="","", "")</f>
        <v/>
      </c>
      <c r="T127" t="str">
        <f>IF('Data Export'!$C127="","", "")</f>
        <v/>
      </c>
      <c r="U127" t="str">
        <f>IF('Data Export'!$C127="","", "")</f>
        <v/>
      </c>
      <c r="V127" t="str">
        <f>IF('Data Export'!$C127="","", "")</f>
        <v/>
      </c>
      <c r="W127" t="str">
        <f>IF('Data Export'!$C127="","", "")</f>
        <v/>
      </c>
      <c r="X127" t="str">
        <f>IF('Data Export'!$C127="","", "")</f>
        <v/>
      </c>
      <c r="Y127" t="str">
        <f>IF('Data Export'!$C127="","", "")</f>
        <v/>
      </c>
      <c r="Z127" t="str">
        <f>IF('Data Export'!$C127="","", "")</f>
        <v/>
      </c>
      <c r="AA127" t="str">
        <f>IF('Data Export'!$C127="","", "")</f>
        <v/>
      </c>
      <c r="AB127" t="str">
        <f>IF('Data Export'!$C127="","", "")</f>
        <v/>
      </c>
      <c r="AC127" t="str">
        <f>IF('Data Export'!$C127="","", "")</f>
        <v/>
      </c>
      <c r="AD127" t="str">
        <f>IF('Data Export'!$C127="","", "")</f>
        <v/>
      </c>
      <c r="AE127" t="str">
        <f>IF('Data Export'!$C127="","", 'Door Gaskets'!H33)</f>
        <v/>
      </c>
      <c r="AF127" t="str">
        <f>IF('Data Export'!$C127="","", 'Special Doors'!I23)</f>
        <v/>
      </c>
      <c r="AG127" t="str">
        <f>IF('Data Export'!$C127="","", "")</f>
        <v/>
      </c>
      <c r="AH127" t="str">
        <f>IF('Data Export'!$C127="","", "")</f>
        <v/>
      </c>
      <c r="AI127" t="str">
        <f>IF('Data Export'!$C127="","", 'Pipe Insulation'!G13)</f>
        <v/>
      </c>
      <c r="AJ127" t="str">
        <f>IF('Data Export'!$C127="","", "")</f>
        <v/>
      </c>
      <c r="AK127" t="str">
        <f>IF('Data Export'!$C127="","", "")</f>
        <v/>
      </c>
      <c r="AL127" t="str">
        <f>IF('Data Export'!$C127="","", "")</f>
        <v/>
      </c>
      <c r="AM127" t="str">
        <f>IF('Data Export'!$C127="","", "")</f>
        <v/>
      </c>
      <c r="AN127" t="str">
        <f>IF('Data Export'!$C127="","", 'Pipe Insulation'!H13)</f>
        <v/>
      </c>
    </row>
    <row r="128" spans="1:45">
      <c r="A128" t="str">
        <f>'Pipe Insulation'!$B$3</f>
        <v>Suction Pipe Insulation For Walk In Coolers and Freezers</v>
      </c>
      <c r="B128">
        <v>127</v>
      </c>
      <c r="C128" t="str">
        <f>IF('Pipe Insulation'!I14="","",'Pipe Insulation'!I14)</f>
        <v/>
      </c>
      <c r="D128" t="str">
        <f>IF($C128="","",IF('Pipe Insulation'!G14='Look Up Tables'!$F$97,'Look Up Tables'!$AO$71,'Look Up Tables'!$AO$72))</f>
        <v/>
      </c>
      <c r="E128" t="str">
        <f>IF('Data Export'!$C128="","", 'Pipe Insulation'!O14)</f>
        <v/>
      </c>
      <c r="F128" t="str">
        <f>IF('Data Export'!C128="","", 'Project Summary'!$C$6)</f>
        <v/>
      </c>
      <c r="G128" t="str">
        <f>IF('Data Export'!$C128="","",'Pipe Insulation'!L14)</f>
        <v/>
      </c>
      <c r="H128" t="str">
        <f>IF('Data Export'!$C128="","",'Pipe Insulation'!M14)</f>
        <v/>
      </c>
      <c r="I128" t="str">
        <f>IF('Data Export'!$C128="","", 'Project Summary'!$H$1)</f>
        <v/>
      </c>
      <c r="J128" t="str">
        <f>IF('Data Export'!$C128="","",'Pipe Insulation'!D14)</f>
        <v/>
      </c>
      <c r="K128" t="str">
        <f>IF('Data Export'!$C128="","",'Pipe Insulation'!E14)</f>
        <v/>
      </c>
      <c r="L128" t="str">
        <f>IF('Data Export'!$C128="","", 'Project Summary'!$C$12)</f>
        <v/>
      </c>
      <c r="M128" t="str">
        <f>IF('Data Export'!$C128="","", "")</f>
        <v/>
      </c>
      <c r="N128" t="str">
        <f>IF('Data Export'!$C128="","", "")</f>
        <v/>
      </c>
      <c r="O128" t="str">
        <f>IF('Data Export'!$C128="","", "")</f>
        <v/>
      </c>
      <c r="P128" t="str">
        <f>IF('Data Export'!$C128="","", "")</f>
        <v/>
      </c>
      <c r="Q128" t="str">
        <f>IF('Data Export'!$C128="","", "")</f>
        <v/>
      </c>
      <c r="R128" t="str">
        <f>IF('Data Export'!$C128="","", "")</f>
        <v/>
      </c>
      <c r="S128" t="str">
        <f>IF('Data Export'!$C128="","", "")</f>
        <v/>
      </c>
      <c r="T128" t="str">
        <f>IF('Data Export'!$C128="","", "")</f>
        <v/>
      </c>
      <c r="U128" t="str">
        <f>IF('Data Export'!$C128="","", "")</f>
        <v/>
      </c>
      <c r="V128" t="str">
        <f>IF('Data Export'!$C128="","", "")</f>
        <v/>
      </c>
      <c r="W128" t="str">
        <f>IF('Data Export'!$C128="","", "")</f>
        <v/>
      </c>
      <c r="X128" t="str">
        <f>IF('Data Export'!$C128="","", "")</f>
        <v/>
      </c>
      <c r="Y128" t="str">
        <f>IF('Data Export'!$C128="","", "")</f>
        <v/>
      </c>
      <c r="Z128" t="str">
        <f>IF('Data Export'!$C128="","", "")</f>
        <v/>
      </c>
      <c r="AA128" t="str">
        <f>IF('Data Export'!$C128="","", "")</f>
        <v/>
      </c>
      <c r="AB128" t="str">
        <f>IF('Data Export'!$C128="","", "")</f>
        <v/>
      </c>
      <c r="AC128" t="str">
        <f>IF('Data Export'!$C128="","", "")</f>
        <v/>
      </c>
      <c r="AD128" t="str">
        <f>IF('Data Export'!$C128="","", "")</f>
        <v/>
      </c>
      <c r="AE128" t="str">
        <f>IF('Data Export'!$C128="","", 'Door Gaskets'!H34)</f>
        <v/>
      </c>
      <c r="AF128" t="str">
        <f>IF('Data Export'!$C128="","", 'Special Doors'!I24)</f>
        <v/>
      </c>
      <c r="AG128" t="str">
        <f>IF('Data Export'!$C128="","", "")</f>
        <v/>
      </c>
      <c r="AH128" t="str">
        <f>IF('Data Export'!$C128="","", "")</f>
        <v/>
      </c>
      <c r="AI128" t="str">
        <f>IF('Data Export'!$C128="","", 'Pipe Insulation'!G14)</f>
        <v/>
      </c>
      <c r="AJ128" t="str">
        <f>IF('Data Export'!$C128="","", "")</f>
        <v/>
      </c>
      <c r="AK128" t="str">
        <f>IF('Data Export'!$C128="","", "")</f>
        <v/>
      </c>
      <c r="AL128" t="str">
        <f>IF('Data Export'!$C128="","", "")</f>
        <v/>
      </c>
      <c r="AM128" t="str">
        <f>IF('Data Export'!$C128="","", "")</f>
        <v/>
      </c>
      <c r="AN128" t="str">
        <f>IF('Data Export'!$C128="","", 'Pipe Insulation'!H14)</f>
        <v/>
      </c>
    </row>
    <row r="129" spans="1:45">
      <c r="A129" t="str">
        <f>'Pipe Insulation'!$B$3</f>
        <v>Suction Pipe Insulation For Walk In Coolers and Freezers</v>
      </c>
      <c r="B129">
        <v>128</v>
      </c>
      <c r="C129" t="str">
        <f>IF('Pipe Insulation'!I15="","",'Pipe Insulation'!I15)</f>
        <v/>
      </c>
      <c r="D129" t="str">
        <f>IF($C129="","",IF('Pipe Insulation'!G15='Look Up Tables'!$F$97,'Look Up Tables'!$AO$71,'Look Up Tables'!$AO$72))</f>
        <v/>
      </c>
      <c r="E129" t="str">
        <f>IF('Data Export'!$C129="","", 'Pipe Insulation'!O15)</f>
        <v/>
      </c>
      <c r="F129" t="str">
        <f>IF('Data Export'!C129="","", 'Project Summary'!$C$6)</f>
        <v/>
      </c>
      <c r="G129" t="str">
        <f>IF('Data Export'!$C129="","",'Pipe Insulation'!L15)</f>
        <v/>
      </c>
      <c r="H129" t="str">
        <f>IF('Data Export'!$C129="","",'Pipe Insulation'!M15)</f>
        <v/>
      </c>
      <c r="I129" t="str">
        <f>IF('Data Export'!$C129="","", 'Project Summary'!$H$1)</f>
        <v/>
      </c>
      <c r="J129" t="str">
        <f>IF('Data Export'!$C129="","",'Pipe Insulation'!D15)</f>
        <v/>
      </c>
      <c r="K129" t="str">
        <f>IF('Data Export'!$C129="","",'Pipe Insulation'!E15)</f>
        <v/>
      </c>
      <c r="L129" t="str">
        <f>IF('Data Export'!$C129="","", 'Project Summary'!$C$12)</f>
        <v/>
      </c>
      <c r="M129" t="str">
        <f>IF('Data Export'!$C129="","", "")</f>
        <v/>
      </c>
      <c r="N129" t="str">
        <f>IF('Data Export'!$C129="","", "")</f>
        <v/>
      </c>
      <c r="O129" t="str">
        <f>IF('Data Export'!$C129="","", "")</f>
        <v/>
      </c>
      <c r="P129" t="str">
        <f>IF('Data Export'!$C129="","", "")</f>
        <v/>
      </c>
      <c r="Q129" t="str">
        <f>IF('Data Export'!$C129="","", "")</f>
        <v/>
      </c>
      <c r="R129" t="str">
        <f>IF('Data Export'!$C129="","", "")</f>
        <v/>
      </c>
      <c r="S129" t="str">
        <f>IF('Data Export'!$C129="","", "")</f>
        <v/>
      </c>
      <c r="T129" t="str">
        <f>IF('Data Export'!$C129="","", "")</f>
        <v/>
      </c>
      <c r="U129" t="str">
        <f>IF('Data Export'!$C129="","", "")</f>
        <v/>
      </c>
      <c r="V129" t="str">
        <f>IF('Data Export'!$C129="","", "")</f>
        <v/>
      </c>
      <c r="W129" t="str">
        <f>IF('Data Export'!$C129="","", "")</f>
        <v/>
      </c>
      <c r="X129" t="str">
        <f>IF('Data Export'!$C129="","", "")</f>
        <v/>
      </c>
      <c r="Y129" t="str">
        <f>IF('Data Export'!$C129="","", "")</f>
        <v/>
      </c>
      <c r="Z129" t="str">
        <f>IF('Data Export'!$C129="","", "")</f>
        <v/>
      </c>
      <c r="AA129" t="str">
        <f>IF('Data Export'!$C129="","", "")</f>
        <v/>
      </c>
      <c r="AB129" t="str">
        <f>IF('Data Export'!$C129="","", "")</f>
        <v/>
      </c>
      <c r="AC129" t="str">
        <f>IF('Data Export'!$C129="","", "")</f>
        <v/>
      </c>
      <c r="AD129" t="str">
        <f>IF('Data Export'!$C129="","", "")</f>
        <v/>
      </c>
      <c r="AE129" t="str">
        <f>IF('Data Export'!$C129="","", 'Door Gaskets'!H35)</f>
        <v/>
      </c>
      <c r="AF129" t="str">
        <f>IF('Data Export'!$C129="","", 'Special Doors'!I25)</f>
        <v/>
      </c>
      <c r="AG129" t="str">
        <f>IF('Data Export'!$C129="","", "")</f>
        <v/>
      </c>
      <c r="AH129" t="str">
        <f>IF('Data Export'!$C129="","", "")</f>
        <v/>
      </c>
      <c r="AI129" t="str">
        <f>IF('Data Export'!$C129="","", 'Pipe Insulation'!G15)</f>
        <v/>
      </c>
      <c r="AJ129" t="str">
        <f>IF('Data Export'!$C129="","", "")</f>
        <v/>
      </c>
      <c r="AK129" t="str">
        <f>IF('Data Export'!$C129="","", "")</f>
        <v/>
      </c>
      <c r="AL129" t="str">
        <f>IF('Data Export'!$C129="","", "")</f>
        <v/>
      </c>
      <c r="AM129" t="str">
        <f>IF('Data Export'!$C129="","", "")</f>
        <v/>
      </c>
      <c r="AN129" t="str">
        <f>IF('Data Export'!$C129="","", 'Pipe Insulation'!H15)</f>
        <v/>
      </c>
    </row>
    <row r="130" spans="1:45">
      <c r="A130" t="str">
        <f>'Pipe Insulation'!$B$3</f>
        <v>Suction Pipe Insulation For Walk In Coolers and Freezers</v>
      </c>
      <c r="B130">
        <v>129</v>
      </c>
      <c r="C130" t="str">
        <f>IF('Pipe Insulation'!I16="","",'Pipe Insulation'!I16)</f>
        <v/>
      </c>
      <c r="D130" t="str">
        <f>IF($C130="","",IF('Pipe Insulation'!G16='Look Up Tables'!$F$97,'Look Up Tables'!$AO$71,'Look Up Tables'!$AO$72))</f>
        <v/>
      </c>
      <c r="E130" t="str">
        <f>IF('Data Export'!$C130="","", 'Pipe Insulation'!O16)</f>
        <v/>
      </c>
      <c r="F130" t="str">
        <f>IF('Data Export'!C130="","", 'Project Summary'!$C$6)</f>
        <v/>
      </c>
      <c r="G130" t="str">
        <f>IF('Data Export'!$C130="","",'Pipe Insulation'!L16)</f>
        <v/>
      </c>
      <c r="H130" t="str">
        <f>IF('Data Export'!$C130="","",'Pipe Insulation'!M16)</f>
        <v/>
      </c>
      <c r="I130" t="str">
        <f>IF('Data Export'!$C130="","", 'Project Summary'!$H$1)</f>
        <v/>
      </c>
      <c r="J130" t="str">
        <f>IF('Data Export'!$C130="","",'Pipe Insulation'!D16)</f>
        <v/>
      </c>
      <c r="K130" t="str">
        <f>IF('Data Export'!$C130="","",'Pipe Insulation'!E16)</f>
        <v/>
      </c>
      <c r="L130" t="str">
        <f>IF('Data Export'!$C130="","", 'Project Summary'!$C$12)</f>
        <v/>
      </c>
      <c r="M130" t="str">
        <f>IF('Data Export'!$C130="","", "")</f>
        <v/>
      </c>
      <c r="N130" t="str">
        <f>IF('Data Export'!$C130="","", "")</f>
        <v/>
      </c>
      <c r="O130" t="str">
        <f>IF('Data Export'!$C130="","", "")</f>
        <v/>
      </c>
      <c r="P130" t="str">
        <f>IF('Data Export'!$C130="","", "")</f>
        <v/>
      </c>
      <c r="Q130" t="str">
        <f>IF('Data Export'!$C130="","", "")</f>
        <v/>
      </c>
      <c r="R130" t="str">
        <f>IF('Data Export'!$C130="","", "")</f>
        <v/>
      </c>
      <c r="S130" t="str">
        <f>IF('Data Export'!$C130="","", "")</f>
        <v/>
      </c>
      <c r="T130" t="str">
        <f>IF('Data Export'!$C130="","", "")</f>
        <v/>
      </c>
      <c r="U130" t="str">
        <f>IF('Data Export'!$C130="","", "")</f>
        <v/>
      </c>
      <c r="V130" t="str">
        <f>IF('Data Export'!$C130="","", "")</f>
        <v/>
      </c>
      <c r="W130" t="str">
        <f>IF('Data Export'!$C130="","", "")</f>
        <v/>
      </c>
      <c r="X130" t="str">
        <f>IF('Data Export'!$C130="","", "")</f>
        <v/>
      </c>
      <c r="Y130" t="str">
        <f>IF('Data Export'!$C130="","", "")</f>
        <v/>
      </c>
      <c r="Z130" t="str">
        <f>IF('Data Export'!$C130="","", "")</f>
        <v/>
      </c>
      <c r="AA130" t="str">
        <f>IF('Data Export'!$C130="","", "")</f>
        <v/>
      </c>
      <c r="AB130" t="str">
        <f>IF('Data Export'!$C130="","", "")</f>
        <v/>
      </c>
      <c r="AC130" t="str">
        <f>IF('Data Export'!$C130="","", "")</f>
        <v/>
      </c>
      <c r="AD130" t="str">
        <f>IF('Data Export'!$C130="","", "")</f>
        <v/>
      </c>
      <c r="AE130" t="str">
        <f>IF('Data Export'!$C130="","", 'Door Gaskets'!H36)</f>
        <v/>
      </c>
      <c r="AF130" t="str">
        <f>IF('Data Export'!$C130="","", 'Special Doors'!I26)</f>
        <v/>
      </c>
      <c r="AG130" t="str">
        <f>IF('Data Export'!$C130="","", "")</f>
        <v/>
      </c>
      <c r="AH130" t="str">
        <f>IF('Data Export'!$C130="","", "")</f>
        <v/>
      </c>
      <c r="AI130" t="str">
        <f>IF('Data Export'!$C130="","", 'Pipe Insulation'!G16)</f>
        <v/>
      </c>
      <c r="AJ130" t="str">
        <f>IF('Data Export'!$C130="","", "")</f>
        <v/>
      </c>
      <c r="AK130" t="str">
        <f>IF('Data Export'!$C130="","", "")</f>
        <v/>
      </c>
      <c r="AL130" t="str">
        <f>IF('Data Export'!$C130="","", "")</f>
        <v/>
      </c>
      <c r="AM130" t="str">
        <f>IF('Data Export'!$C130="","", "")</f>
        <v/>
      </c>
      <c r="AN130" t="str">
        <f>IF('Data Export'!$C130="","", 'Pipe Insulation'!H16)</f>
        <v/>
      </c>
    </row>
    <row r="131" spans="1:45" s="101" customFormat="1">
      <c r="A131" t="str">
        <f>'Pipe Insulation'!$B$3</f>
        <v>Suction Pipe Insulation For Walk In Coolers and Freezers</v>
      </c>
      <c r="B131" s="101">
        <v>130</v>
      </c>
      <c r="C131" t="str">
        <f>IF('Pipe Insulation'!I17="","",'Pipe Insulation'!I17)</f>
        <v/>
      </c>
      <c r="D131" t="str">
        <f>IF($C131="","",IF('Pipe Insulation'!G17='Look Up Tables'!$F$97,'Look Up Tables'!$AO$71,'Look Up Tables'!$AO$72))</f>
        <v/>
      </c>
      <c r="E131" t="str">
        <f>IF('Data Export'!$C131="","", 'Pipe Insulation'!O17)</f>
        <v/>
      </c>
      <c r="F131" t="str">
        <f>IF('Data Export'!C131="","", 'Project Summary'!$C$6)</f>
        <v/>
      </c>
      <c r="G131" t="str">
        <f>IF('Data Export'!$C131="","",'Pipe Insulation'!L17)</f>
        <v/>
      </c>
      <c r="H131" t="str">
        <f>IF('Data Export'!$C131="","",'Pipe Insulation'!M17)</f>
        <v/>
      </c>
      <c r="I131" t="str">
        <f>IF('Data Export'!$C131="","", 'Project Summary'!$H$1)</f>
        <v/>
      </c>
      <c r="J131" t="str">
        <f>IF('Data Export'!$C131="","",'Pipe Insulation'!D17)</f>
        <v/>
      </c>
      <c r="K131" t="str">
        <f>IF('Data Export'!$C131="","",'Pipe Insulation'!E17)</f>
        <v/>
      </c>
      <c r="L131" t="str">
        <f>IF('Data Export'!$C131="","", 'Project Summary'!$C$12)</f>
        <v/>
      </c>
      <c r="M131" t="str">
        <f>IF('Data Export'!$C131="","", "")</f>
        <v/>
      </c>
      <c r="N131" t="str">
        <f>IF('Data Export'!$C131="","", "")</f>
        <v/>
      </c>
      <c r="O131" t="str">
        <f>IF('Data Export'!$C131="","", "")</f>
        <v/>
      </c>
      <c r="P131" t="str">
        <f>IF('Data Export'!$C131="","", "")</f>
        <v/>
      </c>
      <c r="Q131" t="str">
        <f>IF('Data Export'!$C131="","", "")</f>
        <v/>
      </c>
      <c r="R131" t="str">
        <f>IF('Data Export'!$C131="","", "")</f>
        <v/>
      </c>
      <c r="S131" t="str">
        <f>IF('Data Export'!$C131="","", "")</f>
        <v/>
      </c>
      <c r="T131" t="str">
        <f>IF('Data Export'!$C131="","", "")</f>
        <v/>
      </c>
      <c r="U131" t="str">
        <f>IF('Data Export'!$C131="","", "")</f>
        <v/>
      </c>
      <c r="V131" t="str">
        <f>IF('Data Export'!$C131="","", "")</f>
        <v/>
      </c>
      <c r="W131" t="str">
        <f>IF('Data Export'!$C131="","", "")</f>
        <v/>
      </c>
      <c r="X131" t="str">
        <f>IF('Data Export'!$C131="","", "")</f>
        <v/>
      </c>
      <c r="Y131" t="str">
        <f>IF('Data Export'!$C131="","", "")</f>
        <v/>
      </c>
      <c r="Z131" t="str">
        <f>IF('Data Export'!$C131="","", "")</f>
        <v/>
      </c>
      <c r="AA131" t="str">
        <f>IF('Data Export'!$C131="","", "")</f>
        <v/>
      </c>
      <c r="AB131" t="str">
        <f>IF('Data Export'!$C131="","", "")</f>
        <v/>
      </c>
      <c r="AC131" t="str">
        <f>IF('Data Export'!$C131="","", "")</f>
        <v/>
      </c>
      <c r="AD131" t="str">
        <f>IF('Data Export'!$C131="","", "")</f>
        <v/>
      </c>
      <c r="AE131" t="str">
        <f>IF('Data Export'!$C131="","", 'Door Gaskets'!H37)</f>
        <v/>
      </c>
      <c r="AF131" t="str">
        <f>IF('Data Export'!$C131="","", 'Special Doors'!I27)</f>
        <v/>
      </c>
      <c r="AG131" t="str">
        <f>IF('Data Export'!$C131="","", "")</f>
        <v/>
      </c>
      <c r="AH131" t="str">
        <f>IF('Data Export'!$C131="","", "")</f>
        <v/>
      </c>
      <c r="AI131" t="str">
        <f>IF('Data Export'!$C131="","", 'Pipe Insulation'!G17)</f>
        <v/>
      </c>
      <c r="AJ131" t="str">
        <f>IF('Data Export'!$C131="","", "")</f>
        <v/>
      </c>
      <c r="AK131" t="str">
        <f>IF('Data Export'!$C131="","", "")</f>
        <v/>
      </c>
      <c r="AL131" t="str">
        <f>IF('Data Export'!$C131="","", "")</f>
        <v/>
      </c>
      <c r="AM131" t="str">
        <f>IF('Data Export'!$C131="","", "")</f>
        <v/>
      </c>
      <c r="AN131" t="str">
        <f>IF('Data Export'!$C131="","", 'Pipe Insulation'!H17)</f>
        <v/>
      </c>
      <c r="AO131" s="125"/>
      <c r="AP131" s="128"/>
      <c r="AQ131" s="128"/>
      <c r="AR131" s="128"/>
      <c r="AS131" s="128"/>
    </row>
    <row r="132" spans="1:45">
      <c r="A132" t="str">
        <f>'Door Replace Open'!$B$3</f>
        <v>Refrigerated Display Cases with Doors Replacing Open Cases</v>
      </c>
      <c r="B132">
        <v>131</v>
      </c>
      <c r="C132">
        <f>IF('Door Replace Open'!H8="","",'Door Replace Open'!H8)</f>
        <v>1</v>
      </c>
      <c r="D132" s="130" t="str">
        <f>IF($C132="","",'Look Up Tables'!$AO$73)</f>
        <v>CaseDoor</v>
      </c>
      <c r="E132">
        <f>IF('Data Export'!$C132="","", 'Door Replace Open'!N8)</f>
        <v>17.329999999999998</v>
      </c>
      <c r="F132">
        <f>IF('Data Export'!C132="","", 'Project Summary'!$C$6)</f>
        <v>0</v>
      </c>
      <c r="G132">
        <f>IF('Data Export'!$C132="","",'Door Replace Open'!K8)</f>
        <v>404.4</v>
      </c>
      <c r="H132">
        <f>IF('Data Export'!$C132="","",'Door Replace Open'!L8)</f>
        <v>4.6199999999999998E-2</v>
      </c>
      <c r="I132">
        <f>IF('Data Export'!$C132="","", 'Project Summary'!$H$1)</f>
        <v>4</v>
      </c>
      <c r="J132" t="str">
        <f>IF('Data Export'!$C132="","",'Door Replace Open'!D8)</f>
        <v>test mfg</v>
      </c>
      <c r="K132" t="str">
        <f>IF('Data Export'!$C132="","",'Door Replace Open'!E8)</f>
        <v>test model</v>
      </c>
      <c r="L132" t="str">
        <f>IF('Data Export'!$C132="","", 'Project Summary'!$C$12)</f>
        <v>Grocery</v>
      </c>
      <c r="M132" t="str">
        <f>IF('Data Export'!$C132="","", "")</f>
        <v/>
      </c>
      <c r="N132" t="str">
        <f>IF('Data Export'!$C132="","", "")</f>
        <v/>
      </c>
      <c r="O132" t="str">
        <f>IF('Data Export'!$C132="","", "")</f>
        <v/>
      </c>
      <c r="P132" t="str">
        <f>IF('Data Export'!$C132="","", "")</f>
        <v/>
      </c>
      <c r="Q132" t="str">
        <f>IF('Data Export'!$C132="","", "")</f>
        <v/>
      </c>
      <c r="R132" t="str">
        <f>IF('Data Export'!$C132="","", "")</f>
        <v/>
      </c>
      <c r="S132" t="str">
        <f>IF('Data Export'!$C132="","", "")</f>
        <v/>
      </c>
      <c r="T132" t="str">
        <f>IF('Data Export'!$C132="","", "")</f>
        <v/>
      </c>
      <c r="U132" t="str">
        <f>IF('Data Export'!$C132="","", "")</f>
        <v/>
      </c>
      <c r="V132" t="str">
        <f>IF('Data Export'!$C132="","", "")</f>
        <v/>
      </c>
      <c r="W132" t="str">
        <f>IF('Data Export'!$C132="","", "")</f>
        <v/>
      </c>
      <c r="X132" t="str">
        <f>IF('Data Export'!$C132="","", "")</f>
        <v/>
      </c>
      <c r="Y132" t="str">
        <f>IF('Data Export'!$C132="","", "")</f>
        <v/>
      </c>
      <c r="Z132" t="str">
        <f>IF('Data Export'!$C132="","", "")</f>
        <v/>
      </c>
      <c r="AA132" t="str">
        <f>IF('Data Export'!$C132="","", "")</f>
        <v/>
      </c>
      <c r="AB132" t="str">
        <f>IF('Data Export'!$C132="","", "")</f>
        <v/>
      </c>
      <c r="AC132" t="str">
        <f>IF('Data Export'!$C132="","", "")</f>
        <v/>
      </c>
      <c r="AD132">
        <f>IF('Data Export'!$C132="","", 'Door Replace Open'!G8)</f>
        <v>1</v>
      </c>
      <c r="AE132" t="str">
        <f>IF('Data Export'!$C132="","", "")</f>
        <v/>
      </c>
      <c r="AF132" t="str">
        <f>IF('Data Export'!$C132="","", "")</f>
        <v/>
      </c>
      <c r="AG132" t="str">
        <f>IF('Data Export'!$C132="","", "")</f>
        <v/>
      </c>
      <c r="AH132" t="str">
        <f>IF('Data Export'!$C132="","", "")</f>
        <v/>
      </c>
      <c r="AI132" t="str">
        <f>IF('Data Export'!$C132="","", "")</f>
        <v/>
      </c>
      <c r="AJ132" t="str">
        <f>IF('Data Export'!$C132="","", "")</f>
        <v/>
      </c>
      <c r="AK132" t="str">
        <f>IF('Data Export'!$C132="","", "")</f>
        <v/>
      </c>
      <c r="AL132" t="str">
        <f>IF('Data Export'!$C132="","", "")</f>
        <v/>
      </c>
      <c r="AM132">
        <f>IF('Data Export'!$C132="","",'Door Replace Open'!G8)</f>
        <v>1</v>
      </c>
      <c r="AN132" t="str">
        <f>IF('Data Export'!$C132="","", "")</f>
        <v/>
      </c>
    </row>
    <row r="133" spans="1:45">
      <c r="A133" t="str">
        <f>'Door Replace Open'!$B$3</f>
        <v>Refrigerated Display Cases with Doors Replacing Open Cases</v>
      </c>
      <c r="B133">
        <v>132</v>
      </c>
      <c r="C133">
        <f>IF('Door Replace Open'!H9="","",'Door Replace Open'!H9)</f>
        <v>1</v>
      </c>
      <c r="D133" s="130" t="str">
        <f>IF($C133="","",'Look Up Tables'!$AO$73)</f>
        <v>CaseDoor</v>
      </c>
      <c r="E133">
        <f>IF('Data Export'!$C133="","", 'Door Replace Open'!N9)</f>
        <v>34.74</v>
      </c>
      <c r="F133">
        <f>IF('Data Export'!C133="","", 'Project Summary'!$C$6)</f>
        <v>0</v>
      </c>
      <c r="G133">
        <f>IF('Data Export'!$C133="","",'Door Replace Open'!K9)</f>
        <v>810.8</v>
      </c>
      <c r="H133">
        <f>IF('Data Export'!$C133="","",'Door Replace Open'!L9)</f>
        <v>9.2600000000000002E-2</v>
      </c>
      <c r="I133">
        <f>IF('Data Export'!$C133="","", 'Project Summary'!$H$1)</f>
        <v>4</v>
      </c>
      <c r="J133">
        <f>IF('Data Export'!$C133="","",'Door Replace Open'!D9)</f>
        <v>0</v>
      </c>
      <c r="K133">
        <f>IF('Data Export'!$C133="","",'Door Replace Open'!E9)</f>
        <v>0</v>
      </c>
      <c r="L133" t="str">
        <f>IF('Data Export'!$C133="","", 'Project Summary'!$C$12)</f>
        <v>Grocery</v>
      </c>
      <c r="M133" t="str">
        <f>IF('Data Export'!$C133="","", "")</f>
        <v/>
      </c>
      <c r="N133" t="str">
        <f>IF('Data Export'!$C133="","", "")</f>
        <v/>
      </c>
      <c r="O133" t="str">
        <f>IF('Data Export'!$C133="","", "")</f>
        <v/>
      </c>
      <c r="P133" t="str">
        <f>IF('Data Export'!$C133="","", "")</f>
        <v/>
      </c>
      <c r="Q133" t="str">
        <f>IF('Data Export'!$C133="","", "")</f>
        <v/>
      </c>
      <c r="R133" t="str">
        <f>IF('Data Export'!$C133="","", "")</f>
        <v/>
      </c>
      <c r="S133" t="str">
        <f>IF('Data Export'!$C133="","", "")</f>
        <v/>
      </c>
      <c r="T133" t="str">
        <f>IF('Data Export'!$C133="","", "")</f>
        <v/>
      </c>
      <c r="U133" t="str">
        <f>IF('Data Export'!$C133="","", "")</f>
        <v/>
      </c>
      <c r="V133" t="str">
        <f>IF('Data Export'!$C133="","", "")</f>
        <v/>
      </c>
      <c r="W133" t="str">
        <f>IF('Data Export'!$C133="","", "")</f>
        <v/>
      </c>
      <c r="X133" t="str">
        <f>IF('Data Export'!$C133="","", "")</f>
        <v/>
      </c>
      <c r="Y133" t="str">
        <f>IF('Data Export'!$C133="","", "")</f>
        <v/>
      </c>
      <c r="Z133" t="str">
        <f>IF('Data Export'!$C133="","", "")</f>
        <v/>
      </c>
      <c r="AA133" t="str">
        <f>IF('Data Export'!$C133="","", "")</f>
        <v/>
      </c>
      <c r="AB133" t="str">
        <f>IF('Data Export'!$C133="","", "")</f>
        <v/>
      </c>
      <c r="AC133" t="str">
        <f>IF('Data Export'!$C133="","", "")</f>
        <v/>
      </c>
      <c r="AD133">
        <f>IF('Data Export'!$C133="","", 'Door Replace Open'!G9)</f>
        <v>2</v>
      </c>
      <c r="AE133" t="str">
        <f>IF('Data Export'!$C133="","", "")</f>
        <v/>
      </c>
      <c r="AF133" t="str">
        <f>IF('Data Export'!$C133="","", "")</f>
        <v/>
      </c>
      <c r="AG133" t="str">
        <f>IF('Data Export'!$C133="","", "")</f>
        <v/>
      </c>
      <c r="AH133" t="str">
        <f>IF('Data Export'!$C133="","", "")</f>
        <v/>
      </c>
      <c r="AI133" t="str">
        <f>IF('Data Export'!$C133="","", "")</f>
        <v/>
      </c>
      <c r="AJ133" t="str">
        <f>IF('Data Export'!$C133="","", "")</f>
        <v/>
      </c>
      <c r="AK133" t="str">
        <f>IF('Data Export'!$C133="","", "")</f>
        <v/>
      </c>
      <c r="AL133" t="str">
        <f>IF('Data Export'!$C133="","", "")</f>
        <v/>
      </c>
      <c r="AM133">
        <f>IF('Data Export'!$C133="","",'Door Replace Open'!G9)</f>
        <v>2</v>
      </c>
      <c r="AN133" t="str">
        <f>IF('Data Export'!$C133="","", "")</f>
        <v/>
      </c>
    </row>
    <row r="134" spans="1:45">
      <c r="A134" t="str">
        <f>'Door Replace Open'!$B$3</f>
        <v>Refrigerated Display Cases with Doors Replacing Open Cases</v>
      </c>
      <c r="B134">
        <v>133</v>
      </c>
      <c r="C134" t="str">
        <f>IF('Door Replace Open'!H10="","",'Door Replace Open'!H10)</f>
        <v/>
      </c>
      <c r="D134" s="130" t="str">
        <f>IF($C134="","",'Look Up Tables'!$AO$73)</f>
        <v/>
      </c>
      <c r="E134" t="str">
        <f>IF('Data Export'!$C134="","", 'Door Replace Open'!N10)</f>
        <v/>
      </c>
      <c r="F134" t="str">
        <f>IF('Data Export'!C134="","", 'Project Summary'!$C$6)</f>
        <v/>
      </c>
      <c r="G134" t="str">
        <f>IF('Data Export'!$C134="","",'Door Replace Open'!K10)</f>
        <v/>
      </c>
      <c r="H134" t="str">
        <f>IF('Data Export'!$C134="","",'Door Replace Open'!L10)</f>
        <v/>
      </c>
      <c r="I134" t="str">
        <f>IF('Data Export'!$C134="","", 'Project Summary'!$H$1)</f>
        <v/>
      </c>
      <c r="J134" t="str">
        <f>IF('Data Export'!$C134="","",'Door Replace Open'!D10)</f>
        <v/>
      </c>
      <c r="K134" t="str">
        <f>IF('Data Export'!$C134="","",'Door Replace Open'!E10)</f>
        <v/>
      </c>
      <c r="L134" t="str">
        <f>IF('Data Export'!$C134="","", 'Project Summary'!$C$12)</f>
        <v/>
      </c>
      <c r="M134" t="str">
        <f>IF('Data Export'!$C134="","", "")</f>
        <v/>
      </c>
      <c r="N134" t="str">
        <f>IF('Data Export'!$C134="","", "")</f>
        <v/>
      </c>
      <c r="O134" t="str">
        <f>IF('Data Export'!$C134="","", "")</f>
        <v/>
      </c>
      <c r="P134" t="str">
        <f>IF('Data Export'!$C134="","", "")</f>
        <v/>
      </c>
      <c r="Q134" t="str">
        <f>IF('Data Export'!$C134="","", "")</f>
        <v/>
      </c>
      <c r="R134" t="str">
        <f>IF('Data Export'!$C134="","", "")</f>
        <v/>
      </c>
      <c r="S134" t="str">
        <f>IF('Data Export'!$C134="","", "")</f>
        <v/>
      </c>
      <c r="T134" t="str">
        <f>IF('Data Export'!$C134="","", "")</f>
        <v/>
      </c>
      <c r="U134" t="str">
        <f>IF('Data Export'!$C134="","", "")</f>
        <v/>
      </c>
      <c r="V134" t="str">
        <f>IF('Data Export'!$C134="","", "")</f>
        <v/>
      </c>
      <c r="W134" t="str">
        <f>IF('Data Export'!$C134="","", "")</f>
        <v/>
      </c>
      <c r="X134" t="str">
        <f>IF('Data Export'!$C134="","", "")</f>
        <v/>
      </c>
      <c r="Y134" t="str">
        <f>IF('Data Export'!$C134="","", "")</f>
        <v/>
      </c>
      <c r="Z134" t="str">
        <f>IF('Data Export'!$C134="","", "")</f>
        <v/>
      </c>
      <c r="AA134" t="str">
        <f>IF('Data Export'!$C134="","", "")</f>
        <v/>
      </c>
      <c r="AB134" t="str">
        <f>IF('Data Export'!$C134="","", "")</f>
        <v/>
      </c>
      <c r="AC134" t="str">
        <f>IF('Data Export'!$C134="","", "")</f>
        <v/>
      </c>
      <c r="AD134" t="str">
        <f>IF('Data Export'!$C134="","", 'Door Replace Open'!G10)</f>
        <v/>
      </c>
      <c r="AE134" t="str">
        <f>IF('Data Export'!$C134="","", "")</f>
        <v/>
      </c>
      <c r="AF134" t="str">
        <f>IF('Data Export'!$C134="","", "")</f>
        <v/>
      </c>
      <c r="AG134" t="str">
        <f>IF('Data Export'!$C134="","", "")</f>
        <v/>
      </c>
      <c r="AH134" t="str">
        <f>IF('Data Export'!$C134="","", "")</f>
        <v/>
      </c>
      <c r="AI134" t="str">
        <f>IF('Data Export'!$C134="","", "")</f>
        <v/>
      </c>
      <c r="AJ134" t="str">
        <f>IF('Data Export'!$C134="","", "")</f>
        <v/>
      </c>
      <c r="AK134" t="str">
        <f>IF('Data Export'!$C134="","", "")</f>
        <v/>
      </c>
      <c r="AL134" t="str">
        <f>IF('Data Export'!$C134="","", "")</f>
        <v/>
      </c>
      <c r="AM134" t="str">
        <f>IF('Data Export'!$C134="","",'Door Replace Open'!G10)</f>
        <v/>
      </c>
      <c r="AN134" t="str">
        <f>IF('Data Export'!$C134="","", "")</f>
        <v/>
      </c>
    </row>
    <row r="135" spans="1:45">
      <c r="A135" t="str">
        <f>'Door Replace Open'!$B$3</f>
        <v>Refrigerated Display Cases with Doors Replacing Open Cases</v>
      </c>
      <c r="B135">
        <v>134</v>
      </c>
      <c r="C135" t="str">
        <f>IF('Door Replace Open'!H11="","",'Door Replace Open'!H11)</f>
        <v/>
      </c>
      <c r="D135" s="130" t="str">
        <f>IF($C135="","",'Look Up Tables'!$AO$73)</f>
        <v/>
      </c>
      <c r="E135" t="str">
        <f>IF('Data Export'!$C135="","", 'Door Replace Open'!N11)</f>
        <v/>
      </c>
      <c r="F135" t="str">
        <f>IF('Data Export'!C135="","", 'Project Summary'!$C$6)</f>
        <v/>
      </c>
      <c r="G135" t="str">
        <f>IF('Data Export'!$C135="","",'Door Replace Open'!K11)</f>
        <v/>
      </c>
      <c r="H135" t="str">
        <f>IF('Data Export'!$C135="","",'Door Replace Open'!L11)</f>
        <v/>
      </c>
      <c r="I135" t="str">
        <f>IF('Data Export'!$C135="","", 'Project Summary'!$H$1)</f>
        <v/>
      </c>
      <c r="J135" t="str">
        <f>IF('Data Export'!$C135="","",'Door Replace Open'!D11)</f>
        <v/>
      </c>
      <c r="K135" t="str">
        <f>IF('Data Export'!$C135="","",'Door Replace Open'!E11)</f>
        <v/>
      </c>
      <c r="L135" t="str">
        <f>IF('Data Export'!$C135="","", 'Project Summary'!$C$12)</f>
        <v/>
      </c>
      <c r="M135" t="str">
        <f>IF('Data Export'!$C135="","", "")</f>
        <v/>
      </c>
      <c r="N135" t="str">
        <f>IF('Data Export'!$C135="","", "")</f>
        <v/>
      </c>
      <c r="O135" t="str">
        <f>IF('Data Export'!$C135="","", "")</f>
        <v/>
      </c>
      <c r="P135" t="str">
        <f>IF('Data Export'!$C135="","", "")</f>
        <v/>
      </c>
      <c r="Q135" t="str">
        <f>IF('Data Export'!$C135="","", "")</f>
        <v/>
      </c>
      <c r="R135" t="str">
        <f>IF('Data Export'!$C135="","", "")</f>
        <v/>
      </c>
      <c r="S135" t="str">
        <f>IF('Data Export'!$C135="","", "")</f>
        <v/>
      </c>
      <c r="T135" t="str">
        <f>IF('Data Export'!$C135="","", "")</f>
        <v/>
      </c>
      <c r="U135" t="str">
        <f>IF('Data Export'!$C135="","", "")</f>
        <v/>
      </c>
      <c r="V135" t="str">
        <f>IF('Data Export'!$C135="","", "")</f>
        <v/>
      </c>
      <c r="W135" t="str">
        <f>IF('Data Export'!$C135="","", "")</f>
        <v/>
      </c>
      <c r="X135" t="str">
        <f>IF('Data Export'!$C135="","", "")</f>
        <v/>
      </c>
      <c r="Y135" t="str">
        <f>IF('Data Export'!$C135="","", "")</f>
        <v/>
      </c>
      <c r="Z135" t="str">
        <f>IF('Data Export'!$C135="","", "")</f>
        <v/>
      </c>
      <c r="AA135" t="str">
        <f>IF('Data Export'!$C135="","", "")</f>
        <v/>
      </c>
      <c r="AB135" t="str">
        <f>IF('Data Export'!$C135="","", "")</f>
        <v/>
      </c>
      <c r="AC135" t="str">
        <f>IF('Data Export'!$C135="","", "")</f>
        <v/>
      </c>
      <c r="AD135" t="str">
        <f>IF('Data Export'!$C135="","", 'Door Replace Open'!G11)</f>
        <v/>
      </c>
      <c r="AE135" t="str">
        <f>IF('Data Export'!$C135="","", "")</f>
        <v/>
      </c>
      <c r="AF135" t="str">
        <f>IF('Data Export'!$C135="","", "")</f>
        <v/>
      </c>
      <c r="AG135" t="str">
        <f>IF('Data Export'!$C135="","", "")</f>
        <v/>
      </c>
      <c r="AH135" t="str">
        <f>IF('Data Export'!$C135="","", "")</f>
        <v/>
      </c>
      <c r="AI135" t="str">
        <f>IF('Data Export'!$C135="","", "")</f>
        <v/>
      </c>
      <c r="AJ135" t="str">
        <f>IF('Data Export'!$C135="","", "")</f>
        <v/>
      </c>
      <c r="AK135" t="str">
        <f>IF('Data Export'!$C135="","", "")</f>
        <v/>
      </c>
      <c r="AL135" t="str">
        <f>IF('Data Export'!$C135="","", "")</f>
        <v/>
      </c>
      <c r="AM135" t="str">
        <f>IF('Data Export'!$C135="","",'Door Replace Open'!G11)</f>
        <v/>
      </c>
      <c r="AN135" t="str">
        <f>IF('Data Export'!$C135="","", "")</f>
        <v/>
      </c>
    </row>
    <row r="136" spans="1:45">
      <c r="A136" t="str">
        <f>'Door Replace Open'!$B$3</f>
        <v>Refrigerated Display Cases with Doors Replacing Open Cases</v>
      </c>
      <c r="B136">
        <v>135</v>
      </c>
      <c r="C136" t="str">
        <f>IF('Door Replace Open'!H12="","",'Door Replace Open'!H12)</f>
        <v/>
      </c>
      <c r="D136" s="130" t="str">
        <f>IF($C136="","",'Look Up Tables'!$AO$73)</f>
        <v/>
      </c>
      <c r="E136" t="str">
        <f>IF('Data Export'!$C136="","", 'Door Replace Open'!N12)</f>
        <v/>
      </c>
      <c r="F136" t="str">
        <f>IF('Data Export'!C136="","", 'Project Summary'!$C$6)</f>
        <v/>
      </c>
      <c r="G136" t="str">
        <f>IF('Data Export'!$C136="","",'Door Replace Open'!K12)</f>
        <v/>
      </c>
      <c r="H136" t="str">
        <f>IF('Data Export'!$C136="","",'Door Replace Open'!L12)</f>
        <v/>
      </c>
      <c r="I136" t="str">
        <f>IF('Data Export'!$C136="","", 'Project Summary'!$H$1)</f>
        <v/>
      </c>
      <c r="J136" t="str">
        <f>IF('Data Export'!$C136="","",'Door Replace Open'!D12)</f>
        <v/>
      </c>
      <c r="K136" t="str">
        <f>IF('Data Export'!$C136="","",'Door Replace Open'!E12)</f>
        <v/>
      </c>
      <c r="L136" t="str">
        <f>IF('Data Export'!$C136="","", 'Project Summary'!$C$12)</f>
        <v/>
      </c>
      <c r="M136" t="str">
        <f>IF('Data Export'!$C136="","", "")</f>
        <v/>
      </c>
      <c r="N136" t="str">
        <f>IF('Data Export'!$C136="","", "")</f>
        <v/>
      </c>
      <c r="O136" t="str">
        <f>IF('Data Export'!$C136="","", "")</f>
        <v/>
      </c>
      <c r="P136" t="str">
        <f>IF('Data Export'!$C136="","", "")</f>
        <v/>
      </c>
      <c r="Q136" t="str">
        <f>IF('Data Export'!$C136="","", "")</f>
        <v/>
      </c>
      <c r="R136" t="str">
        <f>IF('Data Export'!$C136="","", "")</f>
        <v/>
      </c>
      <c r="S136" t="str">
        <f>IF('Data Export'!$C136="","", "")</f>
        <v/>
      </c>
      <c r="T136" t="str">
        <f>IF('Data Export'!$C136="","", "")</f>
        <v/>
      </c>
      <c r="U136" t="str">
        <f>IF('Data Export'!$C136="","", "")</f>
        <v/>
      </c>
      <c r="V136" t="str">
        <f>IF('Data Export'!$C136="","", "")</f>
        <v/>
      </c>
      <c r="W136" t="str">
        <f>IF('Data Export'!$C136="","", "")</f>
        <v/>
      </c>
      <c r="X136" t="str">
        <f>IF('Data Export'!$C136="","", "")</f>
        <v/>
      </c>
      <c r="Y136" t="str">
        <f>IF('Data Export'!$C136="","", "")</f>
        <v/>
      </c>
      <c r="Z136" t="str">
        <f>IF('Data Export'!$C136="","", "")</f>
        <v/>
      </c>
      <c r="AA136" t="str">
        <f>IF('Data Export'!$C136="","", "")</f>
        <v/>
      </c>
      <c r="AB136" t="str">
        <f>IF('Data Export'!$C136="","", "")</f>
        <v/>
      </c>
      <c r="AC136" t="str">
        <f>IF('Data Export'!$C136="","", "")</f>
        <v/>
      </c>
      <c r="AD136" t="str">
        <f>IF('Data Export'!$C136="","", 'Door Replace Open'!G12)</f>
        <v/>
      </c>
      <c r="AE136" t="str">
        <f>IF('Data Export'!$C136="","", "")</f>
        <v/>
      </c>
      <c r="AF136" t="str">
        <f>IF('Data Export'!$C136="","", "")</f>
        <v/>
      </c>
      <c r="AG136" t="str">
        <f>IF('Data Export'!$C136="","", "")</f>
        <v/>
      </c>
      <c r="AH136" t="str">
        <f>IF('Data Export'!$C136="","", "")</f>
        <v/>
      </c>
      <c r="AI136" t="str">
        <f>IF('Data Export'!$C136="","", "")</f>
        <v/>
      </c>
      <c r="AJ136" t="str">
        <f>IF('Data Export'!$C136="","", "")</f>
        <v/>
      </c>
      <c r="AK136" t="str">
        <f>IF('Data Export'!$C136="","", "")</f>
        <v/>
      </c>
      <c r="AL136" t="str">
        <f>IF('Data Export'!$C136="","", "")</f>
        <v/>
      </c>
      <c r="AM136" t="str">
        <f>IF('Data Export'!$C136="","",'Door Replace Open'!G12)</f>
        <v/>
      </c>
      <c r="AN136" t="str">
        <f>IF('Data Export'!$C136="","", "")</f>
        <v/>
      </c>
    </row>
    <row r="137" spans="1:45">
      <c r="A137" t="str">
        <f>'Door Replace Open'!$B$3</f>
        <v>Refrigerated Display Cases with Doors Replacing Open Cases</v>
      </c>
      <c r="B137">
        <v>136</v>
      </c>
      <c r="C137" t="str">
        <f>IF('Door Replace Open'!H13="","",'Door Replace Open'!H13)</f>
        <v/>
      </c>
      <c r="D137" s="130" t="str">
        <f>IF($C137="","",'Look Up Tables'!$AO$73)</f>
        <v/>
      </c>
      <c r="E137" t="str">
        <f>IF('Data Export'!$C137="","", 'Door Replace Open'!N13)</f>
        <v/>
      </c>
      <c r="F137" t="str">
        <f>IF('Data Export'!C137="","", 'Project Summary'!$C$6)</f>
        <v/>
      </c>
      <c r="G137" t="str">
        <f>IF('Data Export'!$C137="","",'Door Replace Open'!K13)</f>
        <v/>
      </c>
      <c r="H137" t="str">
        <f>IF('Data Export'!$C137="","",'Door Replace Open'!L13)</f>
        <v/>
      </c>
      <c r="I137" t="str">
        <f>IF('Data Export'!$C137="","", 'Project Summary'!$H$1)</f>
        <v/>
      </c>
      <c r="J137" t="str">
        <f>IF('Data Export'!$C137="","",'Door Replace Open'!D13)</f>
        <v/>
      </c>
      <c r="K137" t="str">
        <f>IF('Data Export'!$C137="","",'Door Replace Open'!E13)</f>
        <v/>
      </c>
      <c r="L137" t="str">
        <f>IF('Data Export'!$C137="","", 'Project Summary'!$C$12)</f>
        <v/>
      </c>
      <c r="M137" t="str">
        <f>IF('Data Export'!$C137="","", "")</f>
        <v/>
      </c>
      <c r="N137" t="str">
        <f>IF('Data Export'!$C137="","", "")</f>
        <v/>
      </c>
      <c r="O137" t="str">
        <f>IF('Data Export'!$C137="","", "")</f>
        <v/>
      </c>
      <c r="P137" t="str">
        <f>IF('Data Export'!$C137="","", "")</f>
        <v/>
      </c>
      <c r="Q137" t="str">
        <f>IF('Data Export'!$C137="","", "")</f>
        <v/>
      </c>
      <c r="R137" t="str">
        <f>IF('Data Export'!$C137="","", "")</f>
        <v/>
      </c>
      <c r="S137" t="str">
        <f>IF('Data Export'!$C137="","", "")</f>
        <v/>
      </c>
      <c r="T137" t="str">
        <f>IF('Data Export'!$C137="","", "")</f>
        <v/>
      </c>
      <c r="U137" t="str">
        <f>IF('Data Export'!$C137="","", "")</f>
        <v/>
      </c>
      <c r="V137" t="str">
        <f>IF('Data Export'!$C137="","", "")</f>
        <v/>
      </c>
      <c r="W137" t="str">
        <f>IF('Data Export'!$C137="","", "")</f>
        <v/>
      </c>
      <c r="X137" t="str">
        <f>IF('Data Export'!$C137="","", "")</f>
        <v/>
      </c>
      <c r="Y137" t="str">
        <f>IF('Data Export'!$C137="","", "")</f>
        <v/>
      </c>
      <c r="Z137" t="str">
        <f>IF('Data Export'!$C137="","", "")</f>
        <v/>
      </c>
      <c r="AA137" t="str">
        <f>IF('Data Export'!$C137="","", "")</f>
        <v/>
      </c>
      <c r="AB137" t="str">
        <f>IF('Data Export'!$C137="","", "")</f>
        <v/>
      </c>
      <c r="AC137" t="str">
        <f>IF('Data Export'!$C137="","", "")</f>
        <v/>
      </c>
      <c r="AD137" t="str">
        <f>IF('Data Export'!$C137="","", 'Door Replace Open'!G13)</f>
        <v/>
      </c>
      <c r="AE137" t="str">
        <f>IF('Data Export'!$C137="","", "")</f>
        <v/>
      </c>
      <c r="AF137" t="str">
        <f>IF('Data Export'!$C137="","", "")</f>
        <v/>
      </c>
      <c r="AG137" t="str">
        <f>IF('Data Export'!$C137="","", "")</f>
        <v/>
      </c>
      <c r="AH137" t="str">
        <f>IF('Data Export'!$C137="","", "")</f>
        <v/>
      </c>
      <c r="AI137" t="str">
        <f>IF('Data Export'!$C137="","", "")</f>
        <v/>
      </c>
      <c r="AJ137" t="str">
        <f>IF('Data Export'!$C137="","", "")</f>
        <v/>
      </c>
      <c r="AK137" t="str">
        <f>IF('Data Export'!$C137="","", "")</f>
        <v/>
      </c>
      <c r="AL137" t="str">
        <f>IF('Data Export'!$C137="","", "")</f>
        <v/>
      </c>
      <c r="AM137" t="str">
        <f>IF('Data Export'!$C137="","",'Door Replace Open'!G13)</f>
        <v/>
      </c>
      <c r="AN137" t="str">
        <f>IF('Data Export'!$C137="","", "")</f>
        <v/>
      </c>
    </row>
    <row r="138" spans="1:45">
      <c r="A138" t="str">
        <f>'Door Replace Open'!$B$3</f>
        <v>Refrigerated Display Cases with Doors Replacing Open Cases</v>
      </c>
      <c r="B138">
        <v>137</v>
      </c>
      <c r="C138" t="str">
        <f>IF('Door Replace Open'!H14="","",'Door Replace Open'!H14)</f>
        <v/>
      </c>
      <c r="D138" s="130" t="str">
        <f>IF($C138="","",'Look Up Tables'!$AO$73)</f>
        <v/>
      </c>
      <c r="E138" t="str">
        <f>IF('Data Export'!$C138="","", 'Door Replace Open'!N14)</f>
        <v/>
      </c>
      <c r="F138" t="str">
        <f>IF('Data Export'!C138="","", 'Project Summary'!$C$6)</f>
        <v/>
      </c>
      <c r="G138" t="str">
        <f>IF('Data Export'!$C138="","",'Door Replace Open'!K14)</f>
        <v/>
      </c>
      <c r="H138" t="str">
        <f>IF('Data Export'!$C138="","",'Door Replace Open'!L14)</f>
        <v/>
      </c>
      <c r="I138" t="str">
        <f>IF('Data Export'!$C138="","", 'Project Summary'!$H$1)</f>
        <v/>
      </c>
      <c r="J138" t="str">
        <f>IF('Data Export'!$C138="","",'Door Replace Open'!D14)</f>
        <v/>
      </c>
      <c r="K138" t="str">
        <f>IF('Data Export'!$C138="","",'Door Replace Open'!E14)</f>
        <v/>
      </c>
      <c r="L138" t="str">
        <f>IF('Data Export'!$C138="","", 'Project Summary'!$C$12)</f>
        <v/>
      </c>
      <c r="M138" t="str">
        <f>IF('Data Export'!$C138="","", "")</f>
        <v/>
      </c>
      <c r="N138" t="str">
        <f>IF('Data Export'!$C138="","", "")</f>
        <v/>
      </c>
      <c r="O138" t="str">
        <f>IF('Data Export'!$C138="","", "")</f>
        <v/>
      </c>
      <c r="P138" t="str">
        <f>IF('Data Export'!$C138="","", "")</f>
        <v/>
      </c>
      <c r="Q138" t="str">
        <f>IF('Data Export'!$C138="","", "")</f>
        <v/>
      </c>
      <c r="R138" t="str">
        <f>IF('Data Export'!$C138="","", "")</f>
        <v/>
      </c>
      <c r="S138" t="str">
        <f>IF('Data Export'!$C138="","", "")</f>
        <v/>
      </c>
      <c r="T138" t="str">
        <f>IF('Data Export'!$C138="","", "")</f>
        <v/>
      </c>
      <c r="U138" t="str">
        <f>IF('Data Export'!$C138="","", "")</f>
        <v/>
      </c>
      <c r="V138" t="str">
        <f>IF('Data Export'!$C138="","", "")</f>
        <v/>
      </c>
      <c r="W138" t="str">
        <f>IF('Data Export'!$C138="","", "")</f>
        <v/>
      </c>
      <c r="X138" t="str">
        <f>IF('Data Export'!$C138="","", "")</f>
        <v/>
      </c>
      <c r="Y138" t="str">
        <f>IF('Data Export'!$C138="","", "")</f>
        <v/>
      </c>
      <c r="Z138" t="str">
        <f>IF('Data Export'!$C138="","", "")</f>
        <v/>
      </c>
      <c r="AA138" t="str">
        <f>IF('Data Export'!$C138="","", "")</f>
        <v/>
      </c>
      <c r="AB138" t="str">
        <f>IF('Data Export'!$C138="","", "")</f>
        <v/>
      </c>
      <c r="AC138" t="str">
        <f>IF('Data Export'!$C138="","", "")</f>
        <v/>
      </c>
      <c r="AD138" t="str">
        <f>IF('Data Export'!$C138="","", 'Door Replace Open'!G14)</f>
        <v/>
      </c>
      <c r="AE138" t="str">
        <f>IF('Data Export'!$C138="","", "")</f>
        <v/>
      </c>
      <c r="AF138" t="str">
        <f>IF('Data Export'!$C138="","", "")</f>
        <v/>
      </c>
      <c r="AG138" t="str">
        <f>IF('Data Export'!$C138="","", "")</f>
        <v/>
      </c>
      <c r="AH138" t="str">
        <f>IF('Data Export'!$C138="","", "")</f>
        <v/>
      </c>
      <c r="AI138" t="str">
        <f>IF('Data Export'!$C138="","", "")</f>
        <v/>
      </c>
      <c r="AJ138" t="str">
        <f>IF('Data Export'!$C138="","", "")</f>
        <v/>
      </c>
      <c r="AK138" t="str">
        <f>IF('Data Export'!$C138="","", "")</f>
        <v/>
      </c>
      <c r="AL138" t="str">
        <f>IF('Data Export'!$C138="","", "")</f>
        <v/>
      </c>
      <c r="AM138" t="str">
        <f>IF('Data Export'!$C138="","",'Door Replace Open'!G14)</f>
        <v/>
      </c>
      <c r="AN138" t="str">
        <f>IF('Data Export'!$C138="","", "")</f>
        <v/>
      </c>
    </row>
    <row r="139" spans="1:45">
      <c r="A139" t="str">
        <f>'Door Replace Open'!$B$3</f>
        <v>Refrigerated Display Cases with Doors Replacing Open Cases</v>
      </c>
      <c r="B139">
        <v>138</v>
      </c>
      <c r="C139" t="str">
        <f>IF('Door Replace Open'!H15="","",'Door Replace Open'!H15)</f>
        <v/>
      </c>
      <c r="D139" s="130" t="str">
        <f>IF($C139="","",'Look Up Tables'!$AO$73)</f>
        <v/>
      </c>
      <c r="E139" t="str">
        <f>IF('Data Export'!$C139="","", 'Door Replace Open'!N15)</f>
        <v/>
      </c>
      <c r="F139" t="str">
        <f>IF('Data Export'!C139="","", 'Project Summary'!$C$6)</f>
        <v/>
      </c>
      <c r="G139" t="str">
        <f>IF('Data Export'!$C139="","",'Door Replace Open'!K15)</f>
        <v/>
      </c>
      <c r="H139" t="str">
        <f>IF('Data Export'!$C139="","",'Door Replace Open'!L15)</f>
        <v/>
      </c>
      <c r="I139" t="str">
        <f>IF('Data Export'!$C139="","", 'Project Summary'!$H$1)</f>
        <v/>
      </c>
      <c r="J139" t="str">
        <f>IF('Data Export'!$C139="","",'Door Replace Open'!D15)</f>
        <v/>
      </c>
      <c r="K139" t="str">
        <f>IF('Data Export'!$C139="","",'Door Replace Open'!E15)</f>
        <v/>
      </c>
      <c r="L139" t="str">
        <f>IF('Data Export'!$C139="","", 'Project Summary'!$C$12)</f>
        <v/>
      </c>
      <c r="M139" t="str">
        <f>IF('Data Export'!$C139="","", "")</f>
        <v/>
      </c>
      <c r="N139" t="str">
        <f>IF('Data Export'!$C139="","", "")</f>
        <v/>
      </c>
      <c r="O139" t="str">
        <f>IF('Data Export'!$C139="","", "")</f>
        <v/>
      </c>
      <c r="P139" t="str">
        <f>IF('Data Export'!$C139="","", "")</f>
        <v/>
      </c>
      <c r="Q139" t="str">
        <f>IF('Data Export'!$C139="","", "")</f>
        <v/>
      </c>
      <c r="R139" t="str">
        <f>IF('Data Export'!$C139="","", "")</f>
        <v/>
      </c>
      <c r="S139" t="str">
        <f>IF('Data Export'!$C139="","", "")</f>
        <v/>
      </c>
      <c r="T139" t="str">
        <f>IF('Data Export'!$C139="","", "")</f>
        <v/>
      </c>
      <c r="U139" t="str">
        <f>IF('Data Export'!$C139="","", "")</f>
        <v/>
      </c>
      <c r="V139" t="str">
        <f>IF('Data Export'!$C139="","", "")</f>
        <v/>
      </c>
      <c r="W139" t="str">
        <f>IF('Data Export'!$C139="","", "")</f>
        <v/>
      </c>
      <c r="X139" t="str">
        <f>IF('Data Export'!$C139="","", "")</f>
        <v/>
      </c>
      <c r="Y139" t="str">
        <f>IF('Data Export'!$C139="","", "")</f>
        <v/>
      </c>
      <c r="Z139" t="str">
        <f>IF('Data Export'!$C139="","", "")</f>
        <v/>
      </c>
      <c r="AA139" t="str">
        <f>IF('Data Export'!$C139="","", "")</f>
        <v/>
      </c>
      <c r="AB139" t="str">
        <f>IF('Data Export'!$C139="","", "")</f>
        <v/>
      </c>
      <c r="AC139" t="str">
        <f>IF('Data Export'!$C139="","", "")</f>
        <v/>
      </c>
      <c r="AD139" t="str">
        <f>IF('Data Export'!$C139="","", 'Door Replace Open'!G15)</f>
        <v/>
      </c>
      <c r="AE139" t="str">
        <f>IF('Data Export'!$C139="","", "")</f>
        <v/>
      </c>
      <c r="AF139" t="str">
        <f>IF('Data Export'!$C139="","", "")</f>
        <v/>
      </c>
      <c r="AG139" t="str">
        <f>IF('Data Export'!$C139="","", "")</f>
        <v/>
      </c>
      <c r="AH139" t="str">
        <f>IF('Data Export'!$C139="","", "")</f>
        <v/>
      </c>
      <c r="AI139" t="str">
        <f>IF('Data Export'!$C139="","", "")</f>
        <v/>
      </c>
      <c r="AJ139" t="str">
        <f>IF('Data Export'!$C139="","", "")</f>
        <v/>
      </c>
      <c r="AK139" t="str">
        <f>IF('Data Export'!$C139="","", "")</f>
        <v/>
      </c>
      <c r="AL139" t="str">
        <f>IF('Data Export'!$C139="","", "")</f>
        <v/>
      </c>
      <c r="AM139" t="str">
        <f>IF('Data Export'!$C139="","",'Door Replace Open'!G15)</f>
        <v/>
      </c>
      <c r="AN139" t="str">
        <f>IF('Data Export'!$C139="","", "")</f>
        <v/>
      </c>
    </row>
    <row r="140" spans="1:45">
      <c r="A140" t="str">
        <f>'Door Replace Open'!$B$3</f>
        <v>Refrigerated Display Cases with Doors Replacing Open Cases</v>
      </c>
      <c r="B140">
        <v>139</v>
      </c>
      <c r="C140" t="str">
        <f>IF('Door Replace Open'!H16="","",'Door Replace Open'!H16)</f>
        <v/>
      </c>
      <c r="D140" s="130" t="str">
        <f>IF($C140="","",'Look Up Tables'!$AO$73)</f>
        <v/>
      </c>
      <c r="E140" t="str">
        <f>IF('Data Export'!$C140="","", 'Door Replace Open'!N16)</f>
        <v/>
      </c>
      <c r="F140" t="str">
        <f>IF('Data Export'!C140="","", 'Project Summary'!$C$6)</f>
        <v/>
      </c>
      <c r="G140" t="str">
        <f>IF('Data Export'!$C140="","",'Door Replace Open'!K16)</f>
        <v/>
      </c>
      <c r="H140" t="str">
        <f>IF('Data Export'!$C140="","",'Door Replace Open'!L16)</f>
        <v/>
      </c>
      <c r="I140" t="str">
        <f>IF('Data Export'!$C140="","", 'Project Summary'!$H$1)</f>
        <v/>
      </c>
      <c r="J140" t="str">
        <f>IF('Data Export'!$C140="","",'Door Replace Open'!D16)</f>
        <v/>
      </c>
      <c r="K140" t="str">
        <f>IF('Data Export'!$C140="","",'Door Replace Open'!E16)</f>
        <v/>
      </c>
      <c r="L140" t="str">
        <f>IF('Data Export'!$C140="","", 'Project Summary'!$C$12)</f>
        <v/>
      </c>
      <c r="M140" t="str">
        <f>IF('Data Export'!$C140="","", "")</f>
        <v/>
      </c>
      <c r="N140" t="str">
        <f>IF('Data Export'!$C140="","", "")</f>
        <v/>
      </c>
      <c r="O140" t="str">
        <f>IF('Data Export'!$C140="","", "")</f>
        <v/>
      </c>
      <c r="P140" t="str">
        <f>IF('Data Export'!$C140="","", "")</f>
        <v/>
      </c>
      <c r="Q140" t="str">
        <f>IF('Data Export'!$C140="","", "")</f>
        <v/>
      </c>
      <c r="R140" t="str">
        <f>IF('Data Export'!$C140="","", "")</f>
        <v/>
      </c>
      <c r="S140" t="str">
        <f>IF('Data Export'!$C140="","", "")</f>
        <v/>
      </c>
      <c r="T140" t="str">
        <f>IF('Data Export'!$C140="","", "")</f>
        <v/>
      </c>
      <c r="U140" t="str">
        <f>IF('Data Export'!$C140="","", "")</f>
        <v/>
      </c>
      <c r="V140" t="str">
        <f>IF('Data Export'!$C140="","", "")</f>
        <v/>
      </c>
      <c r="W140" t="str">
        <f>IF('Data Export'!$C140="","", "")</f>
        <v/>
      </c>
      <c r="X140" t="str">
        <f>IF('Data Export'!$C140="","", "")</f>
        <v/>
      </c>
      <c r="Y140" t="str">
        <f>IF('Data Export'!$C140="","", "")</f>
        <v/>
      </c>
      <c r="Z140" t="str">
        <f>IF('Data Export'!$C140="","", "")</f>
        <v/>
      </c>
      <c r="AA140" t="str">
        <f>IF('Data Export'!$C140="","", "")</f>
        <v/>
      </c>
      <c r="AB140" t="str">
        <f>IF('Data Export'!$C140="","", "")</f>
        <v/>
      </c>
      <c r="AC140" t="str">
        <f>IF('Data Export'!$C140="","", "")</f>
        <v/>
      </c>
      <c r="AD140" t="str">
        <f>IF('Data Export'!$C140="","", 'Door Replace Open'!G16)</f>
        <v/>
      </c>
      <c r="AE140" t="str">
        <f>IF('Data Export'!$C140="","", "")</f>
        <v/>
      </c>
      <c r="AF140" t="str">
        <f>IF('Data Export'!$C140="","", "")</f>
        <v/>
      </c>
      <c r="AG140" t="str">
        <f>IF('Data Export'!$C140="","", "")</f>
        <v/>
      </c>
      <c r="AH140" t="str">
        <f>IF('Data Export'!$C140="","", "")</f>
        <v/>
      </c>
      <c r="AI140" t="str">
        <f>IF('Data Export'!$C140="","", "")</f>
        <v/>
      </c>
      <c r="AJ140" t="str">
        <f>IF('Data Export'!$C140="","", "")</f>
        <v/>
      </c>
      <c r="AK140" t="str">
        <f>IF('Data Export'!$C140="","", "")</f>
        <v/>
      </c>
      <c r="AL140" t="str">
        <f>IF('Data Export'!$C140="","", "")</f>
        <v/>
      </c>
      <c r="AM140" t="str">
        <f>IF('Data Export'!$C140="","",'Door Replace Open'!G16)</f>
        <v/>
      </c>
      <c r="AN140" t="str">
        <f>IF('Data Export'!$C140="","", "")</f>
        <v/>
      </c>
    </row>
    <row r="141" spans="1:45" s="101" customFormat="1">
      <c r="A141" t="str">
        <f>'Door Replace Open'!$B$3</f>
        <v>Refrigerated Display Cases with Doors Replacing Open Cases</v>
      </c>
      <c r="B141" s="101">
        <v>140</v>
      </c>
      <c r="C141" t="str">
        <f>IF('Door Replace Open'!H17="","",'Door Replace Open'!H17)</f>
        <v/>
      </c>
      <c r="D141" s="130" t="str">
        <f>IF($C141="","",'Look Up Tables'!$AO$73)</f>
        <v/>
      </c>
      <c r="E141" t="str">
        <f>IF('Data Export'!$C141="","", 'Door Replace Open'!N17)</f>
        <v/>
      </c>
      <c r="F141" t="str">
        <f>IF('Data Export'!C141="","", 'Project Summary'!$C$6)</f>
        <v/>
      </c>
      <c r="G141" t="str">
        <f>IF('Data Export'!$C141="","",'Door Replace Open'!K17)</f>
        <v/>
      </c>
      <c r="H141" t="str">
        <f>IF('Data Export'!$C141="","",'Door Replace Open'!L17)</f>
        <v/>
      </c>
      <c r="I141" t="str">
        <f>IF('Data Export'!$C141="","", 'Project Summary'!$H$1)</f>
        <v/>
      </c>
      <c r="J141" t="str">
        <f>IF('Data Export'!$C141="","",'Door Replace Open'!D17)</f>
        <v/>
      </c>
      <c r="K141" t="str">
        <f>IF('Data Export'!$C141="","",'Door Replace Open'!E17)</f>
        <v/>
      </c>
      <c r="L141" t="str">
        <f>IF('Data Export'!$C141="","", 'Project Summary'!$C$12)</f>
        <v/>
      </c>
      <c r="M141" t="str">
        <f>IF('Data Export'!$C141="","", "")</f>
        <v/>
      </c>
      <c r="N141" t="str">
        <f>IF('Data Export'!$C141="","", "")</f>
        <v/>
      </c>
      <c r="O141" t="str">
        <f>IF('Data Export'!$C141="","", "")</f>
        <v/>
      </c>
      <c r="P141" t="str">
        <f>IF('Data Export'!$C141="","", "")</f>
        <v/>
      </c>
      <c r="Q141" t="str">
        <f>IF('Data Export'!$C141="","", "")</f>
        <v/>
      </c>
      <c r="R141" t="str">
        <f>IF('Data Export'!$C141="","", "")</f>
        <v/>
      </c>
      <c r="S141" t="str">
        <f>IF('Data Export'!$C141="","", "")</f>
        <v/>
      </c>
      <c r="T141" t="str">
        <f>IF('Data Export'!$C141="","", "")</f>
        <v/>
      </c>
      <c r="U141" t="str">
        <f>IF('Data Export'!$C141="","", "")</f>
        <v/>
      </c>
      <c r="V141" t="str">
        <f>IF('Data Export'!$C141="","", "")</f>
        <v/>
      </c>
      <c r="W141" t="str">
        <f>IF('Data Export'!$C141="","", "")</f>
        <v/>
      </c>
      <c r="X141" t="str">
        <f>IF('Data Export'!$C141="","", "")</f>
        <v/>
      </c>
      <c r="Y141" t="str">
        <f>IF('Data Export'!$C141="","", "")</f>
        <v/>
      </c>
      <c r="Z141" t="str">
        <f>IF('Data Export'!$C141="","", "")</f>
        <v/>
      </c>
      <c r="AA141" t="str">
        <f>IF('Data Export'!$C141="","", "")</f>
        <v/>
      </c>
      <c r="AB141" t="str">
        <f>IF('Data Export'!$C141="","", "")</f>
        <v/>
      </c>
      <c r="AC141" t="str">
        <f>IF('Data Export'!$C141="","", "")</f>
        <v/>
      </c>
      <c r="AD141" t="str">
        <f>IF('Data Export'!$C141="","", 'Door Replace Open'!G17)</f>
        <v/>
      </c>
      <c r="AE141" t="str">
        <f>IF('Data Export'!$C141="","", "")</f>
        <v/>
      </c>
      <c r="AF141" t="str">
        <f>IF('Data Export'!$C141="","", "")</f>
        <v/>
      </c>
      <c r="AG141" t="str">
        <f>IF('Data Export'!$C141="","", "")</f>
        <v/>
      </c>
      <c r="AH141" t="str">
        <f>IF('Data Export'!$C141="","", "")</f>
        <v/>
      </c>
      <c r="AI141" t="str">
        <f>IF('Data Export'!$C141="","", "")</f>
        <v/>
      </c>
      <c r="AJ141" t="str">
        <f>IF('Data Export'!$C141="","", "")</f>
        <v/>
      </c>
      <c r="AK141" t="str">
        <f>IF('Data Export'!$C141="","", "")</f>
        <v/>
      </c>
      <c r="AL141" t="str">
        <f>IF('Data Export'!$C141="","", "")</f>
        <v/>
      </c>
      <c r="AM141" t="str">
        <f>IF('Data Export'!$C141="","",'Door Replace Open'!G17)</f>
        <v/>
      </c>
      <c r="AN141" t="str">
        <f>IF('Data Export'!$C141="","", "")</f>
        <v/>
      </c>
      <c r="AO141" s="125"/>
      <c r="AP141" s="128"/>
      <c r="AQ141" s="128"/>
      <c r="AR141" s="128"/>
      <c r="AS141" s="128"/>
    </row>
    <row r="142" spans="1:45">
      <c r="A142" t="str">
        <f>'Adding Doors'!$B$3</f>
        <v>Adding Doors to Existing Refrigerated Display Cases</v>
      </c>
      <c r="B142">
        <v>141</v>
      </c>
      <c r="C142">
        <f>IF('Adding Doors'!I8="","",'Adding Doors'!I8)</f>
        <v>1</v>
      </c>
      <c r="D142" s="130" t="str">
        <f>IF($C142="","",'Look Up Tables'!$AO$73)</f>
        <v>CaseDoor</v>
      </c>
      <c r="E142">
        <f>IF('Data Export'!$C142="","",'Adding Doors'!P8)</f>
        <v>119.77</v>
      </c>
      <c r="F142">
        <f>IF('Data Export'!C142="","", 'Project Summary'!$C$6)</f>
        <v>0</v>
      </c>
      <c r="G142">
        <f>IF('Data Export'!$C142="","",'Adding Doors'!M8)</f>
        <v>2796.35</v>
      </c>
      <c r="H142">
        <f>IF('Data Export'!$C142="","",'Adding Doors'!N8)</f>
        <v>0.31919999999999998</v>
      </c>
      <c r="I142">
        <f>IF('Data Export'!$C142="","", 'Project Summary'!$H$1)</f>
        <v>4</v>
      </c>
      <c r="J142" t="str">
        <f>IF('Data Export'!$C142="","",'Adding Doors'!D8)</f>
        <v>test mfg</v>
      </c>
      <c r="K142" t="str">
        <f>IF('Data Export'!$C142="","",'Adding Doors'!E8)</f>
        <v>test model</v>
      </c>
      <c r="L142" t="str">
        <f>IF('Data Export'!$C142="","", 'Project Summary'!$C$12)</f>
        <v>Grocery</v>
      </c>
      <c r="M142" t="str">
        <f>IF('Data Export'!$C142="","", "")</f>
        <v/>
      </c>
      <c r="N142" t="str">
        <f>IF('Data Export'!$C142="","", "")</f>
        <v/>
      </c>
      <c r="O142" t="str">
        <f>IF('Data Export'!$C142="","", "")</f>
        <v/>
      </c>
      <c r="P142" t="str">
        <f>IF('Data Export'!$C142="","", "")</f>
        <v/>
      </c>
      <c r="Q142" t="str">
        <f>IF('Data Export'!$C142="","", "")</f>
        <v/>
      </c>
      <c r="R142" t="str">
        <f>IF('Data Export'!$C142="","", "")</f>
        <v/>
      </c>
      <c r="S142" t="str">
        <f>IF('Data Export'!$C142="","", "")</f>
        <v/>
      </c>
      <c r="T142" t="str">
        <f>IF('Data Export'!$C142="","", "")</f>
        <v/>
      </c>
      <c r="U142" t="str">
        <f>IF('Data Export'!$C142="","", "")</f>
        <v/>
      </c>
      <c r="V142" t="str">
        <f>IF('Data Export'!$C142="","", "")</f>
        <v/>
      </c>
      <c r="W142" t="str">
        <f>IF('Data Export'!$C142="","", "")</f>
        <v/>
      </c>
      <c r="X142" t="str">
        <f>IF('Data Export'!$C142="","", "")</f>
        <v/>
      </c>
      <c r="Y142" t="str">
        <f>IF('Data Export'!$C142="","", "")</f>
        <v/>
      </c>
      <c r="Z142" t="str">
        <f>IF('Data Export'!$C142="","", 'Adding Doors'!G8)</f>
        <v>Doors with Anti Sweat Heaters</v>
      </c>
      <c r="AA142" t="str">
        <f>IF('Data Export'!$C142="","", "")</f>
        <v/>
      </c>
      <c r="AB142" t="str">
        <f>IF('Data Export'!$C142="","", "")</f>
        <v/>
      </c>
      <c r="AC142" t="str">
        <f>IF('Data Export'!$C142="","", "")</f>
        <v/>
      </c>
      <c r="AD142">
        <f>IF('Data Export'!$C142="","", 'Adding Doors'!H8)</f>
        <v>5</v>
      </c>
      <c r="AE142" t="str">
        <f>IF('Data Export'!$C142="","", "")</f>
        <v/>
      </c>
      <c r="AF142" t="str">
        <f>IF('Data Export'!$C142="","", "")</f>
        <v/>
      </c>
      <c r="AG142" t="str">
        <f>IF('Data Export'!$C142="","", "")</f>
        <v/>
      </c>
      <c r="AH142" t="str">
        <f>IF('Data Export'!$C142="","", "")</f>
        <v/>
      </c>
      <c r="AI142" t="str">
        <f>IF('Data Export'!$C142="","", "")</f>
        <v/>
      </c>
      <c r="AJ142" t="str">
        <f>IF('Data Export'!$C142="","", "")</f>
        <v/>
      </c>
      <c r="AK142" t="str">
        <f>IF('Data Export'!$C142="","", "")</f>
        <v/>
      </c>
      <c r="AL142" t="str">
        <f>IF('Data Export'!$C142="","", "")</f>
        <v/>
      </c>
      <c r="AM142" t="str">
        <f>IF('Data Export'!$C142="","", "")</f>
        <v/>
      </c>
      <c r="AN142" t="str">
        <f>IF('Data Export'!$C142="","", "")</f>
        <v/>
      </c>
    </row>
    <row r="143" spans="1:45">
      <c r="A143" t="str">
        <f>'Adding Doors'!$B$3</f>
        <v>Adding Doors to Existing Refrigerated Display Cases</v>
      </c>
      <c r="B143">
        <v>142</v>
      </c>
      <c r="C143">
        <f>IF('Adding Doors'!I9="","",'Adding Doors'!I9)</f>
        <v>1</v>
      </c>
      <c r="D143" s="130" t="str">
        <f>IF($C143="","",'Look Up Tables'!$AO$73)</f>
        <v>CaseDoor</v>
      </c>
      <c r="E143">
        <f>IF('Data Export'!$C143="","",'Adding Doors'!P9)</f>
        <v>14.33</v>
      </c>
      <c r="F143">
        <f>IF('Data Export'!C143="","", 'Project Summary'!$C$6)</f>
        <v>0</v>
      </c>
      <c r="G143">
        <f>IF('Data Export'!$C143="","",'Adding Doors'!M9)</f>
        <v>334.28</v>
      </c>
      <c r="H143">
        <f>IF('Data Export'!$C143="","",'Adding Doors'!N9)</f>
        <v>3.8199999999999998E-2</v>
      </c>
      <c r="I143">
        <f>IF('Data Export'!$C143="","", 'Project Summary'!$H$1)</f>
        <v>4</v>
      </c>
      <c r="J143">
        <f>IF('Data Export'!$C143="","",'Adding Doors'!D9)</f>
        <v>0</v>
      </c>
      <c r="K143">
        <f>IF('Data Export'!$C143="","",'Adding Doors'!E9)</f>
        <v>0</v>
      </c>
      <c r="L143" t="str">
        <f>IF('Data Export'!$C143="","", 'Project Summary'!$C$12)</f>
        <v>Grocery</v>
      </c>
      <c r="M143" t="str">
        <f>IF('Data Export'!$C143="","", "")</f>
        <v/>
      </c>
      <c r="N143" t="str">
        <f>IF('Data Export'!$C143="","", "")</f>
        <v/>
      </c>
      <c r="O143" t="str">
        <f>IF('Data Export'!$C143="","", "")</f>
        <v/>
      </c>
      <c r="P143" t="str">
        <f>IF('Data Export'!$C143="","", "")</f>
        <v/>
      </c>
      <c r="Q143" t="str">
        <f>IF('Data Export'!$C143="","", "")</f>
        <v/>
      </c>
      <c r="R143" t="str">
        <f>IF('Data Export'!$C143="","", "")</f>
        <v/>
      </c>
      <c r="S143" t="str">
        <f>IF('Data Export'!$C143="","", "")</f>
        <v/>
      </c>
      <c r="T143" t="str">
        <f>IF('Data Export'!$C143="","", "")</f>
        <v/>
      </c>
      <c r="U143" t="str">
        <f>IF('Data Export'!$C143="","", "")</f>
        <v/>
      </c>
      <c r="V143" t="str">
        <f>IF('Data Export'!$C143="","", "")</f>
        <v/>
      </c>
      <c r="W143" t="str">
        <f>IF('Data Export'!$C143="","", "")</f>
        <v/>
      </c>
      <c r="X143" t="str">
        <f>IF('Data Export'!$C143="","", "")</f>
        <v/>
      </c>
      <c r="Y143" t="str">
        <f>IF('Data Export'!$C143="","", "")</f>
        <v/>
      </c>
      <c r="Z143" t="str">
        <f>IF('Data Export'!$C143="","", 'Adding Doors'!G9)</f>
        <v>No Sweat Doors</v>
      </c>
      <c r="AA143" t="str">
        <f>IF('Data Export'!$C143="","", "")</f>
        <v/>
      </c>
      <c r="AB143" t="str">
        <f>IF('Data Export'!$C143="","", "")</f>
        <v/>
      </c>
      <c r="AC143" t="str">
        <f>IF('Data Export'!$C143="","", "")</f>
        <v/>
      </c>
      <c r="AD143">
        <f>IF('Data Export'!$C143="","", 'Adding Doors'!H9)</f>
        <v>1</v>
      </c>
      <c r="AE143" t="str">
        <f>IF('Data Export'!$C143="","", "")</f>
        <v/>
      </c>
      <c r="AF143" t="str">
        <f>IF('Data Export'!$C143="","", "")</f>
        <v/>
      </c>
      <c r="AG143" t="str">
        <f>IF('Data Export'!$C143="","", "")</f>
        <v/>
      </c>
      <c r="AH143" t="str">
        <f>IF('Data Export'!$C143="","", "")</f>
        <v/>
      </c>
      <c r="AI143" t="str">
        <f>IF('Data Export'!$C143="","", "")</f>
        <v/>
      </c>
      <c r="AJ143" t="str">
        <f>IF('Data Export'!$C143="","", "")</f>
        <v/>
      </c>
      <c r="AK143" t="str">
        <f>IF('Data Export'!$C143="","", "")</f>
        <v/>
      </c>
      <c r="AL143" t="str">
        <f>IF('Data Export'!$C143="","", "")</f>
        <v/>
      </c>
      <c r="AM143" t="str">
        <f>IF('Data Export'!$C143="","", "")</f>
        <v/>
      </c>
      <c r="AN143" t="str">
        <f>IF('Data Export'!$C143="","", "")</f>
        <v/>
      </c>
    </row>
    <row r="144" spans="1:45">
      <c r="A144" t="str">
        <f>'Adding Doors'!$B$3</f>
        <v>Adding Doors to Existing Refrigerated Display Cases</v>
      </c>
      <c r="B144">
        <v>143</v>
      </c>
      <c r="C144" t="str">
        <f>IF('Adding Doors'!I10="","",'Adding Doors'!I10)</f>
        <v/>
      </c>
      <c r="D144" s="130" t="str">
        <f>IF($C144="","",'Look Up Tables'!$AO$73)</f>
        <v/>
      </c>
      <c r="E144" t="str">
        <f>IF('Data Export'!$C144="","",'Adding Doors'!P10)</f>
        <v/>
      </c>
      <c r="F144" t="str">
        <f>IF('Data Export'!C144="","", 'Project Summary'!$C$6)</f>
        <v/>
      </c>
      <c r="G144" t="str">
        <f>IF('Data Export'!$C144="","",'Adding Doors'!M10)</f>
        <v/>
      </c>
      <c r="H144" t="str">
        <f>IF('Data Export'!$C144="","",'Adding Doors'!N10)</f>
        <v/>
      </c>
      <c r="I144" t="str">
        <f>IF('Data Export'!$C144="","", 'Project Summary'!$H$1)</f>
        <v/>
      </c>
      <c r="J144" t="str">
        <f>IF('Data Export'!$C144="","",'Adding Doors'!D10)</f>
        <v/>
      </c>
      <c r="K144" t="str">
        <f>IF('Data Export'!$C144="","",'Adding Doors'!E10)</f>
        <v/>
      </c>
      <c r="L144" t="str">
        <f>IF('Data Export'!$C144="","", 'Project Summary'!$C$12)</f>
        <v/>
      </c>
      <c r="M144" t="str">
        <f>IF('Data Export'!$C144="","", "")</f>
        <v/>
      </c>
      <c r="N144" t="str">
        <f>IF('Data Export'!$C144="","", "")</f>
        <v/>
      </c>
      <c r="O144" t="str">
        <f>IF('Data Export'!$C144="","", "")</f>
        <v/>
      </c>
      <c r="P144" t="str">
        <f>IF('Data Export'!$C144="","", "")</f>
        <v/>
      </c>
      <c r="Q144" t="str">
        <f>IF('Data Export'!$C144="","", "")</f>
        <v/>
      </c>
      <c r="R144" t="str">
        <f>IF('Data Export'!$C144="","", "")</f>
        <v/>
      </c>
      <c r="S144" t="str">
        <f>IF('Data Export'!$C144="","", "")</f>
        <v/>
      </c>
      <c r="T144" t="str">
        <f>IF('Data Export'!$C144="","", "")</f>
        <v/>
      </c>
      <c r="U144" t="str">
        <f>IF('Data Export'!$C144="","", "")</f>
        <v/>
      </c>
      <c r="V144" t="str">
        <f>IF('Data Export'!$C144="","", "")</f>
        <v/>
      </c>
      <c r="W144" t="str">
        <f>IF('Data Export'!$C144="","", "")</f>
        <v/>
      </c>
      <c r="X144" t="str">
        <f>IF('Data Export'!$C144="","", "")</f>
        <v/>
      </c>
      <c r="Y144" t="str">
        <f>IF('Data Export'!$C144="","", "")</f>
        <v/>
      </c>
      <c r="Z144" t="str">
        <f>IF('Data Export'!$C144="","", 'Adding Doors'!G10)</f>
        <v/>
      </c>
      <c r="AA144" t="str">
        <f>IF('Data Export'!$C144="","", "")</f>
        <v/>
      </c>
      <c r="AB144" t="str">
        <f>IF('Data Export'!$C144="","", "")</f>
        <v/>
      </c>
      <c r="AC144" t="str">
        <f>IF('Data Export'!$C144="","", "")</f>
        <v/>
      </c>
      <c r="AD144" t="str">
        <f>IF('Data Export'!$C144="","", 'Adding Doors'!H10)</f>
        <v/>
      </c>
      <c r="AE144" t="str">
        <f>IF('Data Export'!$C144="","", "")</f>
        <v/>
      </c>
      <c r="AF144" t="str">
        <f>IF('Data Export'!$C144="","", "")</f>
        <v/>
      </c>
      <c r="AG144" t="str">
        <f>IF('Data Export'!$C144="","", "")</f>
        <v/>
      </c>
      <c r="AH144" t="str">
        <f>IF('Data Export'!$C144="","", "")</f>
        <v/>
      </c>
      <c r="AI144" t="str">
        <f>IF('Data Export'!$C144="","", "")</f>
        <v/>
      </c>
      <c r="AJ144" t="str">
        <f>IF('Data Export'!$C144="","", "")</f>
        <v/>
      </c>
      <c r="AK144" t="str">
        <f>IF('Data Export'!$C144="","", "")</f>
        <v/>
      </c>
      <c r="AL144" t="str">
        <f>IF('Data Export'!$C144="","", "")</f>
        <v/>
      </c>
      <c r="AM144" t="str">
        <f>IF('Data Export'!$C144="","", "")</f>
        <v/>
      </c>
      <c r="AN144" t="str">
        <f>IF('Data Export'!$C144="","", "")</f>
        <v/>
      </c>
    </row>
    <row r="145" spans="1:40">
      <c r="A145" t="str">
        <f>'Adding Doors'!$B$3</f>
        <v>Adding Doors to Existing Refrigerated Display Cases</v>
      </c>
      <c r="B145">
        <v>144</v>
      </c>
      <c r="C145" t="str">
        <f>IF('Adding Doors'!I11="","",'Adding Doors'!I11)</f>
        <v/>
      </c>
      <c r="D145" s="130" t="str">
        <f>IF($C145="","",'Look Up Tables'!$AO$73)</f>
        <v/>
      </c>
      <c r="E145" t="str">
        <f>IF('Data Export'!$C145="","",'Adding Doors'!P11)</f>
        <v/>
      </c>
      <c r="F145" t="str">
        <f>IF('Data Export'!C145="","", 'Project Summary'!$C$6)</f>
        <v/>
      </c>
      <c r="G145" t="str">
        <f>IF('Data Export'!$C145="","",'Adding Doors'!M11)</f>
        <v/>
      </c>
      <c r="H145" t="str">
        <f>IF('Data Export'!$C145="","",'Adding Doors'!N11)</f>
        <v/>
      </c>
      <c r="I145" t="str">
        <f>IF('Data Export'!$C145="","", 'Project Summary'!$H$1)</f>
        <v/>
      </c>
      <c r="J145" t="str">
        <f>IF('Data Export'!$C145="","",'Adding Doors'!D11)</f>
        <v/>
      </c>
      <c r="K145" t="str">
        <f>IF('Data Export'!$C145="","",'Adding Doors'!E11)</f>
        <v/>
      </c>
      <c r="L145" t="str">
        <f>IF('Data Export'!$C145="","", 'Project Summary'!$C$12)</f>
        <v/>
      </c>
      <c r="M145" t="str">
        <f>IF('Data Export'!$C145="","", "")</f>
        <v/>
      </c>
      <c r="N145" t="str">
        <f>IF('Data Export'!$C145="","", "")</f>
        <v/>
      </c>
      <c r="O145" t="str">
        <f>IF('Data Export'!$C145="","", "")</f>
        <v/>
      </c>
      <c r="P145" t="str">
        <f>IF('Data Export'!$C145="","", "")</f>
        <v/>
      </c>
      <c r="Q145" t="str">
        <f>IF('Data Export'!$C145="","", "")</f>
        <v/>
      </c>
      <c r="R145" t="str">
        <f>IF('Data Export'!$C145="","", "")</f>
        <v/>
      </c>
      <c r="S145" t="str">
        <f>IF('Data Export'!$C145="","", "")</f>
        <v/>
      </c>
      <c r="T145" t="str">
        <f>IF('Data Export'!$C145="","", "")</f>
        <v/>
      </c>
      <c r="U145" t="str">
        <f>IF('Data Export'!$C145="","", "")</f>
        <v/>
      </c>
      <c r="V145" t="str">
        <f>IF('Data Export'!$C145="","", "")</f>
        <v/>
      </c>
      <c r="W145" t="str">
        <f>IF('Data Export'!$C145="","", "")</f>
        <v/>
      </c>
      <c r="X145" t="str">
        <f>IF('Data Export'!$C145="","", "")</f>
        <v/>
      </c>
      <c r="Y145" t="str">
        <f>IF('Data Export'!$C145="","", "")</f>
        <v/>
      </c>
      <c r="Z145" t="str">
        <f>IF('Data Export'!$C145="","", 'Adding Doors'!G11)</f>
        <v/>
      </c>
      <c r="AA145" t="str">
        <f>IF('Data Export'!$C145="","", "")</f>
        <v/>
      </c>
      <c r="AB145" t="str">
        <f>IF('Data Export'!$C145="","", "")</f>
        <v/>
      </c>
      <c r="AC145" t="str">
        <f>IF('Data Export'!$C145="","", "")</f>
        <v/>
      </c>
      <c r="AD145" t="str">
        <f>IF('Data Export'!$C145="","", 'Adding Doors'!H11)</f>
        <v/>
      </c>
      <c r="AE145" t="str">
        <f>IF('Data Export'!$C145="","", "")</f>
        <v/>
      </c>
      <c r="AF145" t="str">
        <f>IF('Data Export'!$C145="","", "")</f>
        <v/>
      </c>
      <c r="AG145" t="str">
        <f>IF('Data Export'!$C145="","", "")</f>
        <v/>
      </c>
      <c r="AH145" t="str">
        <f>IF('Data Export'!$C145="","", "")</f>
        <v/>
      </c>
      <c r="AI145" t="str">
        <f>IF('Data Export'!$C145="","", "")</f>
        <v/>
      </c>
      <c r="AJ145" t="str">
        <f>IF('Data Export'!$C145="","", "")</f>
        <v/>
      </c>
      <c r="AK145" t="str">
        <f>IF('Data Export'!$C145="","", "")</f>
        <v/>
      </c>
      <c r="AL145" t="str">
        <f>IF('Data Export'!$C145="","", "")</f>
        <v/>
      </c>
      <c r="AM145" t="str">
        <f>IF('Data Export'!$C145="","", "")</f>
        <v/>
      </c>
      <c r="AN145" t="str">
        <f>IF('Data Export'!$C145="","", "")</f>
        <v/>
      </c>
    </row>
    <row r="146" spans="1:40">
      <c r="A146" t="str">
        <f>'Adding Doors'!$B$3</f>
        <v>Adding Doors to Existing Refrigerated Display Cases</v>
      </c>
      <c r="B146">
        <v>145</v>
      </c>
      <c r="C146" t="str">
        <f>IF('Adding Doors'!I12="","",'Adding Doors'!I12)</f>
        <v/>
      </c>
      <c r="D146" s="130" t="str">
        <f>IF($C146="","",'Look Up Tables'!$AO$73)</f>
        <v/>
      </c>
      <c r="E146" t="str">
        <f>IF('Data Export'!$C146="","",'Adding Doors'!P12)</f>
        <v/>
      </c>
      <c r="F146" t="str">
        <f>IF('Data Export'!C146="","", 'Project Summary'!$C$6)</f>
        <v/>
      </c>
      <c r="G146" t="str">
        <f>IF('Data Export'!$C146="","",'Adding Doors'!M12)</f>
        <v/>
      </c>
      <c r="H146" t="str">
        <f>IF('Data Export'!$C146="","",'Adding Doors'!N12)</f>
        <v/>
      </c>
      <c r="I146" t="str">
        <f>IF('Data Export'!$C146="","", 'Project Summary'!$H$1)</f>
        <v/>
      </c>
      <c r="J146" t="str">
        <f>IF('Data Export'!$C146="","",'Adding Doors'!D12)</f>
        <v/>
      </c>
      <c r="K146" t="str">
        <f>IF('Data Export'!$C146="","",'Adding Doors'!E12)</f>
        <v/>
      </c>
      <c r="L146" t="str">
        <f>IF('Data Export'!$C146="","", 'Project Summary'!$C$12)</f>
        <v/>
      </c>
      <c r="M146" t="str">
        <f>IF('Data Export'!$C146="","", "")</f>
        <v/>
      </c>
      <c r="N146" t="str">
        <f>IF('Data Export'!$C146="","", "")</f>
        <v/>
      </c>
      <c r="O146" t="str">
        <f>IF('Data Export'!$C146="","", "")</f>
        <v/>
      </c>
      <c r="P146" t="str">
        <f>IF('Data Export'!$C146="","", "")</f>
        <v/>
      </c>
      <c r="Q146" t="str">
        <f>IF('Data Export'!$C146="","", "")</f>
        <v/>
      </c>
      <c r="R146" t="str">
        <f>IF('Data Export'!$C146="","", "")</f>
        <v/>
      </c>
      <c r="S146" t="str">
        <f>IF('Data Export'!$C146="","", "")</f>
        <v/>
      </c>
      <c r="T146" t="str">
        <f>IF('Data Export'!$C146="","", "")</f>
        <v/>
      </c>
      <c r="U146" t="str">
        <f>IF('Data Export'!$C146="","", "")</f>
        <v/>
      </c>
      <c r="V146" t="str">
        <f>IF('Data Export'!$C146="","", "")</f>
        <v/>
      </c>
      <c r="W146" t="str">
        <f>IF('Data Export'!$C146="","", "")</f>
        <v/>
      </c>
      <c r="X146" t="str">
        <f>IF('Data Export'!$C146="","", "")</f>
        <v/>
      </c>
      <c r="Y146" t="str">
        <f>IF('Data Export'!$C146="","", "")</f>
        <v/>
      </c>
      <c r="Z146" t="str">
        <f>IF('Data Export'!$C146="","", 'Adding Doors'!G12)</f>
        <v/>
      </c>
      <c r="AA146" t="str">
        <f>IF('Data Export'!$C146="","", "")</f>
        <v/>
      </c>
      <c r="AB146" t="str">
        <f>IF('Data Export'!$C146="","", "")</f>
        <v/>
      </c>
      <c r="AC146" t="str">
        <f>IF('Data Export'!$C146="","", "")</f>
        <v/>
      </c>
      <c r="AD146" t="str">
        <f>IF('Data Export'!$C146="","", 'Adding Doors'!H12)</f>
        <v/>
      </c>
      <c r="AE146" t="str">
        <f>IF('Data Export'!$C146="","", "")</f>
        <v/>
      </c>
      <c r="AF146" t="str">
        <f>IF('Data Export'!$C146="","", "")</f>
        <v/>
      </c>
      <c r="AG146" t="str">
        <f>IF('Data Export'!$C146="","", "")</f>
        <v/>
      </c>
      <c r="AH146" t="str">
        <f>IF('Data Export'!$C146="","", "")</f>
        <v/>
      </c>
      <c r="AI146" t="str">
        <f>IF('Data Export'!$C146="","", "")</f>
        <v/>
      </c>
      <c r="AJ146" t="str">
        <f>IF('Data Export'!$C146="","", "")</f>
        <v/>
      </c>
      <c r="AK146" t="str">
        <f>IF('Data Export'!$C146="","", "")</f>
        <v/>
      </c>
      <c r="AL146" t="str">
        <f>IF('Data Export'!$C146="","", "")</f>
        <v/>
      </c>
      <c r="AM146" t="str">
        <f>IF('Data Export'!$C146="","", "")</f>
        <v/>
      </c>
      <c r="AN146" t="str">
        <f>IF('Data Export'!$C146="","", "")</f>
        <v/>
      </c>
    </row>
    <row r="147" spans="1:40">
      <c r="A147" t="str">
        <f>'Adding Doors'!$B$3</f>
        <v>Adding Doors to Existing Refrigerated Display Cases</v>
      </c>
      <c r="B147">
        <v>146</v>
      </c>
      <c r="C147" t="str">
        <f>IF('Adding Doors'!I13="","",'Adding Doors'!I13)</f>
        <v/>
      </c>
      <c r="D147" s="130" t="str">
        <f>IF($C147="","",'Look Up Tables'!$AO$73)</f>
        <v/>
      </c>
      <c r="E147" t="str">
        <f>IF('Data Export'!$C147="","",'Adding Doors'!P13)</f>
        <v/>
      </c>
      <c r="F147" t="str">
        <f>IF('Data Export'!C147="","", 'Project Summary'!$C$6)</f>
        <v/>
      </c>
      <c r="G147" t="str">
        <f>IF('Data Export'!$C147="","",'Adding Doors'!M13)</f>
        <v/>
      </c>
      <c r="H147" t="str">
        <f>IF('Data Export'!$C147="","",'Adding Doors'!N13)</f>
        <v/>
      </c>
      <c r="I147" t="str">
        <f>IF('Data Export'!$C147="","", 'Project Summary'!$H$1)</f>
        <v/>
      </c>
      <c r="J147" t="str">
        <f>IF('Data Export'!$C147="","",'Adding Doors'!D13)</f>
        <v/>
      </c>
      <c r="K147" t="str">
        <f>IF('Data Export'!$C147="","",'Adding Doors'!E13)</f>
        <v/>
      </c>
      <c r="L147" t="str">
        <f>IF('Data Export'!$C147="","", 'Project Summary'!$C$12)</f>
        <v/>
      </c>
      <c r="M147" t="str">
        <f>IF('Data Export'!$C147="","", "")</f>
        <v/>
      </c>
      <c r="N147" t="str">
        <f>IF('Data Export'!$C147="","", "")</f>
        <v/>
      </c>
      <c r="O147" t="str">
        <f>IF('Data Export'!$C147="","", "")</f>
        <v/>
      </c>
      <c r="P147" t="str">
        <f>IF('Data Export'!$C147="","", "")</f>
        <v/>
      </c>
      <c r="Q147" t="str">
        <f>IF('Data Export'!$C147="","", "")</f>
        <v/>
      </c>
      <c r="R147" t="str">
        <f>IF('Data Export'!$C147="","", "")</f>
        <v/>
      </c>
      <c r="S147" t="str">
        <f>IF('Data Export'!$C147="","", "")</f>
        <v/>
      </c>
      <c r="T147" t="str">
        <f>IF('Data Export'!$C147="","", "")</f>
        <v/>
      </c>
      <c r="U147" t="str">
        <f>IF('Data Export'!$C147="","", "")</f>
        <v/>
      </c>
      <c r="V147" t="str">
        <f>IF('Data Export'!$C147="","", "")</f>
        <v/>
      </c>
      <c r="W147" t="str">
        <f>IF('Data Export'!$C147="","", "")</f>
        <v/>
      </c>
      <c r="X147" t="str">
        <f>IF('Data Export'!$C147="","", "")</f>
        <v/>
      </c>
      <c r="Y147" t="str">
        <f>IF('Data Export'!$C147="","", "")</f>
        <v/>
      </c>
      <c r="Z147" t="str">
        <f>IF('Data Export'!$C147="","", 'Adding Doors'!G13)</f>
        <v/>
      </c>
      <c r="AA147" t="str">
        <f>IF('Data Export'!$C147="","", "")</f>
        <v/>
      </c>
      <c r="AB147" t="str">
        <f>IF('Data Export'!$C147="","", "")</f>
        <v/>
      </c>
      <c r="AC147" t="str">
        <f>IF('Data Export'!$C147="","", "")</f>
        <v/>
      </c>
      <c r="AD147" t="str">
        <f>IF('Data Export'!$C147="","", 'Adding Doors'!H13)</f>
        <v/>
      </c>
      <c r="AE147" t="str">
        <f>IF('Data Export'!$C147="","", "")</f>
        <v/>
      </c>
      <c r="AF147" t="str">
        <f>IF('Data Export'!$C147="","", "")</f>
        <v/>
      </c>
      <c r="AG147" t="str">
        <f>IF('Data Export'!$C147="","", "")</f>
        <v/>
      </c>
      <c r="AH147" t="str">
        <f>IF('Data Export'!$C147="","", "")</f>
        <v/>
      </c>
      <c r="AI147" t="str">
        <f>IF('Data Export'!$C147="","", "")</f>
        <v/>
      </c>
      <c r="AJ147" t="str">
        <f>IF('Data Export'!$C147="","", "")</f>
        <v/>
      </c>
      <c r="AK147" t="str">
        <f>IF('Data Export'!$C147="","", "")</f>
        <v/>
      </c>
      <c r="AL147" t="str">
        <f>IF('Data Export'!$C147="","", "")</f>
        <v/>
      </c>
      <c r="AM147" t="str">
        <f>IF('Data Export'!$C147="","", "")</f>
        <v/>
      </c>
      <c r="AN147" t="str">
        <f>IF('Data Export'!$C147="","", "")</f>
        <v/>
      </c>
    </row>
    <row r="148" spans="1:40">
      <c r="A148" t="str">
        <f>'Adding Doors'!$B$3</f>
        <v>Adding Doors to Existing Refrigerated Display Cases</v>
      </c>
      <c r="B148">
        <v>147</v>
      </c>
      <c r="C148" t="str">
        <f>IF('Adding Doors'!I14="","",'Adding Doors'!I14)</f>
        <v/>
      </c>
      <c r="D148" s="130" t="str">
        <f>IF($C148="","",'Look Up Tables'!$AO$73)</f>
        <v/>
      </c>
      <c r="E148" t="str">
        <f>IF('Data Export'!$C148="","",'Adding Doors'!P14)</f>
        <v/>
      </c>
      <c r="F148" t="str">
        <f>IF('Data Export'!C148="","", 'Project Summary'!$C$6)</f>
        <v/>
      </c>
      <c r="G148" t="str">
        <f>IF('Data Export'!$C148="","",'Adding Doors'!M14)</f>
        <v/>
      </c>
      <c r="H148" t="str">
        <f>IF('Data Export'!$C148="","",'Adding Doors'!N14)</f>
        <v/>
      </c>
      <c r="I148" t="str">
        <f>IF('Data Export'!$C148="","", 'Project Summary'!$H$1)</f>
        <v/>
      </c>
      <c r="J148" t="str">
        <f>IF('Data Export'!$C148="","",'Adding Doors'!D14)</f>
        <v/>
      </c>
      <c r="K148" t="str">
        <f>IF('Data Export'!$C148="","",'Adding Doors'!E14)</f>
        <v/>
      </c>
      <c r="L148" t="str">
        <f>IF('Data Export'!$C148="","", 'Project Summary'!$C$12)</f>
        <v/>
      </c>
      <c r="M148" t="str">
        <f>IF('Data Export'!$C148="","", "")</f>
        <v/>
      </c>
      <c r="N148" t="str">
        <f>IF('Data Export'!$C148="","", "")</f>
        <v/>
      </c>
      <c r="O148" t="str">
        <f>IF('Data Export'!$C148="","", "")</f>
        <v/>
      </c>
      <c r="P148" t="str">
        <f>IF('Data Export'!$C148="","", "")</f>
        <v/>
      </c>
      <c r="Q148" t="str">
        <f>IF('Data Export'!$C148="","", "")</f>
        <v/>
      </c>
      <c r="R148" t="str">
        <f>IF('Data Export'!$C148="","", "")</f>
        <v/>
      </c>
      <c r="S148" t="str">
        <f>IF('Data Export'!$C148="","", "")</f>
        <v/>
      </c>
      <c r="T148" t="str">
        <f>IF('Data Export'!$C148="","", "")</f>
        <v/>
      </c>
      <c r="U148" t="str">
        <f>IF('Data Export'!$C148="","", "")</f>
        <v/>
      </c>
      <c r="V148" t="str">
        <f>IF('Data Export'!$C148="","", "")</f>
        <v/>
      </c>
      <c r="W148" t="str">
        <f>IF('Data Export'!$C148="","", "")</f>
        <v/>
      </c>
      <c r="X148" t="str">
        <f>IF('Data Export'!$C148="","", "")</f>
        <v/>
      </c>
      <c r="Y148" t="str">
        <f>IF('Data Export'!$C148="","", "")</f>
        <v/>
      </c>
      <c r="Z148" t="str">
        <f>IF('Data Export'!$C148="","", 'Adding Doors'!G14)</f>
        <v/>
      </c>
      <c r="AA148" t="str">
        <f>IF('Data Export'!$C148="","", "")</f>
        <v/>
      </c>
      <c r="AB148" t="str">
        <f>IF('Data Export'!$C148="","", "")</f>
        <v/>
      </c>
      <c r="AC148" t="str">
        <f>IF('Data Export'!$C148="","", "")</f>
        <v/>
      </c>
      <c r="AD148" t="str">
        <f>IF('Data Export'!$C148="","", 'Adding Doors'!H14)</f>
        <v/>
      </c>
      <c r="AE148" t="str">
        <f>IF('Data Export'!$C148="","", "")</f>
        <v/>
      </c>
      <c r="AF148" t="str">
        <f>IF('Data Export'!$C148="","", "")</f>
        <v/>
      </c>
      <c r="AG148" t="str">
        <f>IF('Data Export'!$C148="","", "")</f>
        <v/>
      </c>
      <c r="AH148" t="str">
        <f>IF('Data Export'!$C148="","", "")</f>
        <v/>
      </c>
      <c r="AI148" t="str">
        <f>IF('Data Export'!$C148="","", "")</f>
        <v/>
      </c>
      <c r="AJ148" t="str">
        <f>IF('Data Export'!$C148="","", "")</f>
        <v/>
      </c>
      <c r="AK148" t="str">
        <f>IF('Data Export'!$C148="","", "")</f>
        <v/>
      </c>
      <c r="AL148" t="str">
        <f>IF('Data Export'!$C148="","", "")</f>
        <v/>
      </c>
      <c r="AM148" t="str">
        <f>IF('Data Export'!$C148="","", "")</f>
        <v/>
      </c>
      <c r="AN148" t="str">
        <f>IF('Data Export'!$C148="","", "")</f>
        <v/>
      </c>
    </row>
    <row r="149" spans="1:40">
      <c r="A149" t="str">
        <f>'Adding Doors'!$B$3</f>
        <v>Adding Doors to Existing Refrigerated Display Cases</v>
      </c>
      <c r="B149">
        <v>148</v>
      </c>
      <c r="C149" t="str">
        <f>IF('Adding Doors'!I15="","",'Adding Doors'!I15)</f>
        <v/>
      </c>
      <c r="D149" s="130" t="str">
        <f>IF($C149="","",'Look Up Tables'!$AO$73)</f>
        <v/>
      </c>
      <c r="E149" t="str">
        <f>IF('Data Export'!$C149="","",'Adding Doors'!P15)</f>
        <v/>
      </c>
      <c r="F149" t="str">
        <f>IF('Data Export'!C149="","", 'Project Summary'!$C$6)</f>
        <v/>
      </c>
      <c r="G149" t="str">
        <f>IF('Data Export'!$C149="","",'Adding Doors'!M15)</f>
        <v/>
      </c>
      <c r="H149" t="str">
        <f>IF('Data Export'!$C149="","",'Adding Doors'!N15)</f>
        <v/>
      </c>
      <c r="I149" t="str">
        <f>IF('Data Export'!$C149="","", 'Project Summary'!$H$1)</f>
        <v/>
      </c>
      <c r="J149" t="str">
        <f>IF('Data Export'!$C149="","",'Adding Doors'!D15)</f>
        <v/>
      </c>
      <c r="K149" t="str">
        <f>IF('Data Export'!$C149="","",'Adding Doors'!E15)</f>
        <v/>
      </c>
      <c r="L149" t="str">
        <f>IF('Data Export'!$C149="","", 'Project Summary'!$C$12)</f>
        <v/>
      </c>
      <c r="M149" t="str">
        <f>IF('Data Export'!$C149="","", "")</f>
        <v/>
      </c>
      <c r="N149" t="str">
        <f>IF('Data Export'!$C149="","", "")</f>
        <v/>
      </c>
      <c r="O149" t="str">
        <f>IF('Data Export'!$C149="","", "")</f>
        <v/>
      </c>
      <c r="P149" t="str">
        <f>IF('Data Export'!$C149="","", "")</f>
        <v/>
      </c>
      <c r="Q149" t="str">
        <f>IF('Data Export'!$C149="","", "")</f>
        <v/>
      </c>
      <c r="R149" t="str">
        <f>IF('Data Export'!$C149="","", "")</f>
        <v/>
      </c>
      <c r="S149" t="str">
        <f>IF('Data Export'!$C149="","", "")</f>
        <v/>
      </c>
      <c r="T149" t="str">
        <f>IF('Data Export'!$C149="","", "")</f>
        <v/>
      </c>
      <c r="U149" t="str">
        <f>IF('Data Export'!$C149="","", "")</f>
        <v/>
      </c>
      <c r="V149" t="str">
        <f>IF('Data Export'!$C149="","", "")</f>
        <v/>
      </c>
      <c r="W149" t="str">
        <f>IF('Data Export'!$C149="","", "")</f>
        <v/>
      </c>
      <c r="X149" t="str">
        <f>IF('Data Export'!$C149="","", "")</f>
        <v/>
      </c>
      <c r="Y149" t="str">
        <f>IF('Data Export'!$C149="","", "")</f>
        <v/>
      </c>
      <c r="Z149" t="str">
        <f>IF('Data Export'!$C149="","", 'Adding Doors'!G15)</f>
        <v/>
      </c>
      <c r="AA149" t="str">
        <f>IF('Data Export'!$C149="","", "")</f>
        <v/>
      </c>
      <c r="AB149" t="str">
        <f>IF('Data Export'!$C149="","", "")</f>
        <v/>
      </c>
      <c r="AC149" t="str">
        <f>IF('Data Export'!$C149="","", "")</f>
        <v/>
      </c>
      <c r="AD149" t="str">
        <f>IF('Data Export'!$C149="","", 'Adding Doors'!H15)</f>
        <v/>
      </c>
      <c r="AE149" t="str">
        <f>IF('Data Export'!$C149="","", "")</f>
        <v/>
      </c>
      <c r="AF149" t="str">
        <f>IF('Data Export'!$C149="","", "")</f>
        <v/>
      </c>
      <c r="AG149" t="str">
        <f>IF('Data Export'!$C149="","", "")</f>
        <v/>
      </c>
      <c r="AH149" t="str">
        <f>IF('Data Export'!$C149="","", "")</f>
        <v/>
      </c>
      <c r="AI149" t="str">
        <f>IF('Data Export'!$C149="","", "")</f>
        <v/>
      </c>
      <c r="AJ149" t="str">
        <f>IF('Data Export'!$C149="","", "")</f>
        <v/>
      </c>
      <c r="AK149" t="str">
        <f>IF('Data Export'!$C149="","", "")</f>
        <v/>
      </c>
      <c r="AL149" t="str">
        <f>IF('Data Export'!$C149="","", "")</f>
        <v/>
      </c>
      <c r="AM149" t="str">
        <f>IF('Data Export'!$C149="","", "")</f>
        <v/>
      </c>
      <c r="AN149" t="str">
        <f>IF('Data Export'!$C149="","", "")</f>
        <v/>
      </c>
    </row>
    <row r="150" spans="1:40">
      <c r="A150" t="str">
        <f>'Adding Doors'!$B$3</f>
        <v>Adding Doors to Existing Refrigerated Display Cases</v>
      </c>
      <c r="B150">
        <v>149</v>
      </c>
      <c r="C150" t="str">
        <f>IF('Adding Doors'!I16="","",'Adding Doors'!I16)</f>
        <v/>
      </c>
      <c r="D150" s="130" t="str">
        <f>IF($C150="","",'Look Up Tables'!$AO$73)</f>
        <v/>
      </c>
      <c r="E150" t="str">
        <f>IF('Data Export'!$C150="","",'Adding Doors'!P16)</f>
        <v/>
      </c>
      <c r="F150" t="str">
        <f>IF('Data Export'!C150="","", 'Project Summary'!$C$6)</f>
        <v/>
      </c>
      <c r="G150" t="str">
        <f>IF('Data Export'!$C150="","",'Adding Doors'!M16)</f>
        <v/>
      </c>
      <c r="H150" t="str">
        <f>IF('Data Export'!$C150="","",'Adding Doors'!N16)</f>
        <v/>
      </c>
      <c r="I150" t="str">
        <f>IF('Data Export'!$C150="","", 'Project Summary'!$H$1)</f>
        <v/>
      </c>
      <c r="J150" t="str">
        <f>IF('Data Export'!$C150="","",'Adding Doors'!D16)</f>
        <v/>
      </c>
      <c r="K150" t="str">
        <f>IF('Data Export'!$C150="","",'Adding Doors'!E16)</f>
        <v/>
      </c>
      <c r="L150" t="str">
        <f>IF('Data Export'!$C150="","", 'Project Summary'!$C$12)</f>
        <v/>
      </c>
      <c r="M150" t="str">
        <f>IF('Data Export'!$C150="","", "")</f>
        <v/>
      </c>
      <c r="N150" t="str">
        <f>IF('Data Export'!$C150="","", "")</f>
        <v/>
      </c>
      <c r="O150" t="str">
        <f>IF('Data Export'!$C150="","", "")</f>
        <v/>
      </c>
      <c r="P150" t="str">
        <f>IF('Data Export'!$C150="","", "")</f>
        <v/>
      </c>
      <c r="Q150" t="str">
        <f>IF('Data Export'!$C150="","", "")</f>
        <v/>
      </c>
      <c r="R150" t="str">
        <f>IF('Data Export'!$C150="","", "")</f>
        <v/>
      </c>
      <c r="S150" t="str">
        <f>IF('Data Export'!$C150="","", "")</f>
        <v/>
      </c>
      <c r="T150" t="str">
        <f>IF('Data Export'!$C150="","", "")</f>
        <v/>
      </c>
      <c r="U150" t="str">
        <f>IF('Data Export'!$C150="","", "")</f>
        <v/>
      </c>
      <c r="V150" t="str">
        <f>IF('Data Export'!$C150="","", "")</f>
        <v/>
      </c>
      <c r="W150" t="str">
        <f>IF('Data Export'!$C150="","", "")</f>
        <v/>
      </c>
      <c r="X150" t="str">
        <f>IF('Data Export'!$C150="","", "")</f>
        <v/>
      </c>
      <c r="Y150" t="str">
        <f>IF('Data Export'!$C150="","", "")</f>
        <v/>
      </c>
      <c r="Z150" t="str">
        <f>IF('Data Export'!$C150="","", 'Adding Doors'!G16)</f>
        <v/>
      </c>
      <c r="AA150" t="str">
        <f>IF('Data Export'!$C150="","", "")</f>
        <v/>
      </c>
      <c r="AB150" t="str">
        <f>IF('Data Export'!$C150="","", "")</f>
        <v/>
      </c>
      <c r="AC150" t="str">
        <f>IF('Data Export'!$C150="","", "")</f>
        <v/>
      </c>
      <c r="AD150" t="str">
        <f>IF('Data Export'!$C150="","", 'Adding Doors'!H16)</f>
        <v/>
      </c>
      <c r="AE150" t="str">
        <f>IF('Data Export'!$C150="","", "")</f>
        <v/>
      </c>
      <c r="AF150" t="str">
        <f>IF('Data Export'!$C150="","", "")</f>
        <v/>
      </c>
      <c r="AG150" t="str">
        <f>IF('Data Export'!$C150="","", "")</f>
        <v/>
      </c>
      <c r="AH150" t="str">
        <f>IF('Data Export'!$C150="","", "")</f>
        <v/>
      </c>
      <c r="AI150" t="str">
        <f>IF('Data Export'!$C150="","", "")</f>
        <v/>
      </c>
      <c r="AJ150" t="str">
        <f>IF('Data Export'!$C150="","", "")</f>
        <v/>
      </c>
      <c r="AK150" t="str">
        <f>IF('Data Export'!$C150="","", "")</f>
        <v/>
      </c>
      <c r="AL150" t="str">
        <f>IF('Data Export'!$C150="","", "")</f>
        <v/>
      </c>
      <c r="AM150" t="str">
        <f>IF('Data Export'!$C150="","", "")</f>
        <v/>
      </c>
      <c r="AN150" t="str">
        <f>IF('Data Export'!$C150="","", "")</f>
        <v/>
      </c>
    </row>
    <row r="151" spans="1:40">
      <c r="A151" t="str">
        <f>'Adding Doors'!$B$3</f>
        <v>Adding Doors to Existing Refrigerated Display Cases</v>
      </c>
      <c r="B151">
        <v>150</v>
      </c>
      <c r="C151" t="str">
        <f>IF('Adding Doors'!I17="","",'Adding Doors'!I17)</f>
        <v/>
      </c>
      <c r="D151" s="130" t="str">
        <f>IF($C151="","",'Look Up Tables'!$AO$73)</f>
        <v/>
      </c>
      <c r="E151" t="str">
        <f>IF('Data Export'!$C151="","",'Adding Doors'!P17)</f>
        <v/>
      </c>
      <c r="F151" t="str">
        <f>IF('Data Export'!C151="","", 'Project Summary'!$C$6)</f>
        <v/>
      </c>
      <c r="G151" t="str">
        <f>IF('Data Export'!$C151="","",'Adding Doors'!M17)</f>
        <v/>
      </c>
      <c r="H151" t="str">
        <f>IF('Data Export'!$C151="","",'Adding Doors'!N17)</f>
        <v/>
      </c>
      <c r="I151" t="str">
        <f>IF('Data Export'!$C151="","", 'Project Summary'!$H$1)</f>
        <v/>
      </c>
      <c r="J151" t="str">
        <f>IF('Data Export'!$C151="","",'Adding Doors'!D17)</f>
        <v/>
      </c>
      <c r="K151" t="str">
        <f>IF('Data Export'!$C151="","",'Adding Doors'!E17)</f>
        <v/>
      </c>
      <c r="L151" t="str">
        <f>IF('Data Export'!$C151="","", 'Project Summary'!$C$12)</f>
        <v/>
      </c>
      <c r="M151" t="str">
        <f>IF('Data Export'!$C151="","", "")</f>
        <v/>
      </c>
      <c r="N151" t="str">
        <f>IF('Data Export'!$C151="","", "")</f>
        <v/>
      </c>
      <c r="O151" t="str">
        <f>IF('Data Export'!$C151="","", "")</f>
        <v/>
      </c>
      <c r="P151" t="str">
        <f>IF('Data Export'!$C151="","", "")</f>
        <v/>
      </c>
      <c r="Q151" t="str">
        <f>IF('Data Export'!$C151="","", "")</f>
        <v/>
      </c>
      <c r="R151" t="str">
        <f>IF('Data Export'!$C151="","", "")</f>
        <v/>
      </c>
      <c r="S151" t="str">
        <f>IF('Data Export'!$C151="","", "")</f>
        <v/>
      </c>
      <c r="T151" t="str">
        <f>IF('Data Export'!$C151="","", "")</f>
        <v/>
      </c>
      <c r="U151" t="str">
        <f>IF('Data Export'!$C151="","", "")</f>
        <v/>
      </c>
      <c r="V151" t="str">
        <f>IF('Data Export'!$C151="","", "")</f>
        <v/>
      </c>
      <c r="W151" t="str">
        <f>IF('Data Export'!$C151="","", "")</f>
        <v/>
      </c>
      <c r="X151" t="str">
        <f>IF('Data Export'!$C151="","", "")</f>
        <v/>
      </c>
      <c r="Y151" t="str">
        <f>IF('Data Export'!$C151="","", "")</f>
        <v/>
      </c>
      <c r="Z151" t="str">
        <f>IF('Data Export'!$C151="","", 'Adding Doors'!G17)</f>
        <v/>
      </c>
      <c r="AA151" t="str">
        <f>IF('Data Export'!$C151="","", "")</f>
        <v/>
      </c>
      <c r="AB151" t="str">
        <f>IF('Data Export'!$C151="","", "")</f>
        <v/>
      </c>
      <c r="AC151" t="str">
        <f>IF('Data Export'!$C151="","", "")</f>
        <v/>
      </c>
      <c r="AD151" t="str">
        <f>IF('Data Export'!$C151="","", 'Adding Doors'!H17)</f>
        <v/>
      </c>
      <c r="AE151" t="str">
        <f>IF('Data Export'!$C151="","", "")</f>
        <v/>
      </c>
      <c r="AF151" t="str">
        <f>IF('Data Export'!$C151="","", "")</f>
        <v/>
      </c>
      <c r="AG151" t="str">
        <f>IF('Data Export'!$C151="","", "")</f>
        <v/>
      </c>
      <c r="AH151" t="str">
        <f>IF('Data Export'!$C151="","", "")</f>
        <v/>
      </c>
      <c r="AI151" t="str">
        <f>IF('Data Export'!$C151="","", "")</f>
        <v/>
      </c>
      <c r="AJ151" t="str">
        <f>IF('Data Export'!$C151="","", "")</f>
        <v/>
      </c>
      <c r="AK151" t="str">
        <f>IF('Data Export'!$C151="","", "")</f>
        <v/>
      </c>
      <c r="AL151" t="str">
        <f>IF('Data Export'!$C151="","", "")</f>
        <v/>
      </c>
      <c r="AM151" t="str">
        <f>IF('Data Export'!$C151="","", "")</f>
        <v/>
      </c>
      <c r="AN151" t="str">
        <f>IF('Data Export'!$C151="","", "")</f>
        <v/>
      </c>
    </row>
    <row r="152" spans="1:40">
      <c r="A152" t="str">
        <f>'Air Cooled Ref Condenser'!$B$3</f>
        <v>Air-Cooled Refrigeration Condenser</v>
      </c>
      <c r="B152">
        <v>151</v>
      </c>
      <c r="C152">
        <f>IF('Air Cooled Ref Condenser'!H8="","",'Air Cooled Ref Condenser'!H8)</f>
        <v>1</v>
      </c>
      <c r="D152" s="130">
        <f>IF(C152="","",'Look Up Tables'!$AW$60)</f>
        <v>0</v>
      </c>
      <c r="E152">
        <f>IF('Data Export'!$C152="","", 'Air Cooled Ref Condenser'!M8)</f>
        <v>54.5</v>
      </c>
      <c r="F152">
        <f>IF('Data Export'!C152="","", 'Project Summary'!$C$6)</f>
        <v>0</v>
      </c>
      <c r="G152">
        <f>IF('Data Export'!$C152="","",'Air Cooled Ref Condenser'!J8)</f>
        <v>1296</v>
      </c>
      <c r="H152">
        <f>IF('Data Export'!$C152="","",'Air Cooled Ref Condenser'!K8)</f>
        <v>0.1429</v>
      </c>
      <c r="I152">
        <f>IF('Data Export'!$C152="","", 'Project Summary'!$H$1)</f>
        <v>4</v>
      </c>
      <c r="J152" t="str">
        <f>IF('Data Export'!$C152="","",'Air Cooled Ref Condenser'!D8)</f>
        <v>test mfg</v>
      </c>
      <c r="K152" t="str">
        <f>IF('Data Export'!$C152="","",'Air Cooled Ref Condenser'!E8)</f>
        <v>test model</v>
      </c>
      <c r="L152" t="str">
        <f>IF('Data Export'!$C152="","", 'Project Summary'!$C$12)</f>
        <v>Grocery</v>
      </c>
      <c r="M152" t="str">
        <f>IF('Data Export'!$C152="","", "")</f>
        <v/>
      </c>
      <c r="N152" t="str">
        <f>IF('Data Export'!$C152="","", "")</f>
        <v/>
      </c>
      <c r="O152" t="str">
        <f>IF('Data Export'!$C152="","", "")</f>
        <v/>
      </c>
      <c r="P152" t="str">
        <f>IF('Data Export'!$C152="","", "")</f>
        <v/>
      </c>
      <c r="Q152" t="str">
        <f>IF('Data Export'!$C152="","", "")</f>
        <v/>
      </c>
      <c r="R152" t="str">
        <f>IF('Data Export'!$C152="","", "")</f>
        <v/>
      </c>
      <c r="S152" t="str">
        <f>IF('Data Export'!$C152="","", "")</f>
        <v/>
      </c>
      <c r="T152" t="str">
        <f>IF('Data Export'!$C152="","", "")</f>
        <v/>
      </c>
      <c r="U152" t="str">
        <f>IF('Data Export'!$C152="","", "")</f>
        <v/>
      </c>
      <c r="V152" t="str">
        <f>IF('Data Export'!$C152="","", "")</f>
        <v/>
      </c>
      <c r="W152">
        <f>IF('Data Export'!$C152="","", 'Air Cooled Ref Condenser'!G8)</f>
        <v>1</v>
      </c>
      <c r="X152" t="str">
        <f>IF('Data Export'!$C152="","", "")</f>
        <v/>
      </c>
      <c r="Y152" t="str">
        <f>IF('Data Export'!$C152="","", "")</f>
        <v/>
      </c>
      <c r="Z152" t="str">
        <f>IF('Data Export'!$C152="","", "")</f>
        <v/>
      </c>
      <c r="AA152" t="str">
        <f>IF('Data Export'!$C152="","", "")</f>
        <v/>
      </c>
      <c r="AB152" t="str">
        <f>IF('Data Export'!$C152="","", "")</f>
        <v/>
      </c>
      <c r="AC152" t="str">
        <f>IF('Data Export'!$C152="","", "")</f>
        <v/>
      </c>
      <c r="AD152" t="str">
        <f>IF('Data Export'!$C152="","", "")</f>
        <v/>
      </c>
      <c r="AE152" t="str">
        <f>IF('Data Export'!$C152="","", "")</f>
        <v/>
      </c>
      <c r="AF152" t="str">
        <f>IF('Data Export'!$C152="","", "")</f>
        <v/>
      </c>
      <c r="AG152" t="str">
        <f>IF('Data Export'!$C152="","", "")</f>
        <v/>
      </c>
      <c r="AH152" t="str">
        <f>IF('Data Export'!$C152="","", "")</f>
        <v/>
      </c>
      <c r="AI152" t="str">
        <f>IF('Data Export'!$C152="","", "")</f>
        <v/>
      </c>
      <c r="AJ152" t="str">
        <f>IF('Data Export'!$C152="","", "")</f>
        <v/>
      </c>
      <c r="AK152" t="str">
        <f>IF('Data Export'!$C152="","", "")</f>
        <v/>
      </c>
      <c r="AL152" t="str">
        <f>IF('Data Export'!$C152="","", "")</f>
        <v/>
      </c>
      <c r="AM152" t="str">
        <f>IF('Data Export'!$C152="","", "")</f>
        <v/>
      </c>
      <c r="AN152" t="str">
        <f>IF('Data Export'!$C152="","", "")</f>
        <v/>
      </c>
    </row>
    <row r="153" spans="1:40">
      <c r="A153" t="str">
        <f>'Air Cooled Ref Condenser'!$B$3</f>
        <v>Air-Cooled Refrigeration Condenser</v>
      </c>
      <c r="B153">
        <v>152</v>
      </c>
      <c r="C153" t="str">
        <f>IF('Air Cooled Ref Condenser'!H9="","",'Air Cooled Ref Condenser'!H9)</f>
        <v/>
      </c>
      <c r="D153" s="130" t="str">
        <f>IF(C153="","",'Look Up Tables'!$AW$60)</f>
        <v/>
      </c>
      <c r="E153" t="str">
        <f>IF('Data Export'!$C153="","", 'Air Cooled Ref Condenser'!M9)</f>
        <v/>
      </c>
      <c r="F153" t="str">
        <f>IF('Data Export'!C153="","", 'Project Summary'!$C$6)</f>
        <v/>
      </c>
      <c r="G153" t="str">
        <f>IF('Data Export'!$C153="","",'Air Cooled Ref Condenser'!J9)</f>
        <v/>
      </c>
      <c r="H153" t="str">
        <f>IF('Data Export'!$C153="","",'Air Cooled Ref Condenser'!K9)</f>
        <v/>
      </c>
      <c r="I153" t="str">
        <f>IF('Data Export'!$C153="","", 'Project Summary'!$H$1)</f>
        <v/>
      </c>
      <c r="J153" t="str">
        <f>IF('Data Export'!$C153="","",'Air Cooled Ref Condenser'!D9)</f>
        <v/>
      </c>
      <c r="K153" t="str">
        <f>IF('Data Export'!$C153="","",'Air Cooled Ref Condenser'!E9)</f>
        <v/>
      </c>
      <c r="L153" t="str">
        <f>IF('Data Export'!$C153="","", 'Project Summary'!$C$12)</f>
        <v/>
      </c>
      <c r="M153" t="str">
        <f>IF('Data Export'!$C153="","", "")</f>
        <v/>
      </c>
      <c r="N153" t="str">
        <f>IF('Data Export'!$C153="","", "")</f>
        <v/>
      </c>
      <c r="O153" t="str">
        <f>IF('Data Export'!$C153="","", "")</f>
        <v/>
      </c>
      <c r="P153" t="str">
        <f>IF('Data Export'!$C153="","", "")</f>
        <v/>
      </c>
      <c r="Q153" t="str">
        <f>IF('Data Export'!$C153="","", "")</f>
        <v/>
      </c>
      <c r="R153" t="str">
        <f>IF('Data Export'!$C153="","", "")</f>
        <v/>
      </c>
      <c r="S153" t="str">
        <f>IF('Data Export'!$C153="","", "")</f>
        <v/>
      </c>
      <c r="T153" t="str">
        <f>IF('Data Export'!$C153="","", "")</f>
        <v/>
      </c>
      <c r="U153" t="str">
        <f>IF('Data Export'!$C153="","", "")</f>
        <v/>
      </c>
      <c r="V153" t="str">
        <f>IF('Data Export'!$C153="","", "")</f>
        <v/>
      </c>
      <c r="W153" t="str">
        <f>IF('Data Export'!$C153="","", 'Air Cooled Ref Condenser'!G9)</f>
        <v/>
      </c>
      <c r="X153" t="str">
        <f>IF('Data Export'!$C153="","", "")</f>
        <v/>
      </c>
      <c r="Y153" t="str">
        <f>IF('Data Export'!$C153="","", "")</f>
        <v/>
      </c>
      <c r="Z153" t="str">
        <f>IF('Data Export'!$C153="","", "")</f>
        <v/>
      </c>
      <c r="AA153" t="str">
        <f>IF('Data Export'!$C153="","", "")</f>
        <v/>
      </c>
      <c r="AB153" t="str">
        <f>IF('Data Export'!$C153="","", "")</f>
        <v/>
      </c>
      <c r="AC153" t="str">
        <f>IF('Data Export'!$C153="","", "")</f>
        <v/>
      </c>
      <c r="AD153" t="str">
        <f>IF('Data Export'!$C153="","", "")</f>
        <v/>
      </c>
      <c r="AE153" t="str">
        <f>IF('Data Export'!$C153="","", "")</f>
        <v/>
      </c>
      <c r="AF153" t="str">
        <f>IF('Data Export'!$C153="","", "")</f>
        <v/>
      </c>
      <c r="AG153" t="str">
        <f>IF('Data Export'!$C153="","", "")</f>
        <v/>
      </c>
      <c r="AH153" t="str">
        <f>IF('Data Export'!$C153="","", "")</f>
        <v/>
      </c>
      <c r="AI153" t="str">
        <f>IF('Data Export'!$C153="","", "")</f>
        <v/>
      </c>
      <c r="AJ153" t="str">
        <f>IF('Data Export'!$C153="","", "")</f>
        <v/>
      </c>
      <c r="AK153" t="str">
        <f>IF('Data Export'!$C153="","", "")</f>
        <v/>
      </c>
      <c r="AL153" t="str">
        <f>IF('Data Export'!$C153="","", "")</f>
        <v/>
      </c>
      <c r="AM153" t="str">
        <f>IF('Data Export'!$C153="","", "")</f>
        <v/>
      </c>
      <c r="AN153" t="str">
        <f>IF('Data Export'!$C153="","", "")</f>
        <v/>
      </c>
    </row>
    <row r="154" spans="1:40">
      <c r="A154" t="str">
        <f>'Air Cooled Ref Condenser'!$B$3</f>
        <v>Air-Cooled Refrigeration Condenser</v>
      </c>
      <c r="B154">
        <v>153</v>
      </c>
      <c r="C154" t="str">
        <f>IF('Air Cooled Ref Condenser'!H10="","",'Air Cooled Ref Condenser'!H10)</f>
        <v/>
      </c>
      <c r="D154" s="130" t="str">
        <f>IF(C154="","",'Look Up Tables'!$AW$60)</f>
        <v/>
      </c>
      <c r="E154" t="str">
        <f>IF('Data Export'!$C154="","", 'Air Cooled Ref Condenser'!M10)</f>
        <v/>
      </c>
      <c r="F154" t="str">
        <f>IF('Data Export'!C154="","", 'Project Summary'!$C$6)</f>
        <v/>
      </c>
      <c r="G154" t="str">
        <f>IF('Data Export'!$C154="","",'Air Cooled Ref Condenser'!J10)</f>
        <v/>
      </c>
      <c r="H154" t="str">
        <f>IF('Data Export'!$C154="","",'Air Cooled Ref Condenser'!K10)</f>
        <v/>
      </c>
      <c r="I154" t="str">
        <f>IF('Data Export'!$C154="","", 'Project Summary'!$H$1)</f>
        <v/>
      </c>
      <c r="J154" t="str">
        <f>IF('Data Export'!$C154="","",'Air Cooled Ref Condenser'!D10)</f>
        <v/>
      </c>
      <c r="K154" t="str">
        <f>IF('Data Export'!$C154="","",'Air Cooled Ref Condenser'!E10)</f>
        <v/>
      </c>
      <c r="L154" t="str">
        <f>IF('Data Export'!$C154="","", 'Project Summary'!$C$12)</f>
        <v/>
      </c>
      <c r="M154" t="str">
        <f>IF('Data Export'!$C154="","", "")</f>
        <v/>
      </c>
      <c r="N154" t="str">
        <f>IF('Data Export'!$C154="","", "")</f>
        <v/>
      </c>
      <c r="O154" t="str">
        <f>IF('Data Export'!$C154="","", "")</f>
        <v/>
      </c>
      <c r="P154" t="str">
        <f>IF('Data Export'!$C154="","", "")</f>
        <v/>
      </c>
      <c r="Q154" t="str">
        <f>IF('Data Export'!$C154="","", "")</f>
        <v/>
      </c>
      <c r="R154" t="str">
        <f>IF('Data Export'!$C154="","", "")</f>
        <v/>
      </c>
      <c r="S154" t="str">
        <f>IF('Data Export'!$C154="","", "")</f>
        <v/>
      </c>
      <c r="T154" t="str">
        <f>IF('Data Export'!$C154="","", "")</f>
        <v/>
      </c>
      <c r="U154" t="str">
        <f>IF('Data Export'!$C154="","", "")</f>
        <v/>
      </c>
      <c r="V154" t="str">
        <f>IF('Data Export'!$C154="","", "")</f>
        <v/>
      </c>
      <c r="W154" t="str">
        <f>IF('Data Export'!$C154="","", 'Air Cooled Ref Condenser'!G10)</f>
        <v/>
      </c>
      <c r="X154" t="str">
        <f>IF('Data Export'!$C154="","", "")</f>
        <v/>
      </c>
      <c r="Y154" t="str">
        <f>IF('Data Export'!$C154="","", "")</f>
        <v/>
      </c>
      <c r="Z154" t="str">
        <f>IF('Data Export'!$C154="","", "")</f>
        <v/>
      </c>
      <c r="AA154" t="str">
        <f>IF('Data Export'!$C154="","", "")</f>
        <v/>
      </c>
      <c r="AB154" t="str">
        <f>IF('Data Export'!$C154="","", "")</f>
        <v/>
      </c>
      <c r="AC154" t="str">
        <f>IF('Data Export'!$C154="","", "")</f>
        <v/>
      </c>
      <c r="AD154" t="str">
        <f>IF('Data Export'!$C154="","", "")</f>
        <v/>
      </c>
      <c r="AE154" t="str">
        <f>IF('Data Export'!$C154="","", "")</f>
        <v/>
      </c>
      <c r="AF154" t="str">
        <f>IF('Data Export'!$C154="","", "")</f>
        <v/>
      </c>
      <c r="AG154" t="str">
        <f>IF('Data Export'!$C154="","", "")</f>
        <v/>
      </c>
      <c r="AH154" t="str">
        <f>IF('Data Export'!$C154="","", "")</f>
        <v/>
      </c>
      <c r="AI154" t="str">
        <f>IF('Data Export'!$C154="","", "")</f>
        <v/>
      </c>
      <c r="AJ154" t="str">
        <f>IF('Data Export'!$C154="","", "")</f>
        <v/>
      </c>
      <c r="AK154" t="str">
        <f>IF('Data Export'!$C154="","", "")</f>
        <v/>
      </c>
      <c r="AL154" t="str">
        <f>IF('Data Export'!$C154="","", "")</f>
        <v/>
      </c>
      <c r="AM154" t="str">
        <f>IF('Data Export'!$C154="","", "")</f>
        <v/>
      </c>
      <c r="AN154" t="str">
        <f>IF('Data Export'!$C154="","", "")</f>
        <v/>
      </c>
    </row>
    <row r="155" spans="1:40">
      <c r="A155" t="str">
        <f>'Air Cooled Ref Condenser'!$B$3</f>
        <v>Air-Cooled Refrigeration Condenser</v>
      </c>
      <c r="B155">
        <v>154</v>
      </c>
      <c r="C155" t="str">
        <f>IF('Air Cooled Ref Condenser'!H11="","",'Air Cooled Ref Condenser'!H11)</f>
        <v/>
      </c>
      <c r="D155" s="130" t="str">
        <f>IF(C155="","",'Look Up Tables'!$AW$60)</f>
        <v/>
      </c>
      <c r="E155" t="str">
        <f>IF('Data Export'!$C155="","", 'Air Cooled Ref Condenser'!M11)</f>
        <v/>
      </c>
      <c r="F155" t="str">
        <f>IF('Data Export'!C155="","", 'Project Summary'!$C$6)</f>
        <v/>
      </c>
      <c r="G155" t="str">
        <f>IF('Data Export'!$C155="","",'Air Cooled Ref Condenser'!J11)</f>
        <v/>
      </c>
      <c r="H155" t="str">
        <f>IF('Data Export'!$C155="","",'Air Cooled Ref Condenser'!K11)</f>
        <v/>
      </c>
      <c r="I155" t="str">
        <f>IF('Data Export'!$C155="","", 'Project Summary'!$H$1)</f>
        <v/>
      </c>
      <c r="J155" t="str">
        <f>IF('Data Export'!$C155="","",'Air Cooled Ref Condenser'!D11)</f>
        <v/>
      </c>
      <c r="K155" t="str">
        <f>IF('Data Export'!$C155="","",'Air Cooled Ref Condenser'!E11)</f>
        <v/>
      </c>
      <c r="L155" t="str">
        <f>IF('Data Export'!$C155="","", 'Project Summary'!$C$12)</f>
        <v/>
      </c>
      <c r="M155" t="str">
        <f>IF('Data Export'!$C155="","", "")</f>
        <v/>
      </c>
      <c r="N155" t="str">
        <f>IF('Data Export'!$C155="","", "")</f>
        <v/>
      </c>
      <c r="O155" t="str">
        <f>IF('Data Export'!$C155="","", "")</f>
        <v/>
      </c>
      <c r="P155" t="str">
        <f>IF('Data Export'!$C155="","", "")</f>
        <v/>
      </c>
      <c r="Q155" t="str">
        <f>IF('Data Export'!$C155="","", "")</f>
        <v/>
      </c>
      <c r="R155" t="str">
        <f>IF('Data Export'!$C155="","", "")</f>
        <v/>
      </c>
      <c r="S155" t="str">
        <f>IF('Data Export'!$C155="","", "")</f>
        <v/>
      </c>
      <c r="T155" t="str">
        <f>IF('Data Export'!$C155="","", "")</f>
        <v/>
      </c>
      <c r="U155" t="str">
        <f>IF('Data Export'!$C155="","", "")</f>
        <v/>
      </c>
      <c r="V155" t="str">
        <f>IF('Data Export'!$C155="","", "")</f>
        <v/>
      </c>
      <c r="W155" t="str">
        <f>IF('Data Export'!$C155="","", 'Air Cooled Ref Condenser'!G11)</f>
        <v/>
      </c>
      <c r="X155" t="str">
        <f>IF('Data Export'!$C155="","", "")</f>
        <v/>
      </c>
      <c r="Y155" t="str">
        <f>IF('Data Export'!$C155="","", "")</f>
        <v/>
      </c>
      <c r="Z155" t="str">
        <f>IF('Data Export'!$C155="","", "")</f>
        <v/>
      </c>
      <c r="AA155" t="str">
        <f>IF('Data Export'!$C155="","", "")</f>
        <v/>
      </c>
      <c r="AB155" t="str">
        <f>IF('Data Export'!$C155="","", "")</f>
        <v/>
      </c>
      <c r="AC155" t="str">
        <f>IF('Data Export'!$C155="","", "")</f>
        <v/>
      </c>
      <c r="AD155" t="str">
        <f>IF('Data Export'!$C155="","", "")</f>
        <v/>
      </c>
      <c r="AE155" t="str">
        <f>IF('Data Export'!$C155="","", "")</f>
        <v/>
      </c>
      <c r="AF155" t="str">
        <f>IF('Data Export'!$C155="","", "")</f>
        <v/>
      </c>
      <c r="AG155" t="str">
        <f>IF('Data Export'!$C155="","", "")</f>
        <v/>
      </c>
      <c r="AH155" t="str">
        <f>IF('Data Export'!$C155="","", "")</f>
        <v/>
      </c>
      <c r="AI155" t="str">
        <f>IF('Data Export'!$C155="","", "")</f>
        <v/>
      </c>
      <c r="AJ155" t="str">
        <f>IF('Data Export'!$C155="","", "")</f>
        <v/>
      </c>
      <c r="AK155" t="str">
        <f>IF('Data Export'!$C155="","", "")</f>
        <v/>
      </c>
      <c r="AL155" t="str">
        <f>IF('Data Export'!$C155="","", "")</f>
        <v/>
      </c>
      <c r="AM155" t="str">
        <f>IF('Data Export'!$C155="","", "")</f>
        <v/>
      </c>
      <c r="AN155" t="str">
        <f>IF('Data Export'!$C155="","", "")</f>
        <v/>
      </c>
    </row>
    <row r="156" spans="1:40">
      <c r="A156" t="str">
        <f>'Air Cooled Ref Condenser'!$B$3</f>
        <v>Air-Cooled Refrigeration Condenser</v>
      </c>
      <c r="B156">
        <v>155</v>
      </c>
      <c r="C156" t="str">
        <f>IF('Air Cooled Ref Condenser'!H12="","",'Air Cooled Ref Condenser'!H12)</f>
        <v/>
      </c>
      <c r="D156" s="130" t="str">
        <f>IF(C156="","",'Look Up Tables'!$AW$60)</f>
        <v/>
      </c>
      <c r="E156" t="str">
        <f>IF('Data Export'!$C156="","", 'Air Cooled Ref Condenser'!M12)</f>
        <v/>
      </c>
      <c r="F156" t="str">
        <f>IF('Data Export'!C156="","", 'Project Summary'!$C$6)</f>
        <v/>
      </c>
      <c r="G156" t="str">
        <f>IF('Data Export'!$C156="","",'Air Cooled Ref Condenser'!J12)</f>
        <v/>
      </c>
      <c r="H156" t="str">
        <f>IF('Data Export'!$C156="","",'Air Cooled Ref Condenser'!K12)</f>
        <v/>
      </c>
      <c r="I156" t="str">
        <f>IF('Data Export'!$C156="","", 'Project Summary'!$H$1)</f>
        <v/>
      </c>
      <c r="J156" t="str">
        <f>IF('Data Export'!$C156="","",'Air Cooled Ref Condenser'!D12)</f>
        <v/>
      </c>
      <c r="K156" t="str">
        <f>IF('Data Export'!$C156="","",'Air Cooled Ref Condenser'!E12)</f>
        <v/>
      </c>
      <c r="L156" t="str">
        <f>IF('Data Export'!$C156="","", 'Project Summary'!$C$12)</f>
        <v/>
      </c>
      <c r="M156" t="str">
        <f>IF('Data Export'!$C156="","", "")</f>
        <v/>
      </c>
      <c r="N156" t="str">
        <f>IF('Data Export'!$C156="","", "")</f>
        <v/>
      </c>
      <c r="O156" t="str">
        <f>IF('Data Export'!$C156="","", "")</f>
        <v/>
      </c>
      <c r="P156" t="str">
        <f>IF('Data Export'!$C156="","", "")</f>
        <v/>
      </c>
      <c r="Q156" t="str">
        <f>IF('Data Export'!$C156="","", "")</f>
        <v/>
      </c>
      <c r="R156" t="str">
        <f>IF('Data Export'!$C156="","", "")</f>
        <v/>
      </c>
      <c r="S156" t="str">
        <f>IF('Data Export'!$C156="","", "")</f>
        <v/>
      </c>
      <c r="T156" t="str">
        <f>IF('Data Export'!$C156="","", "")</f>
        <v/>
      </c>
      <c r="U156" t="str">
        <f>IF('Data Export'!$C156="","", "")</f>
        <v/>
      </c>
      <c r="V156" t="str">
        <f>IF('Data Export'!$C156="","", "")</f>
        <v/>
      </c>
      <c r="W156" t="str">
        <f>IF('Data Export'!$C156="","", 'Air Cooled Ref Condenser'!G12)</f>
        <v/>
      </c>
      <c r="X156" t="str">
        <f>IF('Data Export'!$C156="","", "")</f>
        <v/>
      </c>
      <c r="Y156" t="str">
        <f>IF('Data Export'!$C156="","", "")</f>
        <v/>
      </c>
      <c r="Z156" t="str">
        <f>IF('Data Export'!$C156="","", "")</f>
        <v/>
      </c>
      <c r="AA156" t="str">
        <f>IF('Data Export'!$C156="","", "")</f>
        <v/>
      </c>
      <c r="AB156" t="str">
        <f>IF('Data Export'!$C156="","", "")</f>
        <v/>
      </c>
      <c r="AC156" t="str">
        <f>IF('Data Export'!$C156="","", "")</f>
        <v/>
      </c>
      <c r="AD156" t="str">
        <f>IF('Data Export'!$C156="","", "")</f>
        <v/>
      </c>
      <c r="AE156" t="str">
        <f>IF('Data Export'!$C156="","", "")</f>
        <v/>
      </c>
      <c r="AF156" t="str">
        <f>IF('Data Export'!$C156="","", "")</f>
        <v/>
      </c>
      <c r="AG156" t="str">
        <f>IF('Data Export'!$C156="","", "")</f>
        <v/>
      </c>
      <c r="AH156" t="str">
        <f>IF('Data Export'!$C156="","", "")</f>
        <v/>
      </c>
      <c r="AI156" t="str">
        <f>IF('Data Export'!$C156="","", "")</f>
        <v/>
      </c>
      <c r="AJ156" t="str">
        <f>IF('Data Export'!$C156="","", "")</f>
        <v/>
      </c>
      <c r="AK156" t="str">
        <f>IF('Data Export'!$C156="","", "")</f>
        <v/>
      </c>
      <c r="AL156" t="str">
        <f>IF('Data Export'!$C156="","", "")</f>
        <v/>
      </c>
      <c r="AM156" t="str">
        <f>IF('Data Export'!$C156="","", "")</f>
        <v/>
      </c>
      <c r="AN156" t="str">
        <f>IF('Data Export'!$C156="","", "")</f>
        <v/>
      </c>
    </row>
    <row r="157" spans="1:40">
      <c r="A157" t="str">
        <f>'Air Cooled Ref Condenser'!$B$3</f>
        <v>Air-Cooled Refrigeration Condenser</v>
      </c>
      <c r="B157">
        <v>156</v>
      </c>
      <c r="C157" t="str">
        <f>IF('Air Cooled Ref Condenser'!H13="","",'Air Cooled Ref Condenser'!H13)</f>
        <v/>
      </c>
      <c r="D157" s="130" t="str">
        <f>IF(C157="","",'Look Up Tables'!$AW$60)</f>
        <v/>
      </c>
      <c r="E157" t="str">
        <f>IF('Data Export'!$C157="","", 'Air Cooled Ref Condenser'!M13)</f>
        <v/>
      </c>
      <c r="F157" t="str">
        <f>IF('Data Export'!C157="","", 'Project Summary'!$C$6)</f>
        <v/>
      </c>
      <c r="G157" t="str">
        <f>IF('Data Export'!$C157="","",'Air Cooled Ref Condenser'!J13)</f>
        <v/>
      </c>
      <c r="H157" t="str">
        <f>IF('Data Export'!$C157="","",'Air Cooled Ref Condenser'!K13)</f>
        <v/>
      </c>
      <c r="I157" t="str">
        <f>IF('Data Export'!$C157="","", 'Project Summary'!$H$1)</f>
        <v/>
      </c>
      <c r="J157" t="str">
        <f>IF('Data Export'!$C157="","",'Air Cooled Ref Condenser'!D13)</f>
        <v/>
      </c>
      <c r="K157" t="str">
        <f>IF('Data Export'!$C157="","",'Air Cooled Ref Condenser'!E13)</f>
        <v/>
      </c>
      <c r="L157" t="str">
        <f>IF('Data Export'!$C157="","", 'Project Summary'!$C$12)</f>
        <v/>
      </c>
      <c r="M157" t="str">
        <f>IF('Data Export'!$C157="","", "")</f>
        <v/>
      </c>
      <c r="N157" t="str">
        <f>IF('Data Export'!$C157="","", "")</f>
        <v/>
      </c>
      <c r="O157" t="str">
        <f>IF('Data Export'!$C157="","", "")</f>
        <v/>
      </c>
      <c r="P157" t="str">
        <f>IF('Data Export'!$C157="","", "")</f>
        <v/>
      </c>
      <c r="Q157" t="str">
        <f>IF('Data Export'!$C157="","", "")</f>
        <v/>
      </c>
      <c r="R157" t="str">
        <f>IF('Data Export'!$C157="","", "")</f>
        <v/>
      </c>
      <c r="S157" t="str">
        <f>IF('Data Export'!$C157="","", "")</f>
        <v/>
      </c>
      <c r="T157" t="str">
        <f>IF('Data Export'!$C157="","", "")</f>
        <v/>
      </c>
      <c r="U157" t="str">
        <f>IF('Data Export'!$C157="","", "")</f>
        <v/>
      </c>
      <c r="V157" t="str">
        <f>IF('Data Export'!$C157="","", "")</f>
        <v/>
      </c>
      <c r="W157" t="str">
        <f>IF('Data Export'!$C157="","", 'Air Cooled Ref Condenser'!G13)</f>
        <v/>
      </c>
      <c r="X157" t="str">
        <f>IF('Data Export'!$C157="","", "")</f>
        <v/>
      </c>
      <c r="Y157" t="str">
        <f>IF('Data Export'!$C157="","", "")</f>
        <v/>
      </c>
      <c r="Z157" t="str">
        <f>IF('Data Export'!$C157="","", "")</f>
        <v/>
      </c>
      <c r="AA157" t="str">
        <f>IF('Data Export'!$C157="","", "")</f>
        <v/>
      </c>
      <c r="AB157" t="str">
        <f>IF('Data Export'!$C157="","", "")</f>
        <v/>
      </c>
      <c r="AC157" t="str">
        <f>IF('Data Export'!$C157="","", "")</f>
        <v/>
      </c>
      <c r="AD157" t="str">
        <f>IF('Data Export'!$C157="","", "")</f>
        <v/>
      </c>
      <c r="AE157" t="str">
        <f>IF('Data Export'!$C157="","", "")</f>
        <v/>
      </c>
      <c r="AF157" t="str">
        <f>IF('Data Export'!$C157="","", "")</f>
        <v/>
      </c>
      <c r="AG157" t="str">
        <f>IF('Data Export'!$C157="","", "")</f>
        <v/>
      </c>
      <c r="AH157" t="str">
        <f>IF('Data Export'!$C157="","", "")</f>
        <v/>
      </c>
      <c r="AI157" t="str">
        <f>IF('Data Export'!$C157="","", "")</f>
        <v/>
      </c>
      <c r="AJ157" t="str">
        <f>IF('Data Export'!$C157="","", "")</f>
        <v/>
      </c>
      <c r="AK157" t="str">
        <f>IF('Data Export'!$C157="","", "")</f>
        <v/>
      </c>
      <c r="AL157" t="str">
        <f>IF('Data Export'!$C157="","", "")</f>
        <v/>
      </c>
      <c r="AM157" t="str">
        <f>IF('Data Export'!$C157="","", "")</f>
        <v/>
      </c>
      <c r="AN157" t="str">
        <f>IF('Data Export'!$C157="","", "")</f>
        <v/>
      </c>
    </row>
    <row r="158" spans="1:40">
      <c r="A158" t="str">
        <f>'Air Cooled Ref Condenser'!$B$3</f>
        <v>Air-Cooled Refrigeration Condenser</v>
      </c>
      <c r="B158">
        <v>157</v>
      </c>
      <c r="C158" t="str">
        <f>IF('Air Cooled Ref Condenser'!H14="","",'Air Cooled Ref Condenser'!H14)</f>
        <v/>
      </c>
      <c r="D158" s="130" t="str">
        <f>IF(C158="","",'Look Up Tables'!$AW$60)</f>
        <v/>
      </c>
      <c r="E158" t="str">
        <f>IF('Data Export'!$C158="","", 'Air Cooled Ref Condenser'!M14)</f>
        <v/>
      </c>
      <c r="F158" t="str">
        <f>IF('Data Export'!C158="","", 'Project Summary'!$C$6)</f>
        <v/>
      </c>
      <c r="G158" t="str">
        <f>IF('Data Export'!$C158="","",'Air Cooled Ref Condenser'!J14)</f>
        <v/>
      </c>
      <c r="H158" t="str">
        <f>IF('Data Export'!$C158="","",'Air Cooled Ref Condenser'!K14)</f>
        <v/>
      </c>
      <c r="I158" t="str">
        <f>IF('Data Export'!$C158="","", 'Project Summary'!$H$1)</f>
        <v/>
      </c>
      <c r="J158" t="str">
        <f>IF('Data Export'!$C158="","",'Air Cooled Ref Condenser'!D14)</f>
        <v/>
      </c>
      <c r="K158" t="str">
        <f>IF('Data Export'!$C158="","",'Air Cooled Ref Condenser'!E14)</f>
        <v/>
      </c>
      <c r="L158" t="str">
        <f>IF('Data Export'!$C158="","", 'Project Summary'!$C$12)</f>
        <v/>
      </c>
      <c r="M158" t="str">
        <f>IF('Data Export'!$C158="","", "")</f>
        <v/>
      </c>
      <c r="N158" t="str">
        <f>IF('Data Export'!$C158="","", "")</f>
        <v/>
      </c>
      <c r="O158" t="str">
        <f>IF('Data Export'!$C158="","", "")</f>
        <v/>
      </c>
      <c r="P158" t="str">
        <f>IF('Data Export'!$C158="","", "")</f>
        <v/>
      </c>
      <c r="Q158" t="str">
        <f>IF('Data Export'!$C158="","", "")</f>
        <v/>
      </c>
      <c r="R158" t="str">
        <f>IF('Data Export'!$C158="","", "")</f>
        <v/>
      </c>
      <c r="S158" t="str">
        <f>IF('Data Export'!$C158="","", "")</f>
        <v/>
      </c>
      <c r="T158" t="str">
        <f>IF('Data Export'!$C158="","", "")</f>
        <v/>
      </c>
      <c r="U158" t="str">
        <f>IF('Data Export'!$C158="","", "")</f>
        <v/>
      </c>
      <c r="V158" t="str">
        <f>IF('Data Export'!$C158="","", "")</f>
        <v/>
      </c>
      <c r="W158" t="str">
        <f>IF('Data Export'!$C158="","", 'Air Cooled Ref Condenser'!G14)</f>
        <v/>
      </c>
      <c r="X158" t="str">
        <f>IF('Data Export'!$C158="","", "")</f>
        <v/>
      </c>
      <c r="Y158" t="str">
        <f>IF('Data Export'!$C158="","", "")</f>
        <v/>
      </c>
      <c r="Z158" t="str">
        <f>IF('Data Export'!$C158="","", "")</f>
        <v/>
      </c>
      <c r="AA158" t="str">
        <f>IF('Data Export'!$C158="","", "")</f>
        <v/>
      </c>
      <c r="AB158" t="str">
        <f>IF('Data Export'!$C158="","", "")</f>
        <v/>
      </c>
      <c r="AC158" t="str">
        <f>IF('Data Export'!$C158="","", "")</f>
        <v/>
      </c>
      <c r="AD158" t="str">
        <f>IF('Data Export'!$C158="","", "")</f>
        <v/>
      </c>
      <c r="AE158" t="str">
        <f>IF('Data Export'!$C158="","", "")</f>
        <v/>
      </c>
      <c r="AF158" t="str">
        <f>IF('Data Export'!$C158="","", "")</f>
        <v/>
      </c>
      <c r="AG158" t="str">
        <f>IF('Data Export'!$C158="","", "")</f>
        <v/>
      </c>
      <c r="AH158" t="str">
        <f>IF('Data Export'!$C158="","", "")</f>
        <v/>
      </c>
      <c r="AI158" t="str">
        <f>IF('Data Export'!$C158="","", "")</f>
        <v/>
      </c>
      <c r="AJ158" t="str">
        <f>IF('Data Export'!$C158="","", "")</f>
        <v/>
      </c>
      <c r="AK158" t="str">
        <f>IF('Data Export'!$C158="","", "")</f>
        <v/>
      </c>
      <c r="AL158" t="str">
        <f>IF('Data Export'!$C158="","", "")</f>
        <v/>
      </c>
      <c r="AM158" t="str">
        <f>IF('Data Export'!$C158="","", "")</f>
        <v/>
      </c>
      <c r="AN158" t="str">
        <f>IF('Data Export'!$C158="","", "")</f>
        <v/>
      </c>
    </row>
    <row r="159" spans="1:40">
      <c r="A159" t="str">
        <f>'Air Cooled Ref Condenser'!$B$3</f>
        <v>Air-Cooled Refrigeration Condenser</v>
      </c>
      <c r="B159">
        <v>158</v>
      </c>
      <c r="C159" t="str">
        <f>IF('Air Cooled Ref Condenser'!H15="","",'Air Cooled Ref Condenser'!H15)</f>
        <v/>
      </c>
      <c r="D159" s="130" t="str">
        <f>IF(C159="","",'Look Up Tables'!$AW$60)</f>
        <v/>
      </c>
      <c r="E159" t="str">
        <f>IF('Data Export'!$C159="","", 'Air Cooled Ref Condenser'!M15)</f>
        <v/>
      </c>
      <c r="F159" t="str">
        <f>IF('Data Export'!C159="","", 'Project Summary'!$C$6)</f>
        <v/>
      </c>
      <c r="G159" t="str">
        <f>IF('Data Export'!$C159="","",'Air Cooled Ref Condenser'!J15)</f>
        <v/>
      </c>
      <c r="H159" t="str">
        <f>IF('Data Export'!$C159="","",'Air Cooled Ref Condenser'!K15)</f>
        <v/>
      </c>
      <c r="I159" t="str">
        <f>IF('Data Export'!$C159="","", 'Project Summary'!$H$1)</f>
        <v/>
      </c>
      <c r="J159" t="str">
        <f>IF('Data Export'!$C159="","",'Air Cooled Ref Condenser'!D15)</f>
        <v/>
      </c>
      <c r="K159" t="str">
        <f>IF('Data Export'!$C159="","",'Air Cooled Ref Condenser'!E15)</f>
        <v/>
      </c>
      <c r="L159" t="str">
        <f>IF('Data Export'!$C159="","", 'Project Summary'!$C$12)</f>
        <v/>
      </c>
      <c r="M159" t="str">
        <f>IF('Data Export'!$C159="","", "")</f>
        <v/>
      </c>
      <c r="N159" t="str">
        <f>IF('Data Export'!$C159="","", "")</f>
        <v/>
      </c>
      <c r="O159" t="str">
        <f>IF('Data Export'!$C159="","", "")</f>
        <v/>
      </c>
      <c r="P159" t="str">
        <f>IF('Data Export'!$C159="","", "")</f>
        <v/>
      </c>
      <c r="Q159" t="str">
        <f>IF('Data Export'!$C159="","", "")</f>
        <v/>
      </c>
      <c r="R159" t="str">
        <f>IF('Data Export'!$C159="","", "")</f>
        <v/>
      </c>
      <c r="S159" t="str">
        <f>IF('Data Export'!$C159="","", "")</f>
        <v/>
      </c>
      <c r="T159" t="str">
        <f>IF('Data Export'!$C159="","", "")</f>
        <v/>
      </c>
      <c r="U159" t="str">
        <f>IF('Data Export'!$C159="","", "")</f>
        <v/>
      </c>
      <c r="V159" t="str">
        <f>IF('Data Export'!$C159="","", "")</f>
        <v/>
      </c>
      <c r="W159" t="str">
        <f>IF('Data Export'!$C159="","", 'Air Cooled Ref Condenser'!G15)</f>
        <v/>
      </c>
      <c r="X159" t="str">
        <f>IF('Data Export'!$C159="","", "")</f>
        <v/>
      </c>
      <c r="Y159" t="str">
        <f>IF('Data Export'!$C159="","", "")</f>
        <v/>
      </c>
      <c r="Z159" t="str">
        <f>IF('Data Export'!$C159="","", "")</f>
        <v/>
      </c>
      <c r="AA159" t="str">
        <f>IF('Data Export'!$C159="","", "")</f>
        <v/>
      </c>
      <c r="AB159" t="str">
        <f>IF('Data Export'!$C159="","", "")</f>
        <v/>
      </c>
      <c r="AC159" t="str">
        <f>IF('Data Export'!$C159="","", "")</f>
        <v/>
      </c>
      <c r="AD159" t="str">
        <f>IF('Data Export'!$C159="","", "")</f>
        <v/>
      </c>
      <c r="AE159" t="str">
        <f>IF('Data Export'!$C159="","", "")</f>
        <v/>
      </c>
      <c r="AF159" t="str">
        <f>IF('Data Export'!$C159="","", "")</f>
        <v/>
      </c>
      <c r="AG159" t="str">
        <f>IF('Data Export'!$C159="","", "")</f>
        <v/>
      </c>
      <c r="AH159" t="str">
        <f>IF('Data Export'!$C159="","", "")</f>
        <v/>
      </c>
      <c r="AI159" t="str">
        <f>IF('Data Export'!$C159="","", "")</f>
        <v/>
      </c>
      <c r="AJ159" t="str">
        <f>IF('Data Export'!$C159="","", "")</f>
        <v/>
      </c>
      <c r="AK159" t="str">
        <f>IF('Data Export'!$C159="","", "")</f>
        <v/>
      </c>
      <c r="AL159" t="str">
        <f>IF('Data Export'!$C159="","", "")</f>
        <v/>
      </c>
      <c r="AM159" t="str">
        <f>IF('Data Export'!$C159="","", "")</f>
        <v/>
      </c>
      <c r="AN159" t="str">
        <f>IF('Data Export'!$C159="","", "")</f>
        <v/>
      </c>
    </row>
    <row r="160" spans="1:40">
      <c r="A160" t="str">
        <f>'Air Cooled Ref Condenser'!$B$3</f>
        <v>Air-Cooled Refrigeration Condenser</v>
      </c>
      <c r="B160">
        <v>159</v>
      </c>
      <c r="C160" t="str">
        <f>IF('Air Cooled Ref Condenser'!H16="","",'Air Cooled Ref Condenser'!H16)</f>
        <v/>
      </c>
      <c r="D160" s="130" t="str">
        <f>IF(C160="","",'Look Up Tables'!$AW$60)</f>
        <v/>
      </c>
      <c r="E160" t="str">
        <f>IF('Data Export'!$C160="","", 'Air Cooled Ref Condenser'!M16)</f>
        <v/>
      </c>
      <c r="F160" t="str">
        <f>IF('Data Export'!C160="","", 'Project Summary'!$C$6)</f>
        <v/>
      </c>
      <c r="G160" t="str">
        <f>IF('Data Export'!$C160="","",'Air Cooled Ref Condenser'!J16)</f>
        <v/>
      </c>
      <c r="H160" t="str">
        <f>IF('Data Export'!$C160="","",'Air Cooled Ref Condenser'!K16)</f>
        <v/>
      </c>
      <c r="I160" t="str">
        <f>IF('Data Export'!$C160="","", 'Project Summary'!$H$1)</f>
        <v/>
      </c>
      <c r="J160" t="str">
        <f>IF('Data Export'!$C160="","",'Air Cooled Ref Condenser'!D16)</f>
        <v/>
      </c>
      <c r="K160" t="str">
        <f>IF('Data Export'!$C160="","",'Air Cooled Ref Condenser'!E16)</f>
        <v/>
      </c>
      <c r="L160" t="str">
        <f>IF('Data Export'!$C160="","", 'Project Summary'!$C$12)</f>
        <v/>
      </c>
      <c r="M160" t="str">
        <f>IF('Data Export'!$C160="","", "")</f>
        <v/>
      </c>
      <c r="N160" t="str">
        <f>IF('Data Export'!$C160="","", "")</f>
        <v/>
      </c>
      <c r="O160" t="str">
        <f>IF('Data Export'!$C160="","", "")</f>
        <v/>
      </c>
      <c r="P160" t="str">
        <f>IF('Data Export'!$C160="","", "")</f>
        <v/>
      </c>
      <c r="Q160" t="str">
        <f>IF('Data Export'!$C160="","", "")</f>
        <v/>
      </c>
      <c r="R160" t="str">
        <f>IF('Data Export'!$C160="","", "")</f>
        <v/>
      </c>
      <c r="S160" t="str">
        <f>IF('Data Export'!$C160="","", "")</f>
        <v/>
      </c>
      <c r="T160" t="str">
        <f>IF('Data Export'!$C160="","", "")</f>
        <v/>
      </c>
      <c r="U160" t="str">
        <f>IF('Data Export'!$C160="","", "")</f>
        <v/>
      </c>
      <c r="V160" t="str">
        <f>IF('Data Export'!$C160="","", "")</f>
        <v/>
      </c>
      <c r="W160" t="str">
        <f>IF('Data Export'!$C160="","", 'Air Cooled Ref Condenser'!G16)</f>
        <v/>
      </c>
      <c r="X160" t="str">
        <f>IF('Data Export'!$C160="","", "")</f>
        <v/>
      </c>
      <c r="Y160" t="str">
        <f>IF('Data Export'!$C160="","", "")</f>
        <v/>
      </c>
      <c r="Z160" t="str">
        <f>IF('Data Export'!$C160="","", "")</f>
        <v/>
      </c>
      <c r="AA160" t="str">
        <f>IF('Data Export'!$C160="","", "")</f>
        <v/>
      </c>
      <c r="AB160" t="str">
        <f>IF('Data Export'!$C160="","", "")</f>
        <v/>
      </c>
      <c r="AC160" t="str">
        <f>IF('Data Export'!$C160="","", "")</f>
        <v/>
      </c>
      <c r="AD160" t="str">
        <f>IF('Data Export'!$C160="","", "")</f>
        <v/>
      </c>
      <c r="AE160" t="str">
        <f>IF('Data Export'!$C160="","", "")</f>
        <v/>
      </c>
      <c r="AF160" t="str">
        <f>IF('Data Export'!$C160="","", "")</f>
        <v/>
      </c>
      <c r="AG160" t="str">
        <f>IF('Data Export'!$C160="","", "")</f>
        <v/>
      </c>
      <c r="AH160" t="str">
        <f>IF('Data Export'!$C160="","", "")</f>
        <v/>
      </c>
      <c r="AI160" t="str">
        <f>IF('Data Export'!$C160="","", "")</f>
        <v/>
      </c>
      <c r="AJ160" t="str">
        <f>IF('Data Export'!$C160="","", "")</f>
        <v/>
      </c>
      <c r="AK160" t="str">
        <f>IF('Data Export'!$C160="","", "")</f>
        <v/>
      </c>
      <c r="AL160" t="str">
        <f>IF('Data Export'!$C160="","", "")</f>
        <v/>
      </c>
      <c r="AM160" t="str">
        <f>IF('Data Export'!$C160="","", "")</f>
        <v/>
      </c>
      <c r="AN160" t="str">
        <f>IF('Data Export'!$C160="","", "")</f>
        <v/>
      </c>
    </row>
    <row r="161" spans="1:40">
      <c r="A161" t="str">
        <f>'Air Cooled Ref Condenser'!$B$3</f>
        <v>Air-Cooled Refrigeration Condenser</v>
      </c>
      <c r="B161">
        <v>160</v>
      </c>
      <c r="C161" t="str">
        <f>IF('Air Cooled Ref Condenser'!H17="","",'Air Cooled Ref Condenser'!H17)</f>
        <v/>
      </c>
      <c r="D161" s="130" t="str">
        <f>IF(C161="","",'Look Up Tables'!$AW$60)</f>
        <v/>
      </c>
      <c r="E161" t="str">
        <f>IF('Data Export'!$C161="","", 'Air Cooled Ref Condenser'!M17)</f>
        <v/>
      </c>
      <c r="F161" t="str">
        <f>IF('Data Export'!C161="","", 'Project Summary'!$C$6)</f>
        <v/>
      </c>
      <c r="G161" t="str">
        <f>IF('Data Export'!$C161="","",'Air Cooled Ref Condenser'!J17)</f>
        <v/>
      </c>
      <c r="H161" t="str">
        <f>IF('Data Export'!$C161="","",'Air Cooled Ref Condenser'!K17)</f>
        <v/>
      </c>
      <c r="I161" t="str">
        <f>IF('Data Export'!$C161="","", 'Project Summary'!$H$1)</f>
        <v/>
      </c>
      <c r="J161" t="str">
        <f>IF('Data Export'!$C161="","",'Air Cooled Ref Condenser'!D17)</f>
        <v/>
      </c>
      <c r="K161" t="str">
        <f>IF('Data Export'!$C161="","",'Air Cooled Ref Condenser'!E17)</f>
        <v/>
      </c>
      <c r="L161" t="str">
        <f>IF('Data Export'!$C161="","", 'Project Summary'!$C$12)</f>
        <v/>
      </c>
      <c r="M161" t="str">
        <f>IF('Data Export'!$C161="","", "")</f>
        <v/>
      </c>
      <c r="N161" t="str">
        <f>IF('Data Export'!$C161="","", "")</f>
        <v/>
      </c>
      <c r="O161" t="str">
        <f>IF('Data Export'!$C161="","", "")</f>
        <v/>
      </c>
      <c r="P161" t="str">
        <f>IF('Data Export'!$C161="","", "")</f>
        <v/>
      </c>
      <c r="Q161" t="str">
        <f>IF('Data Export'!$C161="","", "")</f>
        <v/>
      </c>
      <c r="R161" t="str">
        <f>IF('Data Export'!$C161="","", "")</f>
        <v/>
      </c>
      <c r="S161" t="str">
        <f>IF('Data Export'!$C161="","", "")</f>
        <v/>
      </c>
      <c r="T161" t="str">
        <f>IF('Data Export'!$C161="","", "")</f>
        <v/>
      </c>
      <c r="U161" t="str">
        <f>IF('Data Export'!$C161="","", "")</f>
        <v/>
      </c>
      <c r="V161" t="str">
        <f>IF('Data Export'!$C161="","", "")</f>
        <v/>
      </c>
      <c r="W161" t="str">
        <f>IF('Data Export'!$C161="","", 'Air Cooled Ref Condenser'!G17)</f>
        <v/>
      </c>
      <c r="X161" t="str">
        <f>IF('Data Export'!$C161="","", "")</f>
        <v/>
      </c>
      <c r="Y161" t="str">
        <f>IF('Data Export'!$C161="","", "")</f>
        <v/>
      </c>
      <c r="Z161" t="str">
        <f>IF('Data Export'!$C161="","", "")</f>
        <v/>
      </c>
      <c r="AA161" t="str">
        <f>IF('Data Export'!$C161="","", "")</f>
        <v/>
      </c>
      <c r="AB161" t="str">
        <f>IF('Data Export'!$C161="","", "")</f>
        <v/>
      </c>
      <c r="AC161" t="str">
        <f>IF('Data Export'!$C161="","", "")</f>
        <v/>
      </c>
      <c r="AD161" t="str">
        <f>IF('Data Export'!$C161="","", "")</f>
        <v/>
      </c>
      <c r="AE161" t="str">
        <f>IF('Data Export'!$C161="","", "")</f>
        <v/>
      </c>
      <c r="AF161" t="str">
        <f>IF('Data Export'!$C161="","", "")</f>
        <v/>
      </c>
      <c r="AG161" t="str">
        <f>IF('Data Export'!$C161="","", "")</f>
        <v/>
      </c>
      <c r="AH161" t="str">
        <f>IF('Data Export'!$C161="","", "")</f>
        <v/>
      </c>
      <c r="AI161" t="str">
        <f>IF('Data Export'!$C161="","", "")</f>
        <v/>
      </c>
      <c r="AJ161" t="str">
        <f>IF('Data Export'!$C161="","", "")</f>
        <v/>
      </c>
      <c r="AK161" t="str">
        <f>IF('Data Export'!$C161="","", "")</f>
        <v/>
      </c>
      <c r="AL161" t="str">
        <f>IF('Data Export'!$C161="","", "")</f>
        <v/>
      </c>
      <c r="AM161" t="str">
        <f>IF('Data Export'!$C161="","", "")</f>
        <v/>
      </c>
      <c r="AN161" t="str">
        <f>IF('Data Export'!$C161="","", "")</f>
        <v/>
      </c>
    </row>
    <row r="162" spans="1:40">
      <c r="A162" t="str">
        <f>'Refrigeration Economizer'!$B$3</f>
        <v>Refrigeration Economizers</v>
      </c>
      <c r="B162">
        <v>161</v>
      </c>
      <c r="C162">
        <f>IF('Refrigeration Economizer'!K8="","",'Refrigeration Economizer'!K8)</f>
        <v>1</v>
      </c>
      <c r="D162" s="130">
        <f>IF(C162="","",'Look Up Tables'!AO61)</f>
        <v>0</v>
      </c>
      <c r="E162">
        <f>IF('Data Export'!$C162="","", 'Refrigeration Economizer'!Z8)</f>
        <v>17.149999999999999</v>
      </c>
      <c r="F162">
        <f>IF('Data Export'!C162="","", 'Project Summary'!$C$6)</f>
        <v>0</v>
      </c>
      <c r="G162">
        <f>IF('Data Export'!$C162="","",'Refrigeration Economizer'!W8)</f>
        <v>857.31</v>
      </c>
      <c r="H162">
        <f>IF('Data Export'!$C162="","",'Refrigeration Economizer'!X8)</f>
        <v>0</v>
      </c>
      <c r="I162">
        <f>IF('Data Export'!$C162="","", 'Project Summary'!$H$1)</f>
        <v>4</v>
      </c>
      <c r="J162">
        <f>IF('Data Export'!$C162="","",'Refrigeration Economizer'!D8)</f>
        <v>0</v>
      </c>
      <c r="K162">
        <f>IF('Data Export'!$C162="","",'Refrigeration Economizer'!E8)</f>
        <v>0</v>
      </c>
      <c r="L162" t="str">
        <f>IF('Data Export'!$C162="","", 'Project Summary'!$C$12)</f>
        <v>Grocery</v>
      </c>
      <c r="M162" t="str">
        <f>IF('Data Export'!$C162="","", "")</f>
        <v/>
      </c>
      <c r="N162" t="str">
        <f>IF('Data Export'!$C162="","", "")</f>
        <v/>
      </c>
      <c r="O162" t="str">
        <f>IF('Data Export'!$C162="","", "")</f>
        <v/>
      </c>
      <c r="P162">
        <f>IF('Data Export'!$C162="","", 'Refrigeration Economizer'!G8)</f>
        <v>1</v>
      </c>
      <c r="Q162" t="str">
        <f>IF('Data Export'!$C162="","", "")</f>
        <v/>
      </c>
      <c r="R162" t="str">
        <f>IF('Data Export'!$C162="","", "")</f>
        <v/>
      </c>
      <c r="S162" t="str">
        <f>IF('Data Export'!$C162="","", "")</f>
        <v/>
      </c>
      <c r="T162" t="str">
        <f>IF('Data Export'!$C162="","", "")</f>
        <v/>
      </c>
      <c r="U162" t="str">
        <f>IF('Data Export'!$C162="","", "")</f>
        <v/>
      </c>
      <c r="V162" t="str">
        <f>IF('Data Export'!$C162="","", 'Refrigeration Economizer'!H8)</f>
        <v>Discus/Unknown</v>
      </c>
      <c r="W162" t="str">
        <f>IF('Data Export'!$C162="","", "")</f>
        <v/>
      </c>
      <c r="X162" t="str">
        <f>IF('Data Export'!$C162="","", "")</f>
        <v/>
      </c>
      <c r="Y162" t="str">
        <f>IF('Data Export'!$C162="","", "")</f>
        <v/>
      </c>
      <c r="Z162" t="str">
        <f>IF('Data Export'!$C162="","", "")</f>
        <v/>
      </c>
      <c r="AA162" t="str">
        <f>IF('Data Export'!$C162="","", "")</f>
        <v/>
      </c>
      <c r="AB162" t="str">
        <f>IF('Data Export'!$C162="","", "")</f>
        <v/>
      </c>
      <c r="AC162" t="str">
        <f>IF('Data Export'!$C162="","", "")</f>
        <v/>
      </c>
      <c r="AD162" t="str">
        <f>IF('Data Export'!$C162="","", "")</f>
        <v/>
      </c>
      <c r="AE162" t="str">
        <f>IF('Data Export'!$C162="","", "")</f>
        <v/>
      </c>
      <c r="AF162" t="str">
        <f>IF('Data Export'!$C162="","", "")</f>
        <v/>
      </c>
      <c r="AG162" t="str">
        <f>IF('Data Export'!$C162="","", "")</f>
        <v/>
      </c>
      <c r="AH162" t="str">
        <f>IF('Data Export'!$C162="","", "")</f>
        <v/>
      </c>
      <c r="AI162" t="str">
        <f>IF('Data Export'!$C162="","", "")</f>
        <v/>
      </c>
      <c r="AJ162" t="str">
        <f>IF('Data Export'!$C162="","", "")</f>
        <v/>
      </c>
      <c r="AK162" t="str">
        <f>IF('Data Export'!$C162="","", "")</f>
        <v/>
      </c>
      <c r="AL162" t="str">
        <f>IF('Data Export'!$C162="","", "")</f>
        <v/>
      </c>
      <c r="AM162" t="str">
        <f>IF('Data Export'!$C162="","", "")</f>
        <v/>
      </c>
      <c r="AN162" t="str">
        <f>IF('Data Export'!$C162="","", "")</f>
        <v/>
      </c>
    </row>
    <row r="163" spans="1:40">
      <c r="A163" t="str">
        <f>'Refrigeration Economizer'!$B$3</f>
        <v>Refrigeration Economizers</v>
      </c>
      <c r="B163">
        <v>162</v>
      </c>
      <c r="C163">
        <f>IF('Refrigeration Economizer'!K9="","",'Refrigeration Economizer'!K9)</f>
        <v>1</v>
      </c>
      <c r="D163" s="130" t="str">
        <f>IF(C163="","",'Look Up Tables'!AO62)</f>
        <v>NightCover</v>
      </c>
      <c r="E163">
        <f>IF('Data Export'!$C163="","", 'Refrigeration Economizer'!Z9)</f>
        <v>18.37</v>
      </c>
      <c r="F163">
        <f>IF('Data Export'!C163="","", 'Project Summary'!$C$6)</f>
        <v>0</v>
      </c>
      <c r="G163">
        <f>IF('Data Export'!$C163="","",'Refrigeration Economizer'!W9)</f>
        <v>918.31</v>
      </c>
      <c r="H163">
        <f>IF('Data Export'!$C163="","",'Refrigeration Economizer'!X9)</f>
        <v>0</v>
      </c>
      <c r="I163">
        <f>IF('Data Export'!$C163="","", 'Project Summary'!$H$1)</f>
        <v>4</v>
      </c>
      <c r="J163">
        <f>IF('Data Export'!$C163="","",'Refrigeration Economizer'!D9)</f>
        <v>0</v>
      </c>
      <c r="K163">
        <f>IF('Data Export'!$C163="","",'Refrigeration Economizer'!E9)</f>
        <v>0</v>
      </c>
      <c r="L163" t="str">
        <f>IF('Data Export'!$C163="","", 'Project Summary'!$C$12)</f>
        <v>Grocery</v>
      </c>
      <c r="M163" t="str">
        <f>IF('Data Export'!$C163="","", "")</f>
        <v/>
      </c>
      <c r="P163">
        <f>IF('Data Export'!$C163="","", 'Refrigeration Economizer'!G9)</f>
        <v>1</v>
      </c>
      <c r="Q163" t="str">
        <f>IF('Data Export'!$C163="","", "")</f>
        <v/>
      </c>
      <c r="R163" t="str">
        <f>IF('Data Export'!$C163="","", "")</f>
        <v/>
      </c>
      <c r="S163" t="str">
        <f>IF('Data Export'!$C163="","", "")</f>
        <v/>
      </c>
      <c r="T163" t="str">
        <f>IF('Data Export'!$C163="","", "")</f>
        <v/>
      </c>
      <c r="U163" t="str">
        <f>IF('Data Export'!$C163="","", "")</f>
        <v/>
      </c>
      <c r="V163" t="str">
        <f>IF('Data Export'!$C163="","", 'Refrigeration Economizer'!H9)</f>
        <v>Scroll</v>
      </c>
      <c r="W163" t="str">
        <f>IF('Data Export'!$C163="","", "")</f>
        <v/>
      </c>
      <c r="X163" t="str">
        <f>IF('Data Export'!$C163="","", "")</f>
        <v/>
      </c>
      <c r="Y163" t="str">
        <f>IF('Data Export'!$C163="","", "")</f>
        <v/>
      </c>
      <c r="Z163" t="str">
        <f>IF('Data Export'!$C163="","", "")</f>
        <v/>
      </c>
      <c r="AA163" t="str">
        <f>IF('Data Export'!$C163="","", "")</f>
        <v/>
      </c>
      <c r="AB163" t="str">
        <f>IF('Data Export'!$C163="","", "")</f>
        <v/>
      </c>
      <c r="AC163" t="str">
        <f>IF('Data Export'!$C163="","", "")</f>
        <v/>
      </c>
      <c r="AD163" t="str">
        <f>IF('Data Export'!$C163="","", "")</f>
        <v/>
      </c>
      <c r="AE163" t="str">
        <f>IF('Data Export'!$C163="","", "")</f>
        <v/>
      </c>
      <c r="AF163" t="str">
        <f>IF('Data Export'!$C163="","", "")</f>
        <v/>
      </c>
      <c r="AG163" t="str">
        <f>IF('Data Export'!$C163="","", "")</f>
        <v/>
      </c>
      <c r="AH163" t="str">
        <f>IF('Data Export'!$C163="","", "")</f>
        <v/>
      </c>
      <c r="AI163" t="str">
        <f>IF('Data Export'!$C163="","", "")</f>
        <v/>
      </c>
      <c r="AJ163" t="str">
        <f>IF('Data Export'!$C163="","", "")</f>
        <v/>
      </c>
      <c r="AK163" t="str">
        <f>IF('Data Export'!$C163="","", "")</f>
        <v/>
      </c>
      <c r="AL163" t="str">
        <f>IF('Data Export'!$C163="","", "")</f>
        <v/>
      </c>
      <c r="AM163" t="str">
        <f>IF('Data Export'!$C163="","", "")</f>
        <v/>
      </c>
      <c r="AN163" t="str">
        <f>IF('Data Export'!$C163="","", "")</f>
        <v/>
      </c>
    </row>
    <row r="164" spans="1:40">
      <c r="A164" t="str">
        <f>'Refrigeration Economizer'!$B$3</f>
        <v>Refrigeration Economizers</v>
      </c>
      <c r="B164">
        <v>163</v>
      </c>
      <c r="C164">
        <f>IF('Refrigeration Economizer'!K10="","",'Refrigeration Economizer'!K10)</f>
        <v>1</v>
      </c>
      <c r="D164" s="130" t="str">
        <f>IF(C164="","",'Look Up Tables'!AO63)</f>
        <v>StripCurtain</v>
      </c>
      <c r="E164">
        <f>IF('Data Export'!$C164="","", 'Refrigeration Economizer'!Z10)</f>
        <v>21.43</v>
      </c>
      <c r="F164">
        <f>IF('Data Export'!C164="","", 'Project Summary'!$C$6)</f>
        <v>0</v>
      </c>
      <c r="G164">
        <f>IF('Data Export'!$C164="","",'Refrigeration Economizer'!W10)</f>
        <v>1071.31</v>
      </c>
      <c r="H164">
        <f>IF('Data Export'!$C164="","",'Refrigeration Economizer'!X10)</f>
        <v>0</v>
      </c>
      <c r="I164">
        <f>IF('Data Export'!$C164="","", 'Project Summary'!$H$1)</f>
        <v>4</v>
      </c>
      <c r="J164">
        <f>IF('Data Export'!$C164="","",'Refrigeration Economizer'!D10)</f>
        <v>0</v>
      </c>
      <c r="K164">
        <f>IF('Data Export'!$C164="","",'Refrigeration Economizer'!E10)</f>
        <v>0</v>
      </c>
      <c r="L164" t="str">
        <f>IF('Data Export'!$C164="","", 'Project Summary'!$C$12)</f>
        <v>Grocery</v>
      </c>
      <c r="M164" t="str">
        <f>IF('Data Export'!$C164="","", "")</f>
        <v/>
      </c>
      <c r="P164">
        <f>IF('Data Export'!$C164="","", 'Refrigeration Economizer'!G10)</f>
        <v>1</v>
      </c>
      <c r="Q164" t="str">
        <f>IF('Data Export'!$C164="","", "")</f>
        <v/>
      </c>
      <c r="R164" t="str">
        <f>IF('Data Export'!$C164="","", "")</f>
        <v/>
      </c>
      <c r="S164" t="str">
        <f>IF('Data Export'!$C164="","", "")</f>
        <v/>
      </c>
      <c r="T164" t="str">
        <f>IF('Data Export'!$C164="","", "")</f>
        <v/>
      </c>
      <c r="U164" t="str">
        <f>IF('Data Export'!$C164="","", "")</f>
        <v/>
      </c>
      <c r="V164" t="str">
        <f>IF('Data Export'!$C164="","", 'Refrigeration Economizer'!H10)</f>
        <v>Hermetic / Semi-Hermetic</v>
      </c>
      <c r="W164" t="str">
        <f>IF('Data Export'!$C164="","", "")</f>
        <v/>
      </c>
      <c r="X164" t="str">
        <f>IF('Data Export'!$C164="","", "")</f>
        <v/>
      </c>
      <c r="Y164" t="str">
        <f>IF('Data Export'!$C164="","", "")</f>
        <v/>
      </c>
      <c r="Z164" t="str">
        <f>IF('Data Export'!$C164="","", "")</f>
        <v/>
      </c>
      <c r="AA164" t="str">
        <f>IF('Data Export'!$C164="","", "")</f>
        <v/>
      </c>
      <c r="AB164" t="str">
        <f>IF('Data Export'!$C164="","", "")</f>
        <v/>
      </c>
      <c r="AC164" t="str">
        <f>IF('Data Export'!$C164="","", "")</f>
        <v/>
      </c>
      <c r="AD164" t="str">
        <f>IF('Data Export'!$C164="","", "")</f>
        <v/>
      </c>
      <c r="AE164" t="str">
        <f>IF('Data Export'!$C164="","", "")</f>
        <v/>
      </c>
      <c r="AF164" t="str">
        <f>IF('Data Export'!$C164="","", "")</f>
        <v/>
      </c>
      <c r="AG164" t="str">
        <f>IF('Data Export'!$C164="","", "")</f>
        <v/>
      </c>
      <c r="AH164" t="str">
        <f>IF('Data Export'!$C164="","", "")</f>
        <v/>
      </c>
      <c r="AI164" t="str">
        <f>IF('Data Export'!$C164="","", "")</f>
        <v/>
      </c>
      <c r="AJ164" t="str">
        <f>IF('Data Export'!$C164="","", "")</f>
        <v/>
      </c>
      <c r="AK164" t="str">
        <f>IF('Data Export'!$C164="","", "")</f>
        <v/>
      </c>
      <c r="AL164" t="str">
        <f>IF('Data Export'!$C164="","", "")</f>
        <v/>
      </c>
      <c r="AM164" t="str">
        <f>IF('Data Export'!$C164="","", "")</f>
        <v/>
      </c>
      <c r="AN164" t="str">
        <f>IF('Data Export'!$C164="","", "")</f>
        <v/>
      </c>
    </row>
    <row r="165" spans="1:40">
      <c r="A165" t="str">
        <f>'Refrigeration Economizer'!$B$3</f>
        <v>Refrigeration Economizers</v>
      </c>
      <c r="B165">
        <v>164</v>
      </c>
      <c r="C165">
        <f>IF('Refrigeration Economizer'!K11="","",'Refrigeration Economizer'!K11)</f>
        <v>1</v>
      </c>
      <c r="D165" s="130" t="str">
        <f>IF(C165="","",'Look Up Tables'!AO64)</f>
        <v>StripCurtain</v>
      </c>
      <c r="E165">
        <f>IF('Data Export'!$C165="","", 'Refrigeration Economizer'!Z11)</f>
        <v>14.06</v>
      </c>
      <c r="F165">
        <f>IF('Data Export'!C165="","", 'Project Summary'!$C$6)</f>
        <v>0</v>
      </c>
      <c r="G165">
        <f>IF('Data Export'!$C165="","",'Refrigeration Economizer'!W11)</f>
        <v>702.87</v>
      </c>
      <c r="H165">
        <f>IF('Data Export'!$C165="","",'Refrigeration Economizer'!X11)</f>
        <v>0</v>
      </c>
      <c r="I165">
        <f>IF('Data Export'!$C165="","", 'Project Summary'!$H$1)</f>
        <v>4</v>
      </c>
      <c r="J165">
        <f>IF('Data Export'!$C165="","",'Refrigeration Economizer'!D11)</f>
        <v>0</v>
      </c>
      <c r="K165">
        <f>IF('Data Export'!$C165="","",'Refrigeration Economizer'!E11)</f>
        <v>0</v>
      </c>
      <c r="L165" t="str">
        <f>IF('Data Export'!$C165="","", 'Project Summary'!$C$12)</f>
        <v>Grocery</v>
      </c>
      <c r="M165" t="str">
        <f>IF('Data Export'!$C165="","", "")</f>
        <v/>
      </c>
      <c r="P165">
        <f>IF('Data Export'!$C165="","", 'Refrigeration Economizer'!G11)</f>
        <v>1</v>
      </c>
      <c r="Q165" t="str">
        <f>IF('Data Export'!$C165="","", "")</f>
        <v/>
      </c>
      <c r="R165" t="str">
        <f>IF('Data Export'!$C165="","", "")</f>
        <v/>
      </c>
      <c r="S165" t="str">
        <f>IF('Data Export'!$C165="","", "")</f>
        <v/>
      </c>
      <c r="T165" t="str">
        <f>IF('Data Export'!$C165="","", "")</f>
        <v/>
      </c>
      <c r="U165" t="str">
        <f>IF('Data Export'!$C165="","", "")</f>
        <v/>
      </c>
      <c r="V165" t="str">
        <f>IF('Data Export'!$C165="","", 'Refrigeration Economizer'!H11)</f>
        <v>Discus/Unknown</v>
      </c>
      <c r="W165" t="str">
        <f>IF('Data Export'!$C165="","", "")</f>
        <v/>
      </c>
      <c r="X165" t="str">
        <f>IF('Data Export'!$C165="","", "")</f>
        <v/>
      </c>
      <c r="Y165" t="str">
        <f>IF('Data Export'!$C165="","", "")</f>
        <v/>
      </c>
      <c r="Z165" t="str">
        <f>IF('Data Export'!$C165="","", "")</f>
        <v/>
      </c>
      <c r="AA165" t="str">
        <f>IF('Data Export'!$C165="","", "")</f>
        <v/>
      </c>
      <c r="AB165" t="str">
        <f>IF('Data Export'!$C165="","", "")</f>
        <v/>
      </c>
      <c r="AC165" t="str">
        <f>IF('Data Export'!$C165="","", "")</f>
        <v/>
      </c>
      <c r="AD165" t="str">
        <f>IF('Data Export'!$C165="","", "")</f>
        <v/>
      </c>
      <c r="AE165" t="str">
        <f>IF('Data Export'!$C165="","", "")</f>
        <v/>
      </c>
      <c r="AF165" t="str">
        <f>IF('Data Export'!$C165="","", "")</f>
        <v/>
      </c>
      <c r="AG165" t="str">
        <f>IF('Data Export'!$C165="","", "")</f>
        <v/>
      </c>
      <c r="AH165" t="str">
        <f>IF('Data Export'!$C165="","", "")</f>
        <v/>
      </c>
      <c r="AI165" t="str">
        <f>IF('Data Export'!$C165="","", "")</f>
        <v/>
      </c>
      <c r="AJ165" t="str">
        <f>IF('Data Export'!$C165="","", "")</f>
        <v/>
      </c>
      <c r="AK165" t="str">
        <f>IF('Data Export'!$C165="","", "")</f>
        <v/>
      </c>
      <c r="AL165" t="str">
        <f>IF('Data Export'!$C165="","", "")</f>
        <v/>
      </c>
      <c r="AM165" t="str">
        <f>IF('Data Export'!$C165="","", "")</f>
        <v/>
      </c>
      <c r="AN165" t="str">
        <f>IF('Data Export'!$C165="","", "")</f>
        <v/>
      </c>
    </row>
    <row r="166" spans="1:40">
      <c r="A166" t="str">
        <f>'Refrigeration Economizer'!$B$3</f>
        <v>Refrigeration Economizers</v>
      </c>
      <c r="B166">
        <v>165</v>
      </c>
      <c r="C166">
        <f>IF('Refrigeration Economizer'!K12="","",'Refrigeration Economizer'!K12)</f>
        <v>1</v>
      </c>
      <c r="D166" s="130" t="str">
        <f>IF(C166="","",'Look Up Tables'!AO65)</f>
        <v>StripCurtain</v>
      </c>
      <c r="E166">
        <f>IF('Data Export'!$C166="","", 'Refrigeration Economizer'!Z12)</f>
        <v>15.28</v>
      </c>
      <c r="F166">
        <f>IF('Data Export'!C166="","", 'Project Summary'!$C$6)</f>
        <v>0</v>
      </c>
      <c r="G166">
        <f>IF('Data Export'!$C166="","",'Refrigeration Economizer'!W12)</f>
        <v>763.87</v>
      </c>
      <c r="H166">
        <f>IF('Data Export'!$C166="","",'Refrigeration Economizer'!X12)</f>
        <v>0</v>
      </c>
      <c r="I166">
        <f>IF('Data Export'!$C166="","", 'Project Summary'!$H$1)</f>
        <v>4</v>
      </c>
      <c r="J166">
        <f>IF('Data Export'!$C166="","",'Refrigeration Economizer'!D12)</f>
        <v>0</v>
      </c>
      <c r="K166">
        <f>IF('Data Export'!$C166="","",'Refrigeration Economizer'!E12)</f>
        <v>0</v>
      </c>
      <c r="L166" t="str">
        <f>IF('Data Export'!$C166="","", 'Project Summary'!$C$12)</f>
        <v>Grocery</v>
      </c>
      <c r="M166" t="str">
        <f>IF('Data Export'!$C166="","", "")</f>
        <v/>
      </c>
      <c r="P166">
        <f>IF('Data Export'!$C166="","", 'Refrigeration Economizer'!G12)</f>
        <v>1</v>
      </c>
      <c r="Q166" t="str">
        <f>IF('Data Export'!$C166="","", "")</f>
        <v/>
      </c>
      <c r="R166" t="str">
        <f>IF('Data Export'!$C166="","", "")</f>
        <v/>
      </c>
      <c r="S166" t="str">
        <f>IF('Data Export'!$C166="","", "")</f>
        <v/>
      </c>
      <c r="T166" t="str">
        <f>IF('Data Export'!$C166="","", "")</f>
        <v/>
      </c>
      <c r="U166" t="str">
        <f>IF('Data Export'!$C166="","", "")</f>
        <v/>
      </c>
      <c r="V166" t="str">
        <f>IF('Data Export'!$C166="","", 'Refrigeration Economizer'!H12)</f>
        <v>Scroll</v>
      </c>
      <c r="W166" t="str">
        <f>IF('Data Export'!$C166="","", "")</f>
        <v/>
      </c>
      <c r="X166" t="str">
        <f>IF('Data Export'!$C166="","", "")</f>
        <v/>
      </c>
      <c r="Y166" t="str">
        <f>IF('Data Export'!$C166="","", "")</f>
        <v/>
      </c>
      <c r="Z166" t="str">
        <f>IF('Data Export'!$C166="","", "")</f>
        <v/>
      </c>
      <c r="AA166" t="str">
        <f>IF('Data Export'!$C166="","", "")</f>
        <v/>
      </c>
      <c r="AB166" t="str">
        <f>IF('Data Export'!$C166="","", "")</f>
        <v/>
      </c>
      <c r="AC166" t="str">
        <f>IF('Data Export'!$C166="","", "")</f>
        <v/>
      </c>
      <c r="AD166" t="str">
        <f>IF('Data Export'!$C166="","", "")</f>
        <v/>
      </c>
      <c r="AE166" t="str">
        <f>IF('Data Export'!$C166="","", "")</f>
        <v/>
      </c>
      <c r="AF166" t="str">
        <f>IF('Data Export'!$C166="","", "")</f>
        <v/>
      </c>
      <c r="AG166" t="str">
        <f>IF('Data Export'!$C166="","", "")</f>
        <v/>
      </c>
      <c r="AH166" t="str">
        <f>IF('Data Export'!$C166="","", "")</f>
        <v/>
      </c>
      <c r="AI166" t="str">
        <f>IF('Data Export'!$C166="","", "")</f>
        <v/>
      </c>
      <c r="AJ166" t="str">
        <f>IF('Data Export'!$C166="","", "")</f>
        <v/>
      </c>
      <c r="AK166" t="str">
        <f>IF('Data Export'!$C166="","", "")</f>
        <v/>
      </c>
      <c r="AL166" t="str">
        <f>IF('Data Export'!$C166="","", "")</f>
        <v/>
      </c>
      <c r="AM166" t="str">
        <f>IF('Data Export'!$C166="","", "")</f>
        <v/>
      </c>
      <c r="AN166" t="str">
        <f>IF('Data Export'!$C166="","", "")</f>
        <v/>
      </c>
    </row>
    <row r="167" spans="1:40">
      <c r="A167" t="str">
        <f>'Refrigeration Economizer'!$B$3</f>
        <v>Refrigeration Economizers</v>
      </c>
      <c r="B167">
        <v>166</v>
      </c>
      <c r="C167">
        <f>IF('Refrigeration Economizer'!K13="","",'Refrigeration Economizer'!K13)</f>
        <v>1</v>
      </c>
      <c r="D167" s="130" t="str">
        <f>IF(C167="","",'Look Up Tables'!AO66)</f>
        <v>StripCurtain</v>
      </c>
      <c r="E167">
        <f>IF('Data Export'!$C167="","", 'Refrigeration Economizer'!Z13)</f>
        <v>18.34</v>
      </c>
      <c r="F167">
        <f>IF('Data Export'!C167="","", 'Project Summary'!$C$6)</f>
        <v>0</v>
      </c>
      <c r="G167">
        <f>IF('Data Export'!$C167="","",'Refrigeration Economizer'!W13)</f>
        <v>916.87</v>
      </c>
      <c r="H167">
        <f>IF('Data Export'!$C167="","",'Refrigeration Economizer'!X13)</f>
        <v>0</v>
      </c>
      <c r="I167">
        <f>IF('Data Export'!$C167="","", 'Project Summary'!$H$1)</f>
        <v>4</v>
      </c>
      <c r="J167">
        <f>IF('Data Export'!$C167="","",'Refrigeration Economizer'!D13)</f>
        <v>0</v>
      </c>
      <c r="K167">
        <f>IF('Data Export'!$C167="","",'Refrigeration Economizer'!E13)</f>
        <v>0</v>
      </c>
      <c r="L167" t="str">
        <f>IF('Data Export'!$C167="","", 'Project Summary'!$C$12)</f>
        <v>Grocery</v>
      </c>
      <c r="M167" t="str">
        <f>IF('Data Export'!$C167="","", "")</f>
        <v/>
      </c>
      <c r="P167">
        <f>IF('Data Export'!$C167="","", 'Refrigeration Economizer'!G13)</f>
        <v>1</v>
      </c>
      <c r="Q167" t="str">
        <f>IF('Data Export'!$C167="","", "")</f>
        <v/>
      </c>
      <c r="R167" t="str">
        <f>IF('Data Export'!$C167="","", "")</f>
        <v/>
      </c>
      <c r="S167" t="str">
        <f>IF('Data Export'!$C167="","", "")</f>
        <v/>
      </c>
      <c r="T167" t="str">
        <f>IF('Data Export'!$C167="","", "")</f>
        <v/>
      </c>
      <c r="U167" t="str">
        <f>IF('Data Export'!$C167="","", "")</f>
        <v/>
      </c>
      <c r="V167" t="str">
        <f>IF('Data Export'!$C167="","", 'Refrigeration Economizer'!H13)</f>
        <v>Hermetic / Semi-Hermetic</v>
      </c>
      <c r="W167" t="str">
        <f>IF('Data Export'!$C167="","", "")</f>
        <v/>
      </c>
      <c r="X167" t="str">
        <f>IF('Data Export'!$C167="","", "")</f>
        <v/>
      </c>
      <c r="Y167" t="str">
        <f>IF('Data Export'!$C167="","", "")</f>
        <v/>
      </c>
      <c r="Z167" t="str">
        <f>IF('Data Export'!$C167="","", "")</f>
        <v/>
      </c>
      <c r="AA167" t="str">
        <f>IF('Data Export'!$C167="","", "")</f>
        <v/>
      </c>
      <c r="AB167" t="str">
        <f>IF('Data Export'!$C167="","", "")</f>
        <v/>
      </c>
      <c r="AC167" t="str">
        <f>IF('Data Export'!$C167="","", "")</f>
        <v/>
      </c>
      <c r="AD167" t="str">
        <f>IF('Data Export'!$C167="","", "")</f>
        <v/>
      </c>
      <c r="AE167" t="str">
        <f>IF('Data Export'!$C167="","", "")</f>
        <v/>
      </c>
      <c r="AF167" t="str">
        <f>IF('Data Export'!$C167="","", "")</f>
        <v/>
      </c>
      <c r="AG167" t="str">
        <f>IF('Data Export'!$C167="","", "")</f>
        <v/>
      </c>
      <c r="AH167" t="str">
        <f>IF('Data Export'!$C167="","", "")</f>
        <v/>
      </c>
      <c r="AI167" t="str">
        <f>IF('Data Export'!$C167="","", "")</f>
        <v/>
      </c>
      <c r="AJ167" t="str">
        <f>IF('Data Export'!$C167="","", "")</f>
        <v/>
      </c>
      <c r="AK167" t="str">
        <f>IF('Data Export'!$C167="","", "")</f>
        <v/>
      </c>
      <c r="AL167" t="str">
        <f>IF('Data Export'!$C167="","", "")</f>
        <v/>
      </c>
      <c r="AM167" t="str">
        <f>IF('Data Export'!$C167="","", "")</f>
        <v/>
      </c>
      <c r="AN167" t="str">
        <f>IF('Data Export'!$C167="","", "")</f>
        <v/>
      </c>
    </row>
    <row r="168" spans="1:40">
      <c r="A168" t="str">
        <f>'Refrigeration Economizer'!$B$3</f>
        <v>Refrigeration Economizers</v>
      </c>
      <c r="B168">
        <v>167</v>
      </c>
      <c r="C168" t="str">
        <f>IF('Refrigeration Economizer'!K14="","",'Refrigeration Economizer'!K14)</f>
        <v/>
      </c>
      <c r="D168" s="130" t="str">
        <f>IF(C168="","",'Look Up Tables'!AO67)</f>
        <v/>
      </c>
      <c r="E168" t="str">
        <f>IF('Data Export'!$C168="","", 'Refrigeration Economizer'!Z14)</f>
        <v/>
      </c>
      <c r="F168" t="str">
        <f>IF('Data Export'!C168="","", 'Project Summary'!$C$6)</f>
        <v/>
      </c>
      <c r="G168" t="str">
        <f>IF('Data Export'!$C168="","",'Refrigeration Economizer'!W14)</f>
        <v/>
      </c>
      <c r="H168" t="str">
        <f>IF('Data Export'!$C168="","",'Refrigeration Economizer'!X14)</f>
        <v/>
      </c>
      <c r="I168" t="str">
        <f>IF('Data Export'!$C168="","", 'Project Summary'!$H$1)</f>
        <v/>
      </c>
      <c r="J168" t="str">
        <f>IF('Data Export'!$C168="","",'Refrigeration Economizer'!D14)</f>
        <v/>
      </c>
      <c r="K168" t="str">
        <f>IF('Data Export'!$C168="","",'Refrigeration Economizer'!E14)</f>
        <v/>
      </c>
      <c r="L168" t="str">
        <f>IF('Data Export'!$C168="","", 'Project Summary'!$C$12)</f>
        <v/>
      </c>
      <c r="M168" t="str">
        <f>IF('Data Export'!$C168="","", "")</f>
        <v/>
      </c>
      <c r="P168" t="str">
        <f>IF('Data Export'!$C168="","", 'Refrigeration Economizer'!G14)</f>
        <v/>
      </c>
      <c r="Q168" t="str">
        <f>IF('Data Export'!$C168="","", "")</f>
        <v/>
      </c>
      <c r="R168" t="str">
        <f>IF('Data Export'!$C168="","", "")</f>
        <v/>
      </c>
      <c r="S168" t="str">
        <f>IF('Data Export'!$C168="","", "")</f>
        <v/>
      </c>
      <c r="T168" t="str">
        <f>IF('Data Export'!$C168="","", "")</f>
        <v/>
      </c>
      <c r="U168" t="str">
        <f>IF('Data Export'!$C168="","", "")</f>
        <v/>
      </c>
      <c r="V168" t="str">
        <f>IF('Data Export'!$C168="","", 'Refrigeration Economizer'!H14)</f>
        <v/>
      </c>
      <c r="W168" t="str">
        <f>IF('Data Export'!$C168="","", "")</f>
        <v/>
      </c>
      <c r="X168" t="str">
        <f>IF('Data Export'!$C168="","", "")</f>
        <v/>
      </c>
      <c r="Y168" t="str">
        <f>IF('Data Export'!$C168="","", "")</f>
        <v/>
      </c>
      <c r="Z168" t="str">
        <f>IF('Data Export'!$C168="","", "")</f>
        <v/>
      </c>
      <c r="AA168" t="str">
        <f>IF('Data Export'!$C168="","", "")</f>
        <v/>
      </c>
      <c r="AB168" t="str">
        <f>IF('Data Export'!$C168="","", "")</f>
        <v/>
      </c>
      <c r="AC168" t="str">
        <f>IF('Data Export'!$C168="","", "")</f>
        <v/>
      </c>
      <c r="AD168" t="str">
        <f>IF('Data Export'!$C168="","", "")</f>
        <v/>
      </c>
      <c r="AE168" t="str">
        <f>IF('Data Export'!$C168="","", "")</f>
        <v/>
      </c>
      <c r="AF168" t="str">
        <f>IF('Data Export'!$C168="","", "")</f>
        <v/>
      </c>
      <c r="AG168" t="str">
        <f>IF('Data Export'!$C168="","", "")</f>
        <v/>
      </c>
      <c r="AH168" t="str">
        <f>IF('Data Export'!$C168="","", "")</f>
        <v/>
      </c>
      <c r="AI168" t="str">
        <f>IF('Data Export'!$C168="","", "")</f>
        <v/>
      </c>
      <c r="AJ168" t="str">
        <f>IF('Data Export'!$C168="","", "")</f>
        <v/>
      </c>
      <c r="AK168" t="str">
        <f>IF('Data Export'!$C168="","", "")</f>
        <v/>
      </c>
      <c r="AL168" t="str">
        <f>IF('Data Export'!$C168="","", "")</f>
        <v/>
      </c>
      <c r="AM168" t="str">
        <f>IF('Data Export'!$C168="","", "")</f>
        <v/>
      </c>
      <c r="AN168" t="str">
        <f>IF('Data Export'!$C168="","", "")</f>
        <v/>
      </c>
    </row>
    <row r="169" spans="1:40">
      <c r="A169" t="str">
        <f>'Refrigeration Economizer'!$B$3</f>
        <v>Refrigeration Economizers</v>
      </c>
      <c r="B169">
        <v>168</v>
      </c>
      <c r="C169" t="str">
        <f>IF('Refrigeration Economizer'!K15="","",'Refrigeration Economizer'!K15)</f>
        <v/>
      </c>
      <c r="D169" s="130" t="str">
        <f>IF(C169="","",'Look Up Tables'!AO68)</f>
        <v/>
      </c>
      <c r="E169" t="str">
        <f>IF('Data Export'!$C169="","", 'Refrigeration Economizer'!Z15)</f>
        <v/>
      </c>
      <c r="F169" t="str">
        <f>IF('Data Export'!C169="","", 'Project Summary'!$C$6)</f>
        <v/>
      </c>
      <c r="G169" t="str">
        <f>IF('Data Export'!$C169="","",'Refrigeration Economizer'!W15)</f>
        <v/>
      </c>
      <c r="H169" t="str">
        <f>IF('Data Export'!$C169="","",'Refrigeration Economizer'!X15)</f>
        <v/>
      </c>
      <c r="I169" t="str">
        <f>IF('Data Export'!$C169="","", 'Project Summary'!$H$1)</f>
        <v/>
      </c>
      <c r="J169" t="str">
        <f>IF('Data Export'!$C169="","",'Refrigeration Economizer'!D15)</f>
        <v/>
      </c>
      <c r="K169" t="str">
        <f>IF('Data Export'!$C169="","",'Refrigeration Economizer'!E15)</f>
        <v/>
      </c>
      <c r="L169" t="str">
        <f>IF('Data Export'!$C169="","", 'Project Summary'!$C$12)</f>
        <v/>
      </c>
      <c r="M169" t="str">
        <f>IF('Data Export'!$C169="","", "")</f>
        <v/>
      </c>
      <c r="P169" t="str">
        <f>IF('Data Export'!$C169="","", 'Refrigeration Economizer'!G15)</f>
        <v/>
      </c>
      <c r="Q169" t="str">
        <f>IF('Data Export'!$C169="","", "")</f>
        <v/>
      </c>
      <c r="R169" t="str">
        <f>IF('Data Export'!$C169="","", "")</f>
        <v/>
      </c>
      <c r="S169" t="str">
        <f>IF('Data Export'!$C169="","", "")</f>
        <v/>
      </c>
      <c r="T169" t="str">
        <f>IF('Data Export'!$C169="","", "")</f>
        <v/>
      </c>
      <c r="U169" t="str">
        <f>IF('Data Export'!$C169="","", "")</f>
        <v/>
      </c>
      <c r="V169" t="str">
        <f>IF('Data Export'!$C169="","", 'Refrigeration Economizer'!H15)</f>
        <v/>
      </c>
      <c r="W169" t="str">
        <f>IF('Data Export'!$C169="","", "")</f>
        <v/>
      </c>
      <c r="X169" t="str">
        <f>IF('Data Export'!$C169="","", "")</f>
        <v/>
      </c>
      <c r="Y169" t="str">
        <f>IF('Data Export'!$C169="","", "")</f>
        <v/>
      </c>
      <c r="Z169" t="str">
        <f>IF('Data Export'!$C169="","", "")</f>
        <v/>
      </c>
      <c r="AA169" t="str">
        <f>IF('Data Export'!$C169="","", "")</f>
        <v/>
      </c>
      <c r="AB169" t="str">
        <f>IF('Data Export'!$C169="","", "")</f>
        <v/>
      </c>
      <c r="AC169" t="str">
        <f>IF('Data Export'!$C169="","", "")</f>
        <v/>
      </c>
      <c r="AD169" t="str">
        <f>IF('Data Export'!$C169="","", "")</f>
        <v/>
      </c>
      <c r="AE169" t="str">
        <f>IF('Data Export'!$C169="","", "")</f>
        <v/>
      </c>
      <c r="AF169" t="str">
        <f>IF('Data Export'!$C169="","", "")</f>
        <v/>
      </c>
      <c r="AG169" t="str">
        <f>IF('Data Export'!$C169="","", "")</f>
        <v/>
      </c>
      <c r="AH169" t="str">
        <f>IF('Data Export'!$C169="","", "")</f>
        <v/>
      </c>
      <c r="AI169" t="str">
        <f>IF('Data Export'!$C169="","", "")</f>
        <v/>
      </c>
      <c r="AJ169" t="str">
        <f>IF('Data Export'!$C169="","", "")</f>
        <v/>
      </c>
      <c r="AK169" t="str">
        <f>IF('Data Export'!$C169="","", "")</f>
        <v/>
      </c>
      <c r="AL169" t="str">
        <f>IF('Data Export'!$C169="","", "")</f>
        <v/>
      </c>
      <c r="AM169" t="str">
        <f>IF('Data Export'!$C169="","", "")</f>
        <v/>
      </c>
      <c r="AN169" t="str">
        <f>IF('Data Export'!$C169="","", "")</f>
        <v/>
      </c>
    </row>
    <row r="170" spans="1:40">
      <c r="A170" t="str">
        <f>'Refrigeration Economizer'!$B$3</f>
        <v>Refrigeration Economizers</v>
      </c>
      <c r="B170">
        <v>169</v>
      </c>
      <c r="C170" t="str">
        <f>IF('Refrigeration Economizer'!K16="","",'Refrigeration Economizer'!K16)</f>
        <v/>
      </c>
      <c r="D170" s="130" t="str">
        <f>IF(C170="","",'Look Up Tables'!AO69)</f>
        <v/>
      </c>
      <c r="E170" t="str">
        <f>IF('Data Export'!$C170="","", 'Refrigeration Economizer'!Z16)</f>
        <v/>
      </c>
      <c r="F170" t="str">
        <f>IF('Data Export'!C170="","", 'Project Summary'!$C$6)</f>
        <v/>
      </c>
      <c r="G170" t="str">
        <f>IF('Data Export'!$C170="","",'Refrigeration Economizer'!W16)</f>
        <v/>
      </c>
      <c r="H170" t="str">
        <f>IF('Data Export'!$C170="","",'Refrigeration Economizer'!X16)</f>
        <v/>
      </c>
      <c r="I170" t="str">
        <f>IF('Data Export'!$C170="","", 'Project Summary'!$H$1)</f>
        <v/>
      </c>
      <c r="J170" t="str">
        <f>IF('Data Export'!$C170="","",'Refrigeration Economizer'!D16)</f>
        <v/>
      </c>
      <c r="K170" t="str">
        <f>IF('Data Export'!$C170="","",'Refrigeration Economizer'!E16)</f>
        <v/>
      </c>
      <c r="L170" t="str">
        <f>IF('Data Export'!$C170="","", 'Project Summary'!$C$12)</f>
        <v/>
      </c>
      <c r="M170" t="str">
        <f>IF('Data Export'!$C170="","", "")</f>
        <v/>
      </c>
      <c r="P170" t="str">
        <f>IF('Data Export'!$C170="","", 'Refrigeration Economizer'!G16)</f>
        <v/>
      </c>
      <c r="Q170" t="str">
        <f>IF('Data Export'!$C170="","", "")</f>
        <v/>
      </c>
      <c r="R170" t="str">
        <f>IF('Data Export'!$C170="","", "")</f>
        <v/>
      </c>
      <c r="S170" t="str">
        <f>IF('Data Export'!$C170="","", "")</f>
        <v/>
      </c>
      <c r="T170" t="str">
        <f>IF('Data Export'!$C170="","", "")</f>
        <v/>
      </c>
      <c r="U170" t="str">
        <f>IF('Data Export'!$C170="","", "")</f>
        <v/>
      </c>
      <c r="V170" t="str">
        <f>IF('Data Export'!$C170="","", 'Refrigeration Economizer'!H16)</f>
        <v/>
      </c>
      <c r="W170" t="str">
        <f>IF('Data Export'!$C170="","", "")</f>
        <v/>
      </c>
      <c r="X170" t="str">
        <f>IF('Data Export'!$C170="","", "")</f>
        <v/>
      </c>
      <c r="Y170" t="str">
        <f>IF('Data Export'!$C170="","", "")</f>
        <v/>
      </c>
      <c r="Z170" t="str">
        <f>IF('Data Export'!$C170="","", "")</f>
        <v/>
      </c>
      <c r="AA170" t="str">
        <f>IF('Data Export'!$C170="","", "")</f>
        <v/>
      </c>
      <c r="AB170" t="str">
        <f>IF('Data Export'!$C170="","", "")</f>
        <v/>
      </c>
      <c r="AC170" t="str">
        <f>IF('Data Export'!$C170="","", "")</f>
        <v/>
      </c>
      <c r="AD170" t="str">
        <f>IF('Data Export'!$C170="","", "")</f>
        <v/>
      </c>
      <c r="AE170" t="str">
        <f>IF('Data Export'!$C170="","", "")</f>
        <v/>
      </c>
      <c r="AF170" t="str">
        <f>IF('Data Export'!$C170="","", "")</f>
        <v/>
      </c>
      <c r="AG170" t="str">
        <f>IF('Data Export'!$C170="","", "")</f>
        <v/>
      </c>
      <c r="AH170" t="str">
        <f>IF('Data Export'!$C170="","", "")</f>
        <v/>
      </c>
      <c r="AI170" t="str">
        <f>IF('Data Export'!$C170="","", "")</f>
        <v/>
      </c>
      <c r="AJ170" t="str">
        <f>IF('Data Export'!$C170="","", "")</f>
        <v/>
      </c>
      <c r="AK170" t="str">
        <f>IF('Data Export'!$C170="","", "")</f>
        <v/>
      </c>
      <c r="AL170" t="str">
        <f>IF('Data Export'!$C170="","", "")</f>
        <v/>
      </c>
      <c r="AM170" t="str">
        <f>IF('Data Export'!$C170="","", "")</f>
        <v/>
      </c>
      <c r="AN170" t="str">
        <f>IF('Data Export'!$C170="","", "")</f>
        <v/>
      </c>
    </row>
    <row r="171" spans="1:40">
      <c r="A171" t="str">
        <f>'Refrigeration Economizer'!$B$3</f>
        <v>Refrigeration Economizers</v>
      </c>
      <c r="B171">
        <v>170</v>
      </c>
      <c r="C171" t="str">
        <f>IF('Refrigeration Economizer'!K17="","",'Refrigeration Economizer'!K17)</f>
        <v/>
      </c>
      <c r="D171" s="130" t="str">
        <f>IF(C171="","",'Look Up Tables'!AO70)</f>
        <v/>
      </c>
      <c r="E171" t="str">
        <f>IF('Data Export'!$C171="","", 'Refrigeration Economizer'!Z17)</f>
        <v/>
      </c>
      <c r="F171" t="str">
        <f>IF('Data Export'!C171="","", 'Project Summary'!$C$6)</f>
        <v/>
      </c>
      <c r="G171" t="str">
        <f>IF('Data Export'!$C171="","",'Refrigeration Economizer'!W17)</f>
        <v/>
      </c>
      <c r="H171" t="str">
        <f>IF('Data Export'!$C171="","",'Refrigeration Economizer'!X17)</f>
        <v/>
      </c>
      <c r="I171" t="str">
        <f>IF('Data Export'!$C171="","", 'Project Summary'!$H$1)</f>
        <v/>
      </c>
      <c r="J171" t="str">
        <f>IF('Data Export'!$C171="","",'Refrigeration Economizer'!D17)</f>
        <v/>
      </c>
      <c r="K171" t="str">
        <f>IF('Data Export'!$C171="","",'Refrigeration Economizer'!E17)</f>
        <v/>
      </c>
      <c r="L171" t="str">
        <f>IF('Data Export'!$C171="","", 'Project Summary'!$C$12)</f>
        <v/>
      </c>
      <c r="M171" t="str">
        <f>IF('Data Export'!$C171="","", "")</f>
        <v/>
      </c>
      <c r="P171" t="str">
        <f>IF('Data Export'!$C171="","", 'Refrigeration Economizer'!G17)</f>
        <v/>
      </c>
      <c r="Q171" t="str">
        <f>IF('Data Export'!$C171="","", "")</f>
        <v/>
      </c>
      <c r="R171" t="str">
        <f>IF('Data Export'!$C171="","", "")</f>
        <v/>
      </c>
      <c r="S171" t="str">
        <f>IF('Data Export'!$C171="","", "")</f>
        <v/>
      </c>
      <c r="T171" t="str">
        <f>IF('Data Export'!$C171="","", "")</f>
        <v/>
      </c>
      <c r="U171" t="str">
        <f>IF('Data Export'!$C171="","", "")</f>
        <v/>
      </c>
      <c r="V171" t="str">
        <f>IF('Data Export'!$C171="","", 'Refrigeration Economizer'!H17)</f>
        <v/>
      </c>
      <c r="W171" t="str">
        <f>IF('Data Export'!$C171="","", "")</f>
        <v/>
      </c>
      <c r="X171" t="str">
        <f>IF('Data Export'!$C171="","", "")</f>
        <v/>
      </c>
      <c r="Y171" t="str">
        <f>IF('Data Export'!$C171="","", "")</f>
        <v/>
      </c>
      <c r="Z171" t="str">
        <f>IF('Data Export'!$C171="","", "")</f>
        <v/>
      </c>
      <c r="AA171" t="str">
        <f>IF('Data Export'!$C171="","", "")</f>
        <v/>
      </c>
      <c r="AB171" t="str">
        <f>IF('Data Export'!$C171="","", "")</f>
        <v/>
      </c>
      <c r="AC171" t="str">
        <f>IF('Data Export'!$C171="","", "")</f>
        <v/>
      </c>
      <c r="AD171" t="str">
        <f>IF('Data Export'!$C171="","", "")</f>
        <v/>
      </c>
      <c r="AE171" t="str">
        <f>IF('Data Export'!$C171="","", "")</f>
        <v/>
      </c>
      <c r="AF171" t="str">
        <f>IF('Data Export'!$C171="","", "")</f>
        <v/>
      </c>
      <c r="AG171" t="str">
        <f>IF('Data Export'!$C171="","", "")</f>
        <v/>
      </c>
      <c r="AH171" t="str">
        <f>IF('Data Export'!$C171="","", "")</f>
        <v/>
      </c>
      <c r="AI171" t="str">
        <f>IF('Data Export'!$C171="","", "")</f>
        <v/>
      </c>
      <c r="AJ171" t="str">
        <f>IF('Data Export'!$C171="","", "")</f>
        <v/>
      </c>
      <c r="AK171" t="str">
        <f>IF('Data Export'!$C171="","", "")</f>
        <v/>
      </c>
      <c r="AL171" t="str">
        <f>IF('Data Export'!$C171="","", "")</f>
        <v/>
      </c>
      <c r="AM171" t="str">
        <f>IF('Data Export'!$C171="","", "")</f>
        <v/>
      </c>
      <c r="AN171" t="str">
        <f>IF('Data Export'!$C171="","", "")</f>
        <v/>
      </c>
    </row>
  </sheetData>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FCB1C-28BD-4903-AD0B-55E660E99CBD}">
  <sheetPr codeName="Sheet23"/>
  <dimension ref="A1:AW163"/>
  <sheetViews>
    <sheetView topLeftCell="G111" zoomScale="70" zoomScaleNormal="70" workbookViewId="0">
      <selection activeCell="M137" sqref="M137"/>
    </sheetView>
  </sheetViews>
  <sheetFormatPr defaultRowHeight="14.25"/>
  <cols>
    <col min="1" max="1" width="3.875" style="1" customWidth="1"/>
    <col min="2" max="2" width="37.125" style="1" bestFit="1" customWidth="1"/>
    <col min="3" max="3" width="24.875" style="1" bestFit="1" customWidth="1"/>
    <col min="4" max="4" width="22.375" style="1" bestFit="1" customWidth="1"/>
    <col min="5" max="5" width="27.625" style="1" bestFit="1" customWidth="1"/>
    <col min="6" max="6" width="32.375" style="1" bestFit="1" customWidth="1"/>
    <col min="7" max="7" width="25.375" style="1" bestFit="1" customWidth="1"/>
    <col min="8" max="8" width="29.25" style="1" customWidth="1"/>
    <col min="9" max="9" width="29.375" style="1" bestFit="1" customWidth="1"/>
    <col min="10" max="10" width="28.25" style="1" bestFit="1" customWidth="1"/>
    <col min="11" max="11" width="12.625" style="1" customWidth="1"/>
    <col min="12" max="12" width="12.25" style="1" customWidth="1"/>
    <col min="13" max="13" width="13.125" style="1" customWidth="1"/>
    <col min="14" max="14" width="22.375" style="1" customWidth="1"/>
    <col min="15" max="15" width="11.875" style="1" customWidth="1"/>
    <col min="16" max="16" width="12.875" style="1" customWidth="1"/>
    <col min="17" max="17" width="7.125" style="1" customWidth="1"/>
    <col min="18" max="19" width="10.125" style="1" bestFit="1" customWidth="1"/>
    <col min="20" max="20" width="6.5" style="1" bestFit="1" customWidth="1"/>
    <col min="21" max="23" width="10.125" style="1" bestFit="1" customWidth="1"/>
    <col min="24" max="25" width="9" style="1"/>
    <col min="26" max="27" width="10.125" style="1" bestFit="1" customWidth="1"/>
    <col min="28" max="29" width="9" style="1"/>
    <col min="30" max="31" width="10.125" style="1" bestFit="1" customWidth="1"/>
    <col min="32" max="36" width="9" style="1"/>
    <col min="37" max="37" width="12.75" style="1" customWidth="1"/>
    <col min="38" max="38" width="34.125" style="1" customWidth="1"/>
    <col min="39" max="39" width="29.875" style="1" customWidth="1"/>
    <col min="40" max="40" width="64.875" style="1" customWidth="1"/>
    <col min="41" max="41" width="27.875" style="1" customWidth="1"/>
    <col min="42" max="42" width="9" style="1"/>
    <col min="43" max="43" width="33.875" style="1" customWidth="1"/>
    <col min="44" max="46" width="9.75" style="1" customWidth="1"/>
    <col min="47" max="47" width="16.625" style="1" customWidth="1"/>
    <col min="48" max="48" width="64.5" style="1" customWidth="1"/>
    <col min="49" max="49" width="22.75" style="1" customWidth="1"/>
    <col min="50" max="16384" width="9" style="1"/>
  </cols>
  <sheetData>
    <row r="1" spans="2:49" ht="15" thickBot="1"/>
    <row r="2" spans="2:49" ht="18.75" thickBot="1">
      <c r="B2" s="53" t="s">
        <v>336</v>
      </c>
      <c r="C2" s="54"/>
      <c r="D2" s="53" t="s">
        <v>337</v>
      </c>
      <c r="E2" s="54"/>
      <c r="F2" s="53" t="s">
        <v>338</v>
      </c>
      <c r="G2" s="54"/>
      <c r="H2" s="404" t="s">
        <v>339</v>
      </c>
      <c r="I2" s="405"/>
      <c r="J2" s="405"/>
      <c r="K2" s="405"/>
      <c r="L2" s="405"/>
      <c r="M2" s="406"/>
      <c r="N2" s="8"/>
      <c r="O2" s="407" t="s">
        <v>340</v>
      </c>
      <c r="P2" s="408"/>
      <c r="Q2" s="408"/>
      <c r="R2" s="408"/>
      <c r="S2" s="408"/>
      <c r="T2" s="408"/>
      <c r="U2" s="408"/>
      <c r="V2" s="408"/>
      <c r="W2" s="408"/>
      <c r="X2" s="408"/>
      <c r="Y2" s="408"/>
      <c r="Z2" s="408"/>
      <c r="AA2" s="408"/>
      <c r="AB2" s="408"/>
      <c r="AC2" s="408"/>
      <c r="AD2" s="408"/>
      <c r="AE2" s="408"/>
      <c r="AF2" s="409"/>
      <c r="AK2" s="104" t="s">
        <v>195</v>
      </c>
      <c r="AL2" s="104" t="s">
        <v>341</v>
      </c>
      <c r="AM2" s="105" t="s">
        <v>342</v>
      </c>
      <c r="AN2" s="106" t="s">
        <v>343</v>
      </c>
      <c r="AO2" s="104" t="s">
        <v>342</v>
      </c>
    </row>
    <row r="3" spans="2:49" ht="15">
      <c r="B3" s="43" t="s">
        <v>190</v>
      </c>
      <c r="D3" s="43" t="s">
        <v>189</v>
      </c>
      <c r="F3" s="43" t="s">
        <v>191</v>
      </c>
      <c r="H3" s="66"/>
      <c r="I3" s="67"/>
      <c r="J3" s="68" t="s">
        <v>344</v>
      </c>
      <c r="K3" s="68"/>
      <c r="L3" s="68" t="s">
        <v>345</v>
      </c>
      <c r="M3" s="69"/>
      <c r="N3" s="2"/>
      <c r="O3" s="75"/>
      <c r="P3" s="76"/>
      <c r="Q3" s="75" t="s">
        <v>344</v>
      </c>
      <c r="R3" s="68"/>
      <c r="S3" s="68"/>
      <c r="T3" s="76"/>
      <c r="U3" s="75" t="s">
        <v>344</v>
      </c>
      <c r="V3" s="68"/>
      <c r="W3" s="68"/>
      <c r="X3" s="76"/>
      <c r="Y3" s="75" t="s">
        <v>345</v>
      </c>
      <c r="Z3" s="68"/>
      <c r="AA3" s="68"/>
      <c r="AB3" s="76"/>
      <c r="AC3" s="73" t="s">
        <v>345</v>
      </c>
      <c r="AD3" s="55"/>
      <c r="AE3" s="55"/>
      <c r="AF3" s="56"/>
      <c r="AK3" s="107" t="s">
        <v>195</v>
      </c>
      <c r="AL3" s="107" t="s">
        <v>341</v>
      </c>
      <c r="AM3" s="108" t="s">
        <v>346</v>
      </c>
      <c r="AN3" s="107" t="s">
        <v>347</v>
      </c>
      <c r="AO3" s="107" t="s">
        <v>346</v>
      </c>
      <c r="AP3" s="1">
        <v>1</v>
      </c>
      <c r="AQ3" s="1" t="s">
        <v>348</v>
      </c>
      <c r="AR3" s="1" t="str">
        <f>IF('Evap Fan Motors'!G8="Walk In", "Walk-In", "Reach in")</f>
        <v>Walk-In</v>
      </c>
      <c r="AS3" s="1" t="str">
        <f>IF('Evap Fan Motors'!H8="Refrigeration", "Cooler",'Evap Fan Motors'!H8)</f>
        <v>Freezer</v>
      </c>
      <c r="AT3" s="1" t="str">
        <f>'Evap Fan Motors'!I8</f>
        <v>SP</v>
      </c>
      <c r="AU3" s="1" t="str">
        <f>IF('Evap Fan Motors'!K8='Look Up Tables'!$D$33,"&lt;14W",IF('Evap Fan Motors'!K8='Look Up Tables'!$D$34,"16W-36W",IF('Evap Fan Motors'!K8=$D$35,$D$35,IF('Evap Fan Motors'!K8=$D$36,$D$36,"&gt;36W"))))</f>
        <v>&gt;36W</v>
      </c>
      <c r="AV3" s="1" t="str">
        <f>CONCATENATE(AQ3,AR3," ",AS3,","," ", AT3," ", AU3)</f>
        <v>High-Efficiency Evaporator Fans-Walk-In Freezer, SP &gt;36W</v>
      </c>
      <c r="AW3" s="1" t="str">
        <f>IFERROR(VLOOKUP(AV3,$AN$2:$AO$29,2,FALSE),$AO$2)</f>
        <v>HEEvapFanMotor</v>
      </c>
    </row>
    <row r="4" spans="2:49" ht="15.75" thickBot="1">
      <c r="B4" s="44" t="s">
        <v>192</v>
      </c>
      <c r="D4" s="45" t="s">
        <v>195</v>
      </c>
      <c r="F4" s="45" t="s">
        <v>349</v>
      </c>
      <c r="H4" s="70" t="s">
        <v>179</v>
      </c>
      <c r="I4" s="71" t="s">
        <v>350</v>
      </c>
      <c r="J4" s="71" t="s">
        <v>351</v>
      </c>
      <c r="K4" s="71" t="s">
        <v>189</v>
      </c>
      <c r="L4" s="71" t="s">
        <v>351</v>
      </c>
      <c r="M4" s="72" t="s">
        <v>189</v>
      </c>
      <c r="N4" s="2"/>
      <c r="O4" s="70"/>
      <c r="P4" s="72"/>
      <c r="Q4" s="70" t="s">
        <v>351</v>
      </c>
      <c r="R4" s="71"/>
      <c r="S4" s="71"/>
      <c r="T4" s="72"/>
      <c r="U4" s="70" t="s">
        <v>189</v>
      </c>
      <c r="V4" s="71"/>
      <c r="W4" s="71"/>
      <c r="X4" s="72"/>
      <c r="Y4" s="70" t="s">
        <v>351</v>
      </c>
      <c r="Z4" s="71"/>
      <c r="AA4" s="71"/>
      <c r="AB4" s="72"/>
      <c r="AC4" s="74" t="s">
        <v>189</v>
      </c>
      <c r="AD4" s="71"/>
      <c r="AE4" s="71"/>
      <c r="AF4" s="72"/>
      <c r="AK4" s="107" t="s">
        <v>195</v>
      </c>
      <c r="AL4" s="107" t="s">
        <v>341</v>
      </c>
      <c r="AM4" s="108" t="s">
        <v>352</v>
      </c>
      <c r="AN4" s="107" t="s">
        <v>353</v>
      </c>
      <c r="AO4" s="107" t="s">
        <v>352</v>
      </c>
      <c r="AP4" s="1">
        <v>2</v>
      </c>
      <c r="AQ4" s="1" t="s">
        <v>348</v>
      </c>
      <c r="AR4" s="1" t="str">
        <f>IF('Evap Fan Motors'!G9="Walk In", "Walk-In", "Reach in")</f>
        <v>Reach in</v>
      </c>
      <c r="AS4" s="1" t="str">
        <f>IF('Evap Fan Motors'!H9="Refrigeration", "Cooler",'Evap Fan Motors'!H9)</f>
        <v>Cooler</v>
      </c>
      <c r="AT4" s="1" t="str">
        <f>'Evap Fan Motors'!I9</f>
        <v>SP</v>
      </c>
      <c r="AU4" s="1" t="str">
        <f>IF('Evap Fan Motors'!K9='Look Up Tables'!$D$33,"&lt;14W",IF('Evap Fan Motors'!K9='Look Up Tables'!$D$34,"16W-36W",IF('Evap Fan Motors'!K9=$D$35,$D$35,IF('Evap Fan Motors'!K9=$D$36,$D$36,"&gt;36W"))))</f>
        <v>&gt;36W</v>
      </c>
      <c r="AV4" s="1" t="str">
        <f t="shared" ref="AV4:AV12" si="0">CONCATENATE(AQ4,AR4," ",AS4,","," ", AT4," ", AU4)</f>
        <v>High-Efficiency Evaporator Fans-Reach in Cooler, SP &gt;36W</v>
      </c>
      <c r="AW4" s="1" t="str">
        <f t="shared" ref="AW4:AW12" si="1">IFERROR(VLOOKUP(AV4,$AN$2:$AO$29,2,FALSE),$AO$2)</f>
        <v>HEEvapFanRICoolCase3</v>
      </c>
    </row>
    <row r="5" spans="2:49" ht="15.75" thickBot="1">
      <c r="B5" s="44" t="s">
        <v>193</v>
      </c>
      <c r="H5" s="63">
        <v>1</v>
      </c>
      <c r="I5" s="64">
        <f>'High Eff Ref Freeze'!I8</f>
        <v>13</v>
      </c>
      <c r="J5" s="64">
        <f>IF(I5=0,0,0.1*I5+0.86)</f>
        <v>2.16</v>
      </c>
      <c r="K5" s="64">
        <f>IF(I5=0,0,0.29*I5+2.95)</f>
        <v>6.72</v>
      </c>
      <c r="L5" s="64">
        <f>IF(I5=0,0,0.05*I5+1.36)</f>
        <v>2.0100000000000002</v>
      </c>
      <c r="M5" s="65">
        <f>IF(I5=0,0,0.22*I5+1.38)</f>
        <v>4.24</v>
      </c>
      <c r="N5" s="2"/>
      <c r="O5" s="77" t="s">
        <v>179</v>
      </c>
      <c r="P5" s="78" t="s">
        <v>350</v>
      </c>
      <c r="Q5" s="77" t="s">
        <v>190</v>
      </c>
      <c r="R5" s="79" t="s">
        <v>192</v>
      </c>
      <c r="S5" s="79" t="s">
        <v>193</v>
      </c>
      <c r="T5" s="78" t="s">
        <v>194</v>
      </c>
      <c r="U5" s="77" t="s">
        <v>190</v>
      </c>
      <c r="V5" s="79" t="s">
        <v>192</v>
      </c>
      <c r="W5" s="79" t="s">
        <v>193</v>
      </c>
      <c r="X5" s="78" t="s">
        <v>194</v>
      </c>
      <c r="Y5" s="77" t="s">
        <v>190</v>
      </c>
      <c r="Z5" s="79" t="s">
        <v>192</v>
      </c>
      <c r="AA5" s="79" t="s">
        <v>193</v>
      </c>
      <c r="AB5" s="78" t="s">
        <v>194</v>
      </c>
      <c r="AC5" s="80" t="s">
        <v>190</v>
      </c>
      <c r="AD5" s="79" t="s">
        <v>192</v>
      </c>
      <c r="AE5" s="79" t="s">
        <v>193</v>
      </c>
      <c r="AF5" s="78" t="s">
        <v>194</v>
      </c>
      <c r="AK5" s="107" t="s">
        <v>195</v>
      </c>
      <c r="AL5" s="107" t="s">
        <v>341</v>
      </c>
      <c r="AM5" s="108" t="s">
        <v>354</v>
      </c>
      <c r="AN5" s="107" t="s">
        <v>355</v>
      </c>
      <c r="AO5" s="107" t="s">
        <v>354</v>
      </c>
      <c r="AP5" s="1">
        <v>3</v>
      </c>
      <c r="AQ5" s="1" t="s">
        <v>348</v>
      </c>
      <c r="AR5" s="1" t="str">
        <f>IF('Evap Fan Motors'!G10="Walk In", "Walk-In", "Reach in")</f>
        <v>Walk-In</v>
      </c>
      <c r="AS5" s="1" t="str">
        <f>IF('Evap Fan Motors'!H10="Refrigeration", "Cooler",'Evap Fan Motors'!H10)</f>
        <v>Freezer</v>
      </c>
      <c r="AT5" s="1" t="str">
        <f>'Evap Fan Motors'!I10</f>
        <v>PSC</v>
      </c>
      <c r="AU5" s="1" t="str">
        <f>IF('Evap Fan Motors'!K10='Look Up Tables'!$D$33,"&lt;14W",IF('Evap Fan Motors'!K10='Look Up Tables'!$D$34,"16W-36W",IF('Evap Fan Motors'!K10=$D$35,$D$35,IF('Evap Fan Motors'!K10=$D$36,$D$36,"&gt;36W"))))</f>
        <v>&gt;36W</v>
      </c>
      <c r="AV5" s="1" t="str">
        <f t="shared" si="0"/>
        <v>High-Efficiency Evaporator Fans-Walk-In Freezer, PSC &gt;36W</v>
      </c>
      <c r="AW5" s="1" t="str">
        <f t="shared" si="1"/>
        <v>HEEvapFanMotor</v>
      </c>
    </row>
    <row r="6" spans="2:49" ht="15.75" thickBot="1">
      <c r="B6" s="45" t="s">
        <v>194</v>
      </c>
      <c r="H6" s="58">
        <v>2</v>
      </c>
      <c r="I6" s="57">
        <f>'High Eff Ref Freeze'!I9</f>
        <v>15</v>
      </c>
      <c r="J6" s="57">
        <f t="shared" ref="J6:J14" si="2">IF(I6=0,0,0.1*I6+0.86)</f>
        <v>2.36</v>
      </c>
      <c r="K6" s="57">
        <f t="shared" ref="K6:K14" si="3">IF(I6=0,0,0.29*I6+2.95)</f>
        <v>7.3</v>
      </c>
      <c r="L6" s="57">
        <f t="shared" ref="L6:L14" si="4">IF(I6=0,0,0.05*I6+1.36)</f>
        <v>2.1100000000000003</v>
      </c>
      <c r="M6" s="59">
        <f t="shared" ref="M6:M14" si="5">IF(I6=0,0,0.22*I6+1.38)</f>
        <v>4.68</v>
      </c>
      <c r="N6" s="2"/>
      <c r="O6" s="63">
        <v>1</v>
      </c>
      <c r="P6" s="65">
        <f>'High Eff Ref Freeze'!I8</f>
        <v>13</v>
      </c>
      <c r="Q6" s="85">
        <f>0.095*$P6+0.445</f>
        <v>1.6800000000000002</v>
      </c>
      <c r="R6" s="86">
        <f>0.05*$P6+1.12</f>
        <v>1.77</v>
      </c>
      <c r="S6" s="86">
        <f>0.076*$P6+0.34</f>
        <v>1.3280000000000001</v>
      </c>
      <c r="T6" s="87">
        <f>0.105*$P6-1.111</f>
        <v>0.254</v>
      </c>
      <c r="U6" s="85">
        <f>0.232*$P6+2.36</f>
        <v>5.3759999999999994</v>
      </c>
      <c r="V6" s="86">
        <f>0.232*$P6+2.36</f>
        <v>5.3759999999999994</v>
      </c>
      <c r="W6" s="86">
        <f>0.232*$P6+2.36</f>
        <v>5.3759999999999994</v>
      </c>
      <c r="X6" s="87">
        <f>0.232*$P6+2.36</f>
        <v>5.3759999999999994</v>
      </c>
      <c r="Y6" s="85">
        <f>0.022*$P6+0.97</f>
        <v>1.256</v>
      </c>
      <c r="Z6" s="86">
        <f>0.066*$P6+0.31</f>
        <v>1.1680000000000001</v>
      </c>
      <c r="AA6" s="86">
        <f>0.04*$P6+1.09</f>
        <v>1.61</v>
      </c>
      <c r="AB6" s="87">
        <f>0.024*$P6+1.89</f>
        <v>2.202</v>
      </c>
      <c r="AC6" s="88">
        <f>0.21*$P6+0.9</f>
        <v>3.63</v>
      </c>
      <c r="AD6" s="86">
        <f>0.12*$P6+2.248</f>
        <v>3.8080000000000003</v>
      </c>
      <c r="AE6" s="86">
        <f>0.285*$P6-2.703</f>
        <v>1.0019999999999998</v>
      </c>
      <c r="AF6" s="87">
        <f>0.142*$P6+4.445</f>
        <v>6.2910000000000004</v>
      </c>
      <c r="AK6" s="107" t="s">
        <v>195</v>
      </c>
      <c r="AL6" s="107" t="s">
        <v>341</v>
      </c>
      <c r="AM6" s="108" t="s">
        <v>356</v>
      </c>
      <c r="AN6" s="107" t="s">
        <v>357</v>
      </c>
      <c r="AO6" s="107" t="s">
        <v>356</v>
      </c>
      <c r="AP6" s="1">
        <v>4</v>
      </c>
      <c r="AQ6" s="1" t="s">
        <v>348</v>
      </c>
      <c r="AR6" s="1" t="str">
        <f>IF('Evap Fan Motors'!G11="Walk In", "Walk-In", "Reach in")</f>
        <v>Reach in</v>
      </c>
      <c r="AS6" s="1" t="str">
        <f>IF('Evap Fan Motors'!H11="Refrigeration", "Cooler",'Evap Fan Motors'!H11)</f>
        <v>Cooler</v>
      </c>
      <c r="AT6" s="1" t="str">
        <f>'Evap Fan Motors'!I11</f>
        <v>PSC</v>
      </c>
      <c r="AU6" s="1" t="str">
        <f>IF('Evap Fan Motors'!K11='Look Up Tables'!$D$33,"&lt;14W",IF('Evap Fan Motors'!K11='Look Up Tables'!$D$34,"16W-36W",IF('Evap Fan Motors'!K11=$D$35,$D$35,IF('Evap Fan Motors'!K11=$D$36,$D$36,"&gt;36W"))))</f>
        <v>&gt;36W</v>
      </c>
      <c r="AV6" s="1" t="str">
        <f t="shared" si="0"/>
        <v>High-Efficiency Evaporator Fans-Reach in Cooler, PSC &gt;36W</v>
      </c>
      <c r="AW6" s="1" t="str">
        <f t="shared" si="1"/>
        <v>HEEvapFanRICoolCase6</v>
      </c>
    </row>
    <row r="7" spans="2:49" ht="15.75" thickBot="1">
      <c r="H7" s="58">
        <v>3</v>
      </c>
      <c r="I7" s="57">
        <f>'High Eff Ref Freeze'!I10</f>
        <v>45</v>
      </c>
      <c r="J7" s="57">
        <f t="shared" si="2"/>
        <v>5.36</v>
      </c>
      <c r="K7" s="57">
        <f t="shared" si="3"/>
        <v>16</v>
      </c>
      <c r="L7" s="57">
        <f t="shared" si="4"/>
        <v>3.6100000000000003</v>
      </c>
      <c r="M7" s="59">
        <f t="shared" si="5"/>
        <v>11.280000000000001</v>
      </c>
      <c r="N7" s="2"/>
      <c r="O7" s="58">
        <v>2</v>
      </c>
      <c r="P7" s="59">
        <f>'High Eff Ref Freeze'!I9</f>
        <v>15</v>
      </c>
      <c r="Q7" s="63">
        <f t="shared" ref="Q7:Q15" si="6">0.095*$P7+0.445</f>
        <v>1.87</v>
      </c>
      <c r="R7" s="64">
        <f t="shared" ref="R7:R15" si="7">0.05*$P7+1.12</f>
        <v>1.87</v>
      </c>
      <c r="S7" s="64">
        <f t="shared" ref="S7:S15" si="8">0.076*$P7+0.34</f>
        <v>1.48</v>
      </c>
      <c r="T7" s="65">
        <f t="shared" ref="T7:T15" si="9">0.105*$P7-1.111</f>
        <v>0.46399999999999997</v>
      </c>
      <c r="U7" s="63">
        <f t="shared" ref="U7:X15" si="10">0.232*$P7+2.36</f>
        <v>5.84</v>
      </c>
      <c r="V7" s="64">
        <f t="shared" si="10"/>
        <v>5.84</v>
      </c>
      <c r="W7" s="64">
        <f t="shared" si="10"/>
        <v>5.84</v>
      </c>
      <c r="X7" s="65">
        <f t="shared" si="10"/>
        <v>5.84</v>
      </c>
      <c r="Y7" s="63">
        <f t="shared" ref="Y7:Y15" si="11">0.022*$P7+0.97</f>
        <v>1.2999999999999998</v>
      </c>
      <c r="Z7" s="64">
        <f t="shared" ref="Z7:Z15" si="12">0.066*$P7+0.31</f>
        <v>1.3</v>
      </c>
      <c r="AA7" s="64">
        <f t="shared" ref="AA7:AA15" si="13">0.04*$P7+1.09</f>
        <v>1.69</v>
      </c>
      <c r="AB7" s="65">
        <f t="shared" ref="AB7:AB15" si="14">0.024*$P7+1.89</f>
        <v>2.25</v>
      </c>
      <c r="AC7" s="81">
        <f t="shared" ref="AC7:AC15" si="15">0.21*$P7+0.9</f>
        <v>4.05</v>
      </c>
      <c r="AD7" s="64">
        <f t="shared" ref="AD7:AD15" si="16">0.12*$P7+2.248</f>
        <v>4.048</v>
      </c>
      <c r="AE7" s="64">
        <f t="shared" ref="AE7:AE15" si="17">0.285*$P7-2.703</f>
        <v>1.5719999999999996</v>
      </c>
      <c r="AF7" s="65">
        <f t="shared" ref="AF7:AF15" si="18">0.142*$P7+4.445</f>
        <v>6.5750000000000002</v>
      </c>
      <c r="AK7" s="107" t="s">
        <v>195</v>
      </c>
      <c r="AL7" s="107" t="s">
        <v>341</v>
      </c>
      <c r="AM7" s="108" t="s">
        <v>358</v>
      </c>
      <c r="AN7" s="107" t="s">
        <v>359</v>
      </c>
      <c r="AO7" s="107" t="s">
        <v>358</v>
      </c>
      <c r="AP7" s="1">
        <v>5</v>
      </c>
      <c r="AQ7" s="1" t="s">
        <v>348</v>
      </c>
      <c r="AR7" s="1" t="str">
        <f>IF('Evap Fan Motors'!G12="Walk In", "Walk-In", "Reach in")</f>
        <v>Reach in</v>
      </c>
      <c r="AS7" s="1" t="str">
        <f>IF('Evap Fan Motors'!H12="Refrigeration", "Cooler",'Evap Fan Motors'!H12)</f>
        <v>Cooler</v>
      </c>
      <c r="AT7" s="1" t="str">
        <f>'Evap Fan Motors'!I12</f>
        <v>PSC</v>
      </c>
      <c r="AU7" s="1" t="str">
        <f>IF('Evap Fan Motors'!K12='Look Up Tables'!$D$33,"&lt;14W",IF('Evap Fan Motors'!K12='Look Up Tables'!$D$34,"16W-36W",IF('Evap Fan Motors'!K12=$D$35,$D$35,IF('Evap Fan Motors'!K12=$D$36,$D$36,"&gt;36W"))))</f>
        <v>&gt;36W</v>
      </c>
      <c r="AV7" s="1" t="str">
        <f t="shared" si="0"/>
        <v>High-Efficiency Evaporator Fans-Reach in Cooler, PSC &gt;36W</v>
      </c>
      <c r="AW7" s="1" t="str">
        <f t="shared" si="1"/>
        <v>HEEvapFanRICoolCase6</v>
      </c>
    </row>
    <row r="8" spans="2:49" ht="18.75" thickBot="1">
      <c r="B8" s="53" t="s">
        <v>360</v>
      </c>
      <c r="H8" s="58">
        <v>4</v>
      </c>
      <c r="I8" s="57">
        <f>'High Eff Ref Freeze'!I11</f>
        <v>55</v>
      </c>
      <c r="J8" s="57">
        <f t="shared" si="2"/>
        <v>6.36</v>
      </c>
      <c r="K8" s="57">
        <f t="shared" si="3"/>
        <v>18.899999999999999</v>
      </c>
      <c r="L8" s="57">
        <f t="shared" si="4"/>
        <v>4.1100000000000003</v>
      </c>
      <c r="M8" s="59">
        <f t="shared" si="5"/>
        <v>13.48</v>
      </c>
      <c r="N8" s="2"/>
      <c r="O8" s="58">
        <v>3</v>
      </c>
      <c r="P8" s="59">
        <f>'High Eff Ref Freeze'!I10</f>
        <v>45</v>
      </c>
      <c r="Q8" s="63">
        <f t="shared" si="6"/>
        <v>4.7200000000000006</v>
      </c>
      <c r="R8" s="64">
        <f t="shared" si="7"/>
        <v>3.37</v>
      </c>
      <c r="S8" s="64">
        <f t="shared" si="8"/>
        <v>3.76</v>
      </c>
      <c r="T8" s="65">
        <f t="shared" si="9"/>
        <v>3.6139999999999999</v>
      </c>
      <c r="U8" s="63">
        <f t="shared" si="10"/>
        <v>12.8</v>
      </c>
      <c r="V8" s="64">
        <f t="shared" si="10"/>
        <v>12.8</v>
      </c>
      <c r="W8" s="64">
        <f t="shared" si="10"/>
        <v>12.8</v>
      </c>
      <c r="X8" s="65">
        <f t="shared" si="10"/>
        <v>12.8</v>
      </c>
      <c r="Y8" s="63">
        <f t="shared" si="11"/>
        <v>1.96</v>
      </c>
      <c r="Z8" s="64">
        <f t="shared" si="12"/>
        <v>3.2800000000000002</v>
      </c>
      <c r="AA8" s="64">
        <f t="shared" si="13"/>
        <v>2.89</v>
      </c>
      <c r="AB8" s="65">
        <f t="shared" si="14"/>
        <v>2.9699999999999998</v>
      </c>
      <c r="AC8" s="81">
        <f t="shared" si="15"/>
        <v>10.35</v>
      </c>
      <c r="AD8" s="64">
        <f t="shared" si="16"/>
        <v>7.6479999999999997</v>
      </c>
      <c r="AE8" s="64">
        <f t="shared" si="17"/>
        <v>10.122</v>
      </c>
      <c r="AF8" s="65">
        <f t="shared" si="18"/>
        <v>10.835000000000001</v>
      </c>
      <c r="AK8" s="107" t="s">
        <v>195</v>
      </c>
      <c r="AL8" s="107" t="s">
        <v>341</v>
      </c>
      <c r="AM8" s="108" t="s">
        <v>361</v>
      </c>
      <c r="AN8" s="107" t="s">
        <v>362</v>
      </c>
      <c r="AO8" s="107" t="s">
        <v>361</v>
      </c>
      <c r="AP8" s="1">
        <v>6</v>
      </c>
      <c r="AQ8" s="1" t="s">
        <v>348</v>
      </c>
      <c r="AR8" s="1" t="str">
        <f>IF('Evap Fan Motors'!G13="Walk In", "Walk-In", "Reach in")</f>
        <v>Walk-In</v>
      </c>
      <c r="AS8" s="1" t="str">
        <f>IF('Evap Fan Motors'!H13="Refrigeration", "Cooler",'Evap Fan Motors'!H13)</f>
        <v>Freezer</v>
      </c>
      <c r="AT8" s="1" t="str">
        <f>'Evap Fan Motors'!I13</f>
        <v>SP</v>
      </c>
      <c r="AU8" s="1" t="str">
        <f>IF('Evap Fan Motors'!K13='Look Up Tables'!$D$33,"&lt;14W",IF('Evap Fan Motors'!K13='Look Up Tables'!$D$34,"16W-36W",IF('Evap Fan Motors'!K13=$D$35,$D$35,IF('Evap Fan Motors'!K13=$D$36,$D$36,"&gt;36W"))))</f>
        <v>&gt;36W</v>
      </c>
      <c r="AV8" s="1" t="str">
        <f t="shared" si="0"/>
        <v>High-Efficiency Evaporator Fans-Walk-In Freezer, SP &gt;36W</v>
      </c>
      <c r="AW8" s="1" t="str">
        <f t="shared" si="1"/>
        <v>HEEvapFanMotor</v>
      </c>
    </row>
    <row r="9" spans="2:49" ht="15">
      <c r="B9" s="43" t="s">
        <v>204</v>
      </c>
      <c r="H9" s="58">
        <v>5</v>
      </c>
      <c r="I9" s="57">
        <f>'High Eff Ref Freeze'!I12</f>
        <v>13</v>
      </c>
      <c r="J9" s="57">
        <f t="shared" si="2"/>
        <v>2.16</v>
      </c>
      <c r="K9" s="57">
        <f t="shared" si="3"/>
        <v>6.72</v>
      </c>
      <c r="L9" s="57">
        <f t="shared" si="4"/>
        <v>2.0100000000000002</v>
      </c>
      <c r="M9" s="59">
        <f t="shared" si="5"/>
        <v>4.24</v>
      </c>
      <c r="N9" s="2"/>
      <c r="O9" s="58">
        <v>4</v>
      </c>
      <c r="P9" s="59">
        <f>'High Eff Ref Freeze'!I11</f>
        <v>55</v>
      </c>
      <c r="Q9" s="63">
        <f t="shared" si="6"/>
        <v>5.67</v>
      </c>
      <c r="R9" s="64">
        <f t="shared" si="7"/>
        <v>3.87</v>
      </c>
      <c r="S9" s="64">
        <f t="shared" si="8"/>
        <v>4.5199999999999996</v>
      </c>
      <c r="T9" s="65">
        <f t="shared" si="9"/>
        <v>4.6639999999999997</v>
      </c>
      <c r="U9" s="63">
        <f t="shared" si="10"/>
        <v>15.12</v>
      </c>
      <c r="V9" s="64">
        <f t="shared" si="10"/>
        <v>15.12</v>
      </c>
      <c r="W9" s="64">
        <f t="shared" si="10"/>
        <v>15.12</v>
      </c>
      <c r="X9" s="65">
        <f t="shared" si="10"/>
        <v>15.12</v>
      </c>
      <c r="Y9" s="63">
        <f t="shared" si="11"/>
        <v>2.1799999999999997</v>
      </c>
      <c r="Z9" s="64">
        <f t="shared" si="12"/>
        <v>3.9400000000000004</v>
      </c>
      <c r="AA9" s="64">
        <f t="shared" si="13"/>
        <v>3.29</v>
      </c>
      <c r="AB9" s="65">
        <f t="shared" si="14"/>
        <v>3.21</v>
      </c>
      <c r="AC9" s="81">
        <f t="shared" si="15"/>
        <v>12.45</v>
      </c>
      <c r="AD9" s="64">
        <f t="shared" si="16"/>
        <v>8.847999999999999</v>
      </c>
      <c r="AE9" s="64">
        <f t="shared" si="17"/>
        <v>12.972</v>
      </c>
      <c r="AF9" s="65">
        <f t="shared" si="18"/>
        <v>12.254999999999999</v>
      </c>
      <c r="AK9" s="107" t="s">
        <v>195</v>
      </c>
      <c r="AL9" s="107" t="s">
        <v>341</v>
      </c>
      <c r="AM9" s="108" t="s">
        <v>363</v>
      </c>
      <c r="AN9" s="107" t="s">
        <v>364</v>
      </c>
      <c r="AO9" s="107" t="s">
        <v>363</v>
      </c>
      <c r="AP9" s="1">
        <v>7</v>
      </c>
      <c r="AQ9" s="1" t="s">
        <v>348</v>
      </c>
      <c r="AR9" s="1" t="str">
        <f>IF('Evap Fan Motors'!G14="Walk In", "Walk-In", "Reach in")</f>
        <v>Reach in</v>
      </c>
      <c r="AS9" s="1" t="str">
        <f>IF('Evap Fan Motors'!H14="Refrigeration", "Cooler",'Evap Fan Motors'!H14)</f>
        <v>Cooler</v>
      </c>
      <c r="AT9" s="1" t="str">
        <f>'Evap Fan Motors'!I14</f>
        <v>SP</v>
      </c>
      <c r="AU9" s="1" t="str">
        <f>IF('Evap Fan Motors'!K14='Look Up Tables'!$D$33,"&lt;14W",IF('Evap Fan Motors'!K14='Look Up Tables'!$D$34,"16W-36W",IF('Evap Fan Motors'!K14=$D$35,$D$35,IF('Evap Fan Motors'!K14=$D$36,$D$36,"&gt;36W"))))</f>
        <v>&gt;36W</v>
      </c>
      <c r="AV9" s="1" t="str">
        <f t="shared" si="0"/>
        <v>High-Efficiency Evaporator Fans-Reach in Cooler, SP &gt;36W</v>
      </c>
      <c r="AW9" s="1" t="str">
        <f t="shared" si="1"/>
        <v>HEEvapFanRICoolCase3</v>
      </c>
    </row>
    <row r="10" spans="2:49" ht="15.75" thickBot="1">
      <c r="B10" s="45" t="s">
        <v>207</v>
      </c>
      <c r="H10" s="58">
        <v>6</v>
      </c>
      <c r="I10" s="57">
        <f>'High Eff Ref Freeze'!I13</f>
        <v>15</v>
      </c>
      <c r="J10" s="57">
        <f t="shared" si="2"/>
        <v>2.36</v>
      </c>
      <c r="K10" s="57">
        <f t="shared" si="3"/>
        <v>7.3</v>
      </c>
      <c r="L10" s="57">
        <f t="shared" si="4"/>
        <v>2.1100000000000003</v>
      </c>
      <c r="M10" s="59">
        <f t="shared" si="5"/>
        <v>4.68</v>
      </c>
      <c r="N10" s="2"/>
      <c r="O10" s="58">
        <v>5</v>
      </c>
      <c r="P10" s="59">
        <f>'High Eff Ref Freeze'!I12</f>
        <v>13</v>
      </c>
      <c r="Q10" s="63">
        <f t="shared" si="6"/>
        <v>1.6800000000000002</v>
      </c>
      <c r="R10" s="64">
        <f t="shared" si="7"/>
        <v>1.77</v>
      </c>
      <c r="S10" s="64">
        <f t="shared" si="8"/>
        <v>1.3280000000000001</v>
      </c>
      <c r="T10" s="65">
        <f t="shared" si="9"/>
        <v>0.254</v>
      </c>
      <c r="U10" s="63">
        <f t="shared" si="10"/>
        <v>5.3759999999999994</v>
      </c>
      <c r="V10" s="64">
        <f t="shared" si="10"/>
        <v>5.3759999999999994</v>
      </c>
      <c r="W10" s="64">
        <f t="shared" si="10"/>
        <v>5.3759999999999994</v>
      </c>
      <c r="X10" s="65">
        <f t="shared" si="10"/>
        <v>5.3759999999999994</v>
      </c>
      <c r="Y10" s="63">
        <f t="shared" si="11"/>
        <v>1.256</v>
      </c>
      <c r="Z10" s="64">
        <f t="shared" si="12"/>
        <v>1.1680000000000001</v>
      </c>
      <c r="AA10" s="64">
        <f t="shared" si="13"/>
        <v>1.61</v>
      </c>
      <c r="AB10" s="65">
        <f t="shared" si="14"/>
        <v>2.202</v>
      </c>
      <c r="AC10" s="81">
        <f t="shared" si="15"/>
        <v>3.63</v>
      </c>
      <c r="AD10" s="64">
        <f t="shared" si="16"/>
        <v>3.8080000000000003</v>
      </c>
      <c r="AE10" s="64">
        <f t="shared" si="17"/>
        <v>1.0019999999999998</v>
      </c>
      <c r="AF10" s="65">
        <f t="shared" si="18"/>
        <v>6.2910000000000004</v>
      </c>
      <c r="AK10" s="107" t="s">
        <v>195</v>
      </c>
      <c r="AL10" s="107" t="s">
        <v>341</v>
      </c>
      <c r="AM10" s="108" t="s">
        <v>365</v>
      </c>
      <c r="AN10" s="107" t="s">
        <v>366</v>
      </c>
      <c r="AO10" s="107" t="s">
        <v>365</v>
      </c>
      <c r="AP10" s="1">
        <v>8</v>
      </c>
      <c r="AQ10" s="1" t="s">
        <v>348</v>
      </c>
      <c r="AR10" s="1" t="str">
        <f>IF('Evap Fan Motors'!G15="Walk In", "Walk-In", "Reach in")</f>
        <v>Reach in</v>
      </c>
      <c r="AS10" s="1" t="str">
        <f>IF('Evap Fan Motors'!H15="Refrigeration", "Cooler",'Evap Fan Motors'!H15)</f>
        <v>Freezer</v>
      </c>
      <c r="AT10" s="1" t="str">
        <f>'Evap Fan Motors'!I15</f>
        <v>SP</v>
      </c>
      <c r="AU10" s="1" t="str">
        <f>IF('Evap Fan Motors'!K15='Look Up Tables'!$D$33,"&lt;14W",IF('Evap Fan Motors'!K15='Look Up Tables'!$D$34,"16W-36W",IF('Evap Fan Motors'!K15=$D$35,$D$35,IF('Evap Fan Motors'!K15=$D$36,$D$36,"&gt;36W"))))</f>
        <v>&gt;36W</v>
      </c>
      <c r="AV10" s="1" t="str">
        <f t="shared" si="0"/>
        <v>High-Efficiency Evaporator Fans-Reach in Freezer, SP &gt;36W</v>
      </c>
      <c r="AW10" s="1" t="str">
        <f t="shared" si="1"/>
        <v>HEEvapFanRIFrzCase3</v>
      </c>
    </row>
    <row r="11" spans="2:49" ht="15">
      <c r="H11" s="58">
        <v>7</v>
      </c>
      <c r="I11" s="57">
        <f>'High Eff Ref Freeze'!I14</f>
        <v>40</v>
      </c>
      <c r="J11" s="57">
        <f t="shared" si="2"/>
        <v>4.8600000000000003</v>
      </c>
      <c r="K11" s="57">
        <f t="shared" si="3"/>
        <v>14.55</v>
      </c>
      <c r="L11" s="57">
        <f t="shared" si="4"/>
        <v>3.3600000000000003</v>
      </c>
      <c r="M11" s="59">
        <f t="shared" si="5"/>
        <v>10.18</v>
      </c>
      <c r="O11" s="58">
        <v>6</v>
      </c>
      <c r="P11" s="59">
        <f>'High Eff Ref Freeze'!I13</f>
        <v>15</v>
      </c>
      <c r="Q11" s="63">
        <f t="shared" si="6"/>
        <v>1.87</v>
      </c>
      <c r="R11" s="64">
        <f t="shared" si="7"/>
        <v>1.87</v>
      </c>
      <c r="S11" s="64">
        <f t="shared" si="8"/>
        <v>1.48</v>
      </c>
      <c r="T11" s="65">
        <f t="shared" si="9"/>
        <v>0.46399999999999997</v>
      </c>
      <c r="U11" s="63">
        <f t="shared" si="10"/>
        <v>5.84</v>
      </c>
      <c r="V11" s="64">
        <f t="shared" si="10"/>
        <v>5.84</v>
      </c>
      <c r="W11" s="64">
        <f t="shared" si="10"/>
        <v>5.84</v>
      </c>
      <c r="X11" s="65">
        <f t="shared" si="10"/>
        <v>5.84</v>
      </c>
      <c r="Y11" s="63">
        <f t="shared" si="11"/>
        <v>1.2999999999999998</v>
      </c>
      <c r="Z11" s="64">
        <f t="shared" si="12"/>
        <v>1.3</v>
      </c>
      <c r="AA11" s="64">
        <f t="shared" si="13"/>
        <v>1.69</v>
      </c>
      <c r="AB11" s="65">
        <f t="shared" si="14"/>
        <v>2.25</v>
      </c>
      <c r="AC11" s="81">
        <f t="shared" si="15"/>
        <v>4.05</v>
      </c>
      <c r="AD11" s="64">
        <f t="shared" si="16"/>
        <v>4.048</v>
      </c>
      <c r="AE11" s="64">
        <f t="shared" si="17"/>
        <v>1.5719999999999996</v>
      </c>
      <c r="AF11" s="65">
        <f t="shared" si="18"/>
        <v>6.5750000000000002</v>
      </c>
      <c r="AK11" s="107" t="s">
        <v>195</v>
      </c>
      <c r="AL11" s="107" t="s">
        <v>341</v>
      </c>
      <c r="AM11" s="108" t="s">
        <v>367</v>
      </c>
      <c r="AN11" s="107" t="s">
        <v>368</v>
      </c>
      <c r="AO11" s="107" t="s">
        <v>367</v>
      </c>
      <c r="AP11" s="1">
        <v>9</v>
      </c>
      <c r="AQ11" s="1" t="s">
        <v>348</v>
      </c>
      <c r="AR11" s="1" t="str">
        <f>IF('Evap Fan Motors'!G16="Walk In", "Walk-In", "Reach in")</f>
        <v>Reach in</v>
      </c>
      <c r="AS11" s="1" t="str">
        <f>IF('Evap Fan Motors'!H16="Refrigeration", "Cooler",'Evap Fan Motors'!H16)</f>
        <v>Freezer</v>
      </c>
      <c r="AT11" s="1" t="str">
        <f>'Evap Fan Motors'!I16</f>
        <v>SP</v>
      </c>
      <c r="AU11" s="1" t="str">
        <f>IF('Evap Fan Motors'!K16='Look Up Tables'!$D$33,"&lt;14W",IF('Evap Fan Motors'!K16='Look Up Tables'!$D$34,"16W-36W",IF('Evap Fan Motors'!K16=$D$35,$D$35,IF('Evap Fan Motors'!K16=$D$36,$D$36,"&gt;36W"))))</f>
        <v>&gt;36W</v>
      </c>
      <c r="AV11" s="1" t="str">
        <f t="shared" si="0"/>
        <v>High-Efficiency Evaporator Fans-Reach in Freezer, SP &gt;36W</v>
      </c>
      <c r="AW11" s="1" t="str">
        <f t="shared" si="1"/>
        <v>HEEvapFanRIFrzCase3</v>
      </c>
    </row>
    <row r="12" spans="2:49" ht="15">
      <c r="H12" s="58">
        <v>8</v>
      </c>
      <c r="I12" s="57">
        <f>'High Eff Ref Freeze'!I15</f>
        <v>50</v>
      </c>
      <c r="J12" s="57">
        <f t="shared" si="2"/>
        <v>5.86</v>
      </c>
      <c r="K12" s="57">
        <f t="shared" si="3"/>
        <v>17.45</v>
      </c>
      <c r="L12" s="57">
        <f t="shared" si="4"/>
        <v>3.8600000000000003</v>
      </c>
      <c r="M12" s="59">
        <f t="shared" si="5"/>
        <v>12.379999999999999</v>
      </c>
      <c r="O12" s="58">
        <v>7</v>
      </c>
      <c r="P12" s="59">
        <f>'High Eff Ref Freeze'!I14</f>
        <v>40</v>
      </c>
      <c r="Q12" s="63">
        <f t="shared" si="6"/>
        <v>4.2450000000000001</v>
      </c>
      <c r="R12" s="64">
        <f t="shared" si="7"/>
        <v>3.12</v>
      </c>
      <c r="S12" s="64">
        <f t="shared" si="8"/>
        <v>3.38</v>
      </c>
      <c r="T12" s="65">
        <f t="shared" si="9"/>
        <v>3.0890000000000004</v>
      </c>
      <c r="U12" s="63">
        <f t="shared" si="10"/>
        <v>11.64</v>
      </c>
      <c r="V12" s="64">
        <f t="shared" si="10"/>
        <v>11.64</v>
      </c>
      <c r="W12" s="64">
        <f t="shared" si="10"/>
        <v>11.64</v>
      </c>
      <c r="X12" s="65">
        <f t="shared" si="10"/>
        <v>11.64</v>
      </c>
      <c r="Y12" s="63">
        <f t="shared" si="11"/>
        <v>1.8499999999999999</v>
      </c>
      <c r="Z12" s="64">
        <f t="shared" si="12"/>
        <v>2.95</v>
      </c>
      <c r="AA12" s="64">
        <f t="shared" si="13"/>
        <v>2.6900000000000004</v>
      </c>
      <c r="AB12" s="65">
        <f t="shared" si="14"/>
        <v>2.8499999999999996</v>
      </c>
      <c r="AC12" s="81">
        <f t="shared" si="15"/>
        <v>9.3000000000000007</v>
      </c>
      <c r="AD12" s="64">
        <f t="shared" si="16"/>
        <v>7.048</v>
      </c>
      <c r="AE12" s="64">
        <f t="shared" si="17"/>
        <v>8.6969999999999992</v>
      </c>
      <c r="AF12" s="65">
        <f t="shared" si="18"/>
        <v>10.125</v>
      </c>
      <c r="AK12" s="107" t="s">
        <v>195</v>
      </c>
      <c r="AL12" s="107" t="s">
        <v>341</v>
      </c>
      <c r="AM12" s="108" t="s">
        <v>369</v>
      </c>
      <c r="AN12" s="107" t="s">
        <v>370</v>
      </c>
      <c r="AO12" s="107" t="s">
        <v>369</v>
      </c>
      <c r="AP12" s="1">
        <v>10</v>
      </c>
      <c r="AQ12" s="1" t="s">
        <v>348</v>
      </c>
      <c r="AR12" s="1" t="str">
        <f>IF('Evap Fan Motors'!G17="Walk In", "Walk-In", "Reach in")</f>
        <v>Walk-In</v>
      </c>
      <c r="AS12" s="1" t="str">
        <f>IF('Evap Fan Motors'!H17="Refrigeration", "Cooler",'Evap Fan Motors'!H17)</f>
        <v>Freezer</v>
      </c>
      <c r="AT12" s="1" t="str">
        <f>'Evap Fan Motors'!I17</f>
        <v>SP</v>
      </c>
      <c r="AU12" s="1" t="str">
        <f>IF('Evap Fan Motors'!K17='Look Up Tables'!$D$33,"&lt;14W",IF('Evap Fan Motors'!K17='Look Up Tables'!$D$34,"16W-36W",IF('Evap Fan Motors'!K17=$D$35,$D$35,IF('Evap Fan Motors'!K17=$D$36,$D$36,"&gt;36W"))))</f>
        <v>&gt;36W</v>
      </c>
      <c r="AV12" s="1" t="str">
        <f t="shared" si="0"/>
        <v>High-Efficiency Evaporator Fans-Walk-In Freezer, SP &gt;36W</v>
      </c>
      <c r="AW12" s="1" t="str">
        <f t="shared" si="1"/>
        <v>HEEvapFanMotor</v>
      </c>
    </row>
    <row r="13" spans="2:49" ht="15">
      <c r="H13" s="58">
        <v>9</v>
      </c>
      <c r="I13" s="57">
        <f>'High Eff Ref Freeze'!I16</f>
        <v>0</v>
      </c>
      <c r="J13" s="57">
        <f t="shared" si="2"/>
        <v>0</v>
      </c>
      <c r="K13" s="57">
        <f t="shared" si="3"/>
        <v>0</v>
      </c>
      <c r="L13" s="57">
        <f t="shared" si="4"/>
        <v>0</v>
      </c>
      <c r="M13" s="59">
        <f t="shared" si="5"/>
        <v>0</v>
      </c>
      <c r="O13" s="58">
        <v>8</v>
      </c>
      <c r="P13" s="59">
        <f>'High Eff Ref Freeze'!I15</f>
        <v>50</v>
      </c>
      <c r="Q13" s="63">
        <f t="shared" si="6"/>
        <v>5.1950000000000003</v>
      </c>
      <c r="R13" s="64">
        <f t="shared" si="7"/>
        <v>3.62</v>
      </c>
      <c r="S13" s="64">
        <f t="shared" si="8"/>
        <v>4.1399999999999997</v>
      </c>
      <c r="T13" s="65">
        <f t="shared" si="9"/>
        <v>4.1390000000000002</v>
      </c>
      <c r="U13" s="63">
        <f t="shared" si="10"/>
        <v>13.96</v>
      </c>
      <c r="V13" s="64">
        <f t="shared" si="10"/>
        <v>13.96</v>
      </c>
      <c r="W13" s="64">
        <f t="shared" si="10"/>
        <v>13.96</v>
      </c>
      <c r="X13" s="65">
        <f t="shared" si="10"/>
        <v>13.96</v>
      </c>
      <c r="Y13" s="63">
        <f t="shared" si="11"/>
        <v>2.0699999999999998</v>
      </c>
      <c r="Z13" s="64">
        <f t="shared" si="12"/>
        <v>3.6100000000000003</v>
      </c>
      <c r="AA13" s="64">
        <f t="shared" si="13"/>
        <v>3.09</v>
      </c>
      <c r="AB13" s="65">
        <f t="shared" si="14"/>
        <v>3.09</v>
      </c>
      <c r="AC13" s="81">
        <f t="shared" si="15"/>
        <v>11.4</v>
      </c>
      <c r="AD13" s="64">
        <f t="shared" si="16"/>
        <v>8.2480000000000011</v>
      </c>
      <c r="AE13" s="64">
        <f t="shared" si="17"/>
        <v>11.546999999999999</v>
      </c>
      <c r="AF13" s="65">
        <f t="shared" si="18"/>
        <v>11.545</v>
      </c>
      <c r="AK13" s="107" t="s">
        <v>195</v>
      </c>
      <c r="AL13" s="107" t="s">
        <v>341</v>
      </c>
      <c r="AM13" s="108" t="s">
        <v>371</v>
      </c>
      <c r="AN13" s="107" t="s">
        <v>372</v>
      </c>
      <c r="AO13" s="107" t="s">
        <v>371</v>
      </c>
    </row>
    <row r="14" spans="2:49" ht="15.75" thickBot="1">
      <c r="H14" s="60">
        <v>10</v>
      </c>
      <c r="I14" s="61">
        <f>'High Eff Ref Freeze'!I17</f>
        <v>0</v>
      </c>
      <c r="J14" s="61">
        <f t="shared" si="2"/>
        <v>0</v>
      </c>
      <c r="K14" s="61">
        <f t="shared" si="3"/>
        <v>0</v>
      </c>
      <c r="L14" s="61">
        <f t="shared" si="4"/>
        <v>0</v>
      </c>
      <c r="M14" s="62">
        <f t="shared" si="5"/>
        <v>0</v>
      </c>
      <c r="O14" s="58">
        <v>9</v>
      </c>
      <c r="P14" s="59">
        <f>'High Eff Ref Freeze'!I16</f>
        <v>0</v>
      </c>
      <c r="Q14" s="63">
        <f t="shared" si="6"/>
        <v>0.44500000000000001</v>
      </c>
      <c r="R14" s="64">
        <f t="shared" si="7"/>
        <v>1.1200000000000001</v>
      </c>
      <c r="S14" s="64">
        <f t="shared" si="8"/>
        <v>0.34</v>
      </c>
      <c r="T14" s="65">
        <f t="shared" si="9"/>
        <v>-1.111</v>
      </c>
      <c r="U14" s="63">
        <f t="shared" si="10"/>
        <v>2.36</v>
      </c>
      <c r="V14" s="64">
        <f t="shared" si="10"/>
        <v>2.36</v>
      </c>
      <c r="W14" s="64">
        <f t="shared" si="10"/>
        <v>2.36</v>
      </c>
      <c r="X14" s="65">
        <f t="shared" si="10"/>
        <v>2.36</v>
      </c>
      <c r="Y14" s="63">
        <f t="shared" si="11"/>
        <v>0.97</v>
      </c>
      <c r="Z14" s="64">
        <f t="shared" si="12"/>
        <v>0.31</v>
      </c>
      <c r="AA14" s="64">
        <f t="shared" si="13"/>
        <v>1.0900000000000001</v>
      </c>
      <c r="AB14" s="65">
        <f t="shared" si="14"/>
        <v>1.89</v>
      </c>
      <c r="AC14" s="81">
        <f t="shared" si="15"/>
        <v>0.9</v>
      </c>
      <c r="AD14" s="64">
        <f t="shared" si="16"/>
        <v>2.2480000000000002</v>
      </c>
      <c r="AE14" s="64">
        <f t="shared" si="17"/>
        <v>-2.7029999999999998</v>
      </c>
      <c r="AF14" s="65">
        <f t="shared" si="18"/>
        <v>4.4450000000000003</v>
      </c>
      <c r="AK14" s="107" t="s">
        <v>195</v>
      </c>
      <c r="AL14" s="107" t="s">
        <v>341</v>
      </c>
      <c r="AM14" s="108" t="s">
        <v>373</v>
      </c>
      <c r="AN14" s="107" t="s">
        <v>374</v>
      </c>
      <c r="AO14" s="107" t="s">
        <v>373</v>
      </c>
    </row>
    <row r="15" spans="2:49" ht="15.75" thickBot="1">
      <c r="O15" s="60">
        <v>10</v>
      </c>
      <c r="P15" s="62">
        <f>'High Eff Ref Freeze'!I17</f>
        <v>0</v>
      </c>
      <c r="Q15" s="89">
        <f t="shared" si="6"/>
        <v>0.44500000000000001</v>
      </c>
      <c r="R15" s="90">
        <f t="shared" si="7"/>
        <v>1.1200000000000001</v>
      </c>
      <c r="S15" s="90">
        <f t="shared" si="8"/>
        <v>0.34</v>
      </c>
      <c r="T15" s="91">
        <f t="shared" si="9"/>
        <v>-1.111</v>
      </c>
      <c r="U15" s="89">
        <f t="shared" si="10"/>
        <v>2.36</v>
      </c>
      <c r="V15" s="90">
        <f t="shared" si="10"/>
        <v>2.36</v>
      </c>
      <c r="W15" s="90">
        <f t="shared" si="10"/>
        <v>2.36</v>
      </c>
      <c r="X15" s="91">
        <f t="shared" si="10"/>
        <v>2.36</v>
      </c>
      <c r="Y15" s="89">
        <f t="shared" si="11"/>
        <v>0.97</v>
      </c>
      <c r="Z15" s="90">
        <f t="shared" si="12"/>
        <v>0.31</v>
      </c>
      <c r="AA15" s="90">
        <f t="shared" si="13"/>
        <v>1.0900000000000001</v>
      </c>
      <c r="AB15" s="91">
        <f t="shared" si="14"/>
        <v>1.89</v>
      </c>
      <c r="AC15" s="92">
        <f t="shared" si="15"/>
        <v>0.9</v>
      </c>
      <c r="AD15" s="90">
        <f t="shared" si="16"/>
        <v>2.2480000000000002</v>
      </c>
      <c r="AE15" s="90">
        <f t="shared" si="17"/>
        <v>-2.7029999999999998</v>
      </c>
      <c r="AF15" s="91">
        <f t="shared" si="18"/>
        <v>4.4450000000000003</v>
      </c>
      <c r="AK15" s="107" t="s">
        <v>195</v>
      </c>
      <c r="AL15" s="107" t="s">
        <v>341</v>
      </c>
      <c r="AM15" s="108" t="s">
        <v>375</v>
      </c>
      <c r="AN15" s="107" t="s">
        <v>376</v>
      </c>
      <c r="AO15" s="107" t="s">
        <v>375</v>
      </c>
    </row>
    <row r="16" spans="2:49" ht="15.75" thickBot="1">
      <c r="AK16" s="107" t="s">
        <v>195</v>
      </c>
      <c r="AL16" s="107" t="s">
        <v>341</v>
      </c>
      <c r="AM16" s="108" t="s">
        <v>377</v>
      </c>
      <c r="AN16" s="107" t="s">
        <v>378</v>
      </c>
      <c r="AO16" s="107" t="s">
        <v>377</v>
      </c>
    </row>
    <row r="17" spans="2:41" ht="18.75" thickBot="1">
      <c r="B17" s="410" t="s">
        <v>379</v>
      </c>
      <c r="C17" s="411"/>
      <c r="D17" s="411"/>
      <c r="E17" s="411"/>
      <c r="F17" s="411"/>
      <c r="G17" s="411"/>
      <c r="H17" s="411"/>
      <c r="I17" s="411"/>
      <c r="J17" s="411"/>
      <c r="K17" s="411"/>
      <c r="L17" s="411"/>
      <c r="M17" s="411"/>
      <c r="N17" s="411"/>
      <c r="O17" s="411"/>
      <c r="P17" s="411"/>
      <c r="Q17" s="411"/>
      <c r="R17" s="411"/>
      <c r="S17" s="411"/>
      <c r="T17" s="411"/>
      <c r="U17" s="412"/>
      <c r="AK17" s="107" t="s">
        <v>195</v>
      </c>
      <c r="AL17" s="107" t="s">
        <v>341</v>
      </c>
      <c r="AM17" s="108" t="s">
        <v>380</v>
      </c>
      <c r="AN17" s="107" t="s">
        <v>381</v>
      </c>
      <c r="AO17" s="107" t="s">
        <v>380</v>
      </c>
    </row>
    <row r="18" spans="2:41" ht="15.75" thickBot="1">
      <c r="B18" s="413" t="s">
        <v>382</v>
      </c>
      <c r="C18" s="414"/>
      <c r="D18" s="414"/>
      <c r="E18" s="415"/>
      <c r="F18" s="413" t="s">
        <v>383</v>
      </c>
      <c r="G18" s="414"/>
      <c r="H18" s="415"/>
      <c r="I18" s="419" t="s">
        <v>206</v>
      </c>
      <c r="J18" s="420"/>
      <c r="K18" s="420"/>
      <c r="L18" s="420"/>
      <c r="M18" s="420"/>
      <c r="N18" s="420"/>
      <c r="O18" s="420"/>
      <c r="P18" s="420"/>
      <c r="Q18" s="420"/>
      <c r="R18" s="420"/>
      <c r="S18" s="420"/>
      <c r="T18" s="420"/>
      <c r="U18" s="421"/>
      <c r="AK18" s="107" t="s">
        <v>195</v>
      </c>
      <c r="AL18" s="107" t="s">
        <v>341</v>
      </c>
      <c r="AM18" s="108" t="s">
        <v>384</v>
      </c>
      <c r="AN18" s="107" t="s">
        <v>385</v>
      </c>
      <c r="AO18" s="107" t="s">
        <v>384</v>
      </c>
    </row>
    <row r="19" spans="2:41" ht="15">
      <c r="B19" s="416"/>
      <c r="C19" s="417"/>
      <c r="D19" s="417"/>
      <c r="E19" s="418"/>
      <c r="F19" s="416"/>
      <c r="G19" s="417"/>
      <c r="H19" s="418"/>
      <c r="I19" s="401" t="s">
        <v>386</v>
      </c>
      <c r="J19" s="402"/>
      <c r="K19" s="402"/>
      <c r="L19" s="403"/>
      <c r="M19" s="401" t="s">
        <v>387</v>
      </c>
      <c r="N19" s="402"/>
      <c r="O19" s="402"/>
      <c r="P19" s="403"/>
      <c r="Q19" s="401" t="s">
        <v>388</v>
      </c>
      <c r="R19" s="402"/>
      <c r="S19" s="402"/>
      <c r="T19" s="402"/>
      <c r="U19" s="403"/>
      <c r="AK19" s="107" t="s">
        <v>195</v>
      </c>
      <c r="AL19" s="107" t="s">
        <v>341</v>
      </c>
      <c r="AM19" s="108" t="s">
        <v>389</v>
      </c>
      <c r="AN19" s="107" t="s">
        <v>390</v>
      </c>
      <c r="AO19" s="107" t="s">
        <v>389</v>
      </c>
    </row>
    <row r="20" spans="2:41" ht="15.75" thickBot="1">
      <c r="B20" s="70" t="s">
        <v>179</v>
      </c>
      <c r="C20" s="71" t="s">
        <v>313</v>
      </c>
      <c r="D20" s="71" t="s">
        <v>391</v>
      </c>
      <c r="E20" s="72" t="s">
        <v>392</v>
      </c>
      <c r="F20" s="70" t="s">
        <v>386</v>
      </c>
      <c r="G20" s="71" t="s">
        <v>387</v>
      </c>
      <c r="H20" s="72" t="s">
        <v>393</v>
      </c>
      <c r="I20" s="70" t="s">
        <v>190</v>
      </c>
      <c r="J20" s="71" t="s">
        <v>192</v>
      </c>
      <c r="K20" s="71" t="s">
        <v>193</v>
      </c>
      <c r="L20" s="72" t="s">
        <v>194</v>
      </c>
      <c r="M20" s="70" t="s">
        <v>190</v>
      </c>
      <c r="N20" s="71" t="s">
        <v>192</v>
      </c>
      <c r="O20" s="71" t="s">
        <v>193</v>
      </c>
      <c r="P20" s="72" t="s">
        <v>194</v>
      </c>
      <c r="Q20" s="70" t="s">
        <v>190</v>
      </c>
      <c r="R20" s="71" t="s">
        <v>192</v>
      </c>
      <c r="S20" s="71" t="s">
        <v>193</v>
      </c>
      <c r="T20" s="71" t="s">
        <v>194</v>
      </c>
      <c r="U20" s="72" t="s">
        <v>393</v>
      </c>
      <c r="AK20" s="107" t="s">
        <v>195</v>
      </c>
      <c r="AL20" s="107" t="s">
        <v>341</v>
      </c>
      <c r="AM20" s="108" t="s">
        <v>394</v>
      </c>
      <c r="AN20" s="107" t="s">
        <v>395</v>
      </c>
      <c r="AO20" s="107" t="s">
        <v>394</v>
      </c>
    </row>
    <row r="21" spans="2:41" ht="15">
      <c r="B21" s="63">
        <v>1</v>
      </c>
      <c r="C21" s="64" t="str">
        <f>'High Eff Ref Freeze'!J8</f>
        <v>Solid</v>
      </c>
      <c r="D21" s="64" t="str">
        <f>'High Eff Ref Freeze'!H8</f>
        <v>V &lt; 15</v>
      </c>
      <c r="E21" s="65" t="str">
        <f>'High Eff Ref Freeze'!G8</f>
        <v>Freezer</v>
      </c>
      <c r="F21" s="63">
        <f t="shared" ref="F21:F30" si="19">IF(C21="Solid",L5,J5)</f>
        <v>2.0100000000000002</v>
      </c>
      <c r="G21" s="64">
        <f t="shared" ref="G21:G30" si="20">IF(C21="Solid",M5,K5)</f>
        <v>4.24</v>
      </c>
      <c r="H21" s="65">
        <f>IF(E21="Freezer",G21,F21)</f>
        <v>4.24</v>
      </c>
      <c r="I21" s="63">
        <f>IF($C21="Solid",Y6,Q6)</f>
        <v>1.256</v>
      </c>
      <c r="J21" s="64">
        <f>IF($C21="Solid",Z6,R6)</f>
        <v>1.1680000000000001</v>
      </c>
      <c r="K21" s="64">
        <f>IF($C21="Solid",AA6,S6)</f>
        <v>1.61</v>
      </c>
      <c r="L21" s="64">
        <f>IF($C21="Solid",AB6,T6)</f>
        <v>2.202</v>
      </c>
      <c r="M21" s="64">
        <f>IF($C21="Solid",AC6,U6)</f>
        <v>3.63</v>
      </c>
      <c r="N21" s="64">
        <f t="shared" ref="N21:O30" si="21">IF($C21="Solid",AD6,V6)</f>
        <v>3.8080000000000003</v>
      </c>
      <c r="O21" s="64">
        <f t="shared" si="21"/>
        <v>1.0019999999999998</v>
      </c>
      <c r="P21" s="64">
        <f>IF($C21="Solid",AF6,X6)</f>
        <v>6.2910000000000004</v>
      </c>
      <c r="Q21" s="64">
        <f>IF($E21="Freezer",M21,I21)</f>
        <v>3.63</v>
      </c>
      <c r="R21" s="64">
        <f t="shared" ref="R21:T30" si="22">IF($E21="Freezer",N21,J21)</f>
        <v>3.8080000000000003</v>
      </c>
      <c r="S21" s="64">
        <f t="shared" si="22"/>
        <v>1.0019999999999998</v>
      </c>
      <c r="T21" s="64">
        <f t="shared" si="22"/>
        <v>6.2910000000000004</v>
      </c>
      <c r="U21" s="65">
        <f>IF(D21=$B$3,Q21,IF(D21=$B$4,R21,IF($B$5=D21,S21,IF(D21=$B$6,T21,0))))</f>
        <v>3.63</v>
      </c>
      <c r="AK21" s="107" t="s">
        <v>195</v>
      </c>
      <c r="AL21" s="107" t="s">
        <v>341</v>
      </c>
      <c r="AM21" s="108" t="s">
        <v>396</v>
      </c>
      <c r="AN21" s="107" t="s">
        <v>397</v>
      </c>
      <c r="AO21" s="107" t="s">
        <v>396</v>
      </c>
    </row>
    <row r="22" spans="2:41" ht="15">
      <c r="B22" s="58">
        <v>2</v>
      </c>
      <c r="C22" s="57" t="str">
        <f>'High Eff Ref Freeze'!J9</f>
        <v>Solid</v>
      </c>
      <c r="D22" s="57" t="str">
        <f>'High Eff Ref Freeze'!H9</f>
        <v>15 ≤ V &lt; 30</v>
      </c>
      <c r="E22" s="59" t="str">
        <f>'High Eff Ref Freeze'!G9</f>
        <v>Freezer</v>
      </c>
      <c r="F22" s="58">
        <f t="shared" si="19"/>
        <v>2.1100000000000003</v>
      </c>
      <c r="G22" s="57">
        <f t="shared" si="20"/>
        <v>4.68</v>
      </c>
      <c r="H22" s="59">
        <f t="shared" ref="H22:H30" si="23">IF(E22="Freezer",G22,F22)</f>
        <v>4.68</v>
      </c>
      <c r="I22" s="58">
        <f t="shared" ref="I22:I30" si="24">IF(C22="Solid",Y7,Q7)</f>
        <v>1.2999999999999998</v>
      </c>
      <c r="J22" s="57">
        <f t="shared" ref="J22:J30" si="25">IF($C22="Solid",Z7,R7)</f>
        <v>1.3</v>
      </c>
      <c r="K22" s="57">
        <f t="shared" ref="K22:K30" si="26">IF($C22="Solid",AA7,S7)</f>
        <v>1.69</v>
      </c>
      <c r="L22" s="57">
        <f t="shared" ref="L22:L30" si="27">IF($C22="Solid",AB7,T7)</f>
        <v>2.25</v>
      </c>
      <c r="M22" s="57">
        <f t="shared" ref="M22:M30" si="28">IF($C22="Solid",AC7,U7)</f>
        <v>4.05</v>
      </c>
      <c r="N22" s="57">
        <f t="shared" si="21"/>
        <v>4.048</v>
      </c>
      <c r="O22" s="57">
        <f t="shared" si="21"/>
        <v>1.5719999999999996</v>
      </c>
      <c r="P22" s="57">
        <f t="shared" ref="P22:P30" si="29">IF($C22="Solid",AF7,X7)</f>
        <v>6.5750000000000002</v>
      </c>
      <c r="Q22" s="57">
        <f t="shared" ref="Q22:Q30" si="30">IF($E22="Freezer",M22,I22)</f>
        <v>4.05</v>
      </c>
      <c r="R22" s="57">
        <f t="shared" si="22"/>
        <v>4.048</v>
      </c>
      <c r="S22" s="57">
        <f t="shared" si="22"/>
        <v>1.5719999999999996</v>
      </c>
      <c r="T22" s="57">
        <f t="shared" si="22"/>
        <v>6.5750000000000002</v>
      </c>
      <c r="U22" s="59">
        <f t="shared" ref="U22:U30" si="31">IF(D22=$B$3,Q22,IF(D22=$B$4,R22,IF($B$5=D22,S22,IF(D22=$B$6,T22,0))))</f>
        <v>4.048</v>
      </c>
      <c r="AK22" s="107" t="s">
        <v>195</v>
      </c>
      <c r="AL22" s="107" t="s">
        <v>341</v>
      </c>
      <c r="AM22" s="108" t="s">
        <v>398</v>
      </c>
      <c r="AN22" s="107" t="s">
        <v>399</v>
      </c>
      <c r="AO22" s="107" t="s">
        <v>398</v>
      </c>
    </row>
    <row r="23" spans="2:41" ht="15">
      <c r="B23" s="58">
        <v>3</v>
      </c>
      <c r="C23" s="57" t="str">
        <f>'High Eff Ref Freeze'!J10</f>
        <v>Solid</v>
      </c>
      <c r="D23" s="57" t="str">
        <f>'High Eff Ref Freeze'!H10</f>
        <v>30 ≤ V &lt; 50</v>
      </c>
      <c r="E23" s="59" t="str">
        <f>'High Eff Ref Freeze'!G10</f>
        <v>Freezer</v>
      </c>
      <c r="F23" s="58">
        <f t="shared" si="19"/>
        <v>3.6100000000000003</v>
      </c>
      <c r="G23" s="57">
        <f t="shared" si="20"/>
        <v>11.280000000000001</v>
      </c>
      <c r="H23" s="59">
        <f t="shared" si="23"/>
        <v>11.280000000000001</v>
      </c>
      <c r="I23" s="58">
        <f t="shared" si="24"/>
        <v>1.96</v>
      </c>
      <c r="J23" s="57">
        <f t="shared" si="25"/>
        <v>3.2800000000000002</v>
      </c>
      <c r="K23" s="57">
        <f t="shared" si="26"/>
        <v>2.89</v>
      </c>
      <c r="L23" s="57">
        <f t="shared" si="27"/>
        <v>2.9699999999999998</v>
      </c>
      <c r="M23" s="57">
        <f t="shared" si="28"/>
        <v>10.35</v>
      </c>
      <c r="N23" s="57">
        <f t="shared" si="21"/>
        <v>7.6479999999999997</v>
      </c>
      <c r="O23" s="57">
        <f t="shared" si="21"/>
        <v>10.122</v>
      </c>
      <c r="P23" s="57">
        <f t="shared" si="29"/>
        <v>10.835000000000001</v>
      </c>
      <c r="Q23" s="57">
        <f t="shared" si="30"/>
        <v>10.35</v>
      </c>
      <c r="R23" s="57">
        <f t="shared" si="22"/>
        <v>7.6479999999999997</v>
      </c>
      <c r="S23" s="57">
        <f t="shared" si="22"/>
        <v>10.122</v>
      </c>
      <c r="T23" s="57">
        <f t="shared" si="22"/>
        <v>10.835000000000001</v>
      </c>
      <c r="U23" s="59">
        <f t="shared" si="31"/>
        <v>10.122</v>
      </c>
      <c r="AK23" s="107" t="s">
        <v>195</v>
      </c>
      <c r="AL23" s="107" t="s">
        <v>341</v>
      </c>
      <c r="AM23" s="108" t="s">
        <v>400</v>
      </c>
      <c r="AN23" s="107" t="s">
        <v>401</v>
      </c>
      <c r="AO23" s="107" t="s">
        <v>400</v>
      </c>
    </row>
    <row r="24" spans="2:41" ht="15">
      <c r="B24" s="58">
        <v>4</v>
      </c>
      <c r="C24" s="57" t="str">
        <f>'High Eff Ref Freeze'!J11</f>
        <v>Solid</v>
      </c>
      <c r="D24" s="57" t="str">
        <f>'High Eff Ref Freeze'!H11</f>
        <v xml:space="preserve">50 ≤ V </v>
      </c>
      <c r="E24" s="59" t="str">
        <f>'High Eff Ref Freeze'!G11</f>
        <v>Freezer</v>
      </c>
      <c r="F24" s="58">
        <f t="shared" si="19"/>
        <v>4.1100000000000003</v>
      </c>
      <c r="G24" s="57">
        <f t="shared" si="20"/>
        <v>13.48</v>
      </c>
      <c r="H24" s="59">
        <f t="shared" si="23"/>
        <v>13.48</v>
      </c>
      <c r="I24" s="58">
        <f t="shared" si="24"/>
        <v>2.1799999999999997</v>
      </c>
      <c r="J24" s="57">
        <f t="shared" si="25"/>
        <v>3.9400000000000004</v>
      </c>
      <c r="K24" s="57">
        <f t="shared" si="26"/>
        <v>3.29</v>
      </c>
      <c r="L24" s="57">
        <f t="shared" si="27"/>
        <v>3.21</v>
      </c>
      <c r="M24" s="57">
        <f t="shared" si="28"/>
        <v>12.45</v>
      </c>
      <c r="N24" s="57">
        <f t="shared" si="21"/>
        <v>8.847999999999999</v>
      </c>
      <c r="O24" s="57">
        <f t="shared" si="21"/>
        <v>12.972</v>
      </c>
      <c r="P24" s="57">
        <f t="shared" si="29"/>
        <v>12.254999999999999</v>
      </c>
      <c r="Q24" s="57">
        <f t="shared" si="30"/>
        <v>12.45</v>
      </c>
      <c r="R24" s="57">
        <f t="shared" si="22"/>
        <v>8.847999999999999</v>
      </c>
      <c r="S24" s="57">
        <f t="shared" si="22"/>
        <v>12.972</v>
      </c>
      <c r="T24" s="57">
        <f t="shared" si="22"/>
        <v>12.254999999999999</v>
      </c>
      <c r="U24" s="59">
        <f t="shared" si="31"/>
        <v>12.254999999999999</v>
      </c>
      <c r="AK24" s="107" t="s">
        <v>195</v>
      </c>
      <c r="AL24" s="107" t="s">
        <v>341</v>
      </c>
      <c r="AM24" s="108" t="s">
        <v>402</v>
      </c>
      <c r="AN24" s="107" t="s">
        <v>403</v>
      </c>
      <c r="AO24" s="107" t="s">
        <v>402</v>
      </c>
    </row>
    <row r="25" spans="2:41" ht="15">
      <c r="B25" s="58">
        <v>5</v>
      </c>
      <c r="C25" s="57" t="str">
        <f>'High Eff Ref Freeze'!J12</f>
        <v>Solid</v>
      </c>
      <c r="D25" s="57" t="str">
        <f>'High Eff Ref Freeze'!H12</f>
        <v>V &lt; 15</v>
      </c>
      <c r="E25" s="59" t="str">
        <f>'High Eff Ref Freeze'!G12</f>
        <v>Refrigeration</v>
      </c>
      <c r="F25" s="58">
        <f t="shared" si="19"/>
        <v>2.0100000000000002</v>
      </c>
      <c r="G25" s="57">
        <f t="shared" si="20"/>
        <v>4.24</v>
      </c>
      <c r="H25" s="59">
        <f t="shared" si="23"/>
        <v>2.0100000000000002</v>
      </c>
      <c r="I25" s="58">
        <f t="shared" si="24"/>
        <v>1.256</v>
      </c>
      <c r="J25" s="57">
        <f t="shared" si="25"/>
        <v>1.1680000000000001</v>
      </c>
      <c r="K25" s="57">
        <f t="shared" si="26"/>
        <v>1.61</v>
      </c>
      <c r="L25" s="57">
        <f t="shared" si="27"/>
        <v>2.202</v>
      </c>
      <c r="M25" s="57">
        <f t="shared" si="28"/>
        <v>3.63</v>
      </c>
      <c r="N25" s="57">
        <f t="shared" si="21"/>
        <v>3.8080000000000003</v>
      </c>
      <c r="O25" s="57">
        <f t="shared" si="21"/>
        <v>1.0019999999999998</v>
      </c>
      <c r="P25" s="57">
        <f t="shared" si="29"/>
        <v>6.2910000000000004</v>
      </c>
      <c r="Q25" s="57">
        <f t="shared" si="30"/>
        <v>1.256</v>
      </c>
      <c r="R25" s="57">
        <f t="shared" si="22"/>
        <v>1.1680000000000001</v>
      </c>
      <c r="S25" s="57">
        <f t="shared" si="22"/>
        <v>1.61</v>
      </c>
      <c r="T25" s="57">
        <f t="shared" si="22"/>
        <v>2.202</v>
      </c>
      <c r="U25" s="59">
        <f t="shared" si="31"/>
        <v>1.256</v>
      </c>
      <c r="AK25" s="107" t="s">
        <v>195</v>
      </c>
      <c r="AL25" s="107" t="s">
        <v>341</v>
      </c>
      <c r="AM25" s="108" t="s">
        <v>404</v>
      </c>
      <c r="AN25" s="107" t="s">
        <v>405</v>
      </c>
      <c r="AO25" s="107" t="s">
        <v>404</v>
      </c>
    </row>
    <row r="26" spans="2:41" ht="15">
      <c r="B26" s="58">
        <v>6</v>
      </c>
      <c r="C26" s="57" t="str">
        <f>'High Eff Ref Freeze'!J13</f>
        <v>Solid</v>
      </c>
      <c r="D26" s="57" t="str">
        <f>'High Eff Ref Freeze'!H13</f>
        <v>15 ≤ V &lt; 30</v>
      </c>
      <c r="E26" s="59" t="str">
        <f>'High Eff Ref Freeze'!G13</f>
        <v>Refrigeration</v>
      </c>
      <c r="F26" s="58">
        <f t="shared" si="19"/>
        <v>2.1100000000000003</v>
      </c>
      <c r="G26" s="57">
        <f t="shared" si="20"/>
        <v>4.68</v>
      </c>
      <c r="H26" s="59">
        <f t="shared" si="23"/>
        <v>2.1100000000000003</v>
      </c>
      <c r="I26" s="58">
        <f t="shared" si="24"/>
        <v>1.2999999999999998</v>
      </c>
      <c r="J26" s="57">
        <f t="shared" si="25"/>
        <v>1.3</v>
      </c>
      <c r="K26" s="57">
        <f t="shared" si="26"/>
        <v>1.69</v>
      </c>
      <c r="L26" s="57">
        <f t="shared" si="27"/>
        <v>2.25</v>
      </c>
      <c r="M26" s="57">
        <f t="shared" si="28"/>
        <v>4.05</v>
      </c>
      <c r="N26" s="57">
        <f t="shared" si="21"/>
        <v>4.048</v>
      </c>
      <c r="O26" s="57">
        <f t="shared" si="21"/>
        <v>1.5719999999999996</v>
      </c>
      <c r="P26" s="57">
        <f t="shared" si="29"/>
        <v>6.5750000000000002</v>
      </c>
      <c r="Q26" s="57">
        <f t="shared" si="30"/>
        <v>1.2999999999999998</v>
      </c>
      <c r="R26" s="57">
        <f t="shared" si="22"/>
        <v>1.3</v>
      </c>
      <c r="S26" s="57">
        <f t="shared" si="22"/>
        <v>1.69</v>
      </c>
      <c r="T26" s="57">
        <f t="shared" si="22"/>
        <v>2.25</v>
      </c>
      <c r="U26" s="59">
        <f t="shared" si="31"/>
        <v>1.3</v>
      </c>
      <c r="AK26" s="107" t="s">
        <v>195</v>
      </c>
      <c r="AL26" s="107" t="s">
        <v>341</v>
      </c>
      <c r="AM26" s="108" t="s">
        <v>406</v>
      </c>
      <c r="AN26" s="107" t="s">
        <v>407</v>
      </c>
      <c r="AO26" s="107" t="s">
        <v>406</v>
      </c>
    </row>
    <row r="27" spans="2:41" ht="15">
      <c r="B27" s="58">
        <v>7</v>
      </c>
      <c r="C27" s="57" t="str">
        <f>'High Eff Ref Freeze'!J14</f>
        <v>Solid</v>
      </c>
      <c r="D27" s="57" t="str">
        <f>'High Eff Ref Freeze'!H14</f>
        <v>30 ≤ V &lt; 50</v>
      </c>
      <c r="E27" s="59" t="str">
        <f>'High Eff Ref Freeze'!G14</f>
        <v>Refrigeration</v>
      </c>
      <c r="F27" s="58">
        <f t="shared" si="19"/>
        <v>3.3600000000000003</v>
      </c>
      <c r="G27" s="57">
        <f t="shared" si="20"/>
        <v>10.18</v>
      </c>
      <c r="H27" s="59">
        <f t="shared" si="23"/>
        <v>3.3600000000000003</v>
      </c>
      <c r="I27" s="58">
        <f t="shared" si="24"/>
        <v>1.8499999999999999</v>
      </c>
      <c r="J27" s="57">
        <f t="shared" si="25"/>
        <v>2.95</v>
      </c>
      <c r="K27" s="57">
        <f t="shared" si="26"/>
        <v>2.6900000000000004</v>
      </c>
      <c r="L27" s="57">
        <f t="shared" si="27"/>
        <v>2.8499999999999996</v>
      </c>
      <c r="M27" s="57">
        <f t="shared" si="28"/>
        <v>9.3000000000000007</v>
      </c>
      <c r="N27" s="57">
        <f t="shared" si="21"/>
        <v>7.048</v>
      </c>
      <c r="O27" s="57">
        <f t="shared" si="21"/>
        <v>8.6969999999999992</v>
      </c>
      <c r="P27" s="57">
        <f t="shared" si="29"/>
        <v>10.125</v>
      </c>
      <c r="Q27" s="57">
        <f t="shared" si="30"/>
        <v>1.8499999999999999</v>
      </c>
      <c r="R27" s="57">
        <f t="shared" si="22"/>
        <v>2.95</v>
      </c>
      <c r="S27" s="57">
        <f t="shared" si="22"/>
        <v>2.6900000000000004</v>
      </c>
      <c r="T27" s="57">
        <f t="shared" si="22"/>
        <v>2.8499999999999996</v>
      </c>
      <c r="U27" s="59">
        <f t="shared" si="31"/>
        <v>2.6900000000000004</v>
      </c>
      <c r="AK27" s="107" t="s">
        <v>195</v>
      </c>
      <c r="AL27" s="107" t="s">
        <v>341</v>
      </c>
      <c r="AM27" s="108" t="s">
        <v>408</v>
      </c>
      <c r="AN27" s="107" t="s">
        <v>409</v>
      </c>
      <c r="AO27" s="107" t="s">
        <v>408</v>
      </c>
    </row>
    <row r="28" spans="2:41" ht="15">
      <c r="B28" s="58">
        <v>8</v>
      </c>
      <c r="C28" s="57" t="str">
        <f>'High Eff Ref Freeze'!J15</f>
        <v>Solid</v>
      </c>
      <c r="D28" s="57" t="str">
        <f>'High Eff Ref Freeze'!H15</f>
        <v xml:space="preserve">50 ≤ V </v>
      </c>
      <c r="E28" s="59" t="str">
        <f>'High Eff Ref Freeze'!G15</f>
        <v>Refrigeration</v>
      </c>
      <c r="F28" s="58">
        <f t="shared" si="19"/>
        <v>3.8600000000000003</v>
      </c>
      <c r="G28" s="57">
        <f t="shared" si="20"/>
        <v>12.379999999999999</v>
      </c>
      <c r="H28" s="59">
        <f t="shared" si="23"/>
        <v>3.8600000000000003</v>
      </c>
      <c r="I28" s="58">
        <f t="shared" si="24"/>
        <v>2.0699999999999998</v>
      </c>
      <c r="J28" s="57">
        <f t="shared" si="25"/>
        <v>3.6100000000000003</v>
      </c>
      <c r="K28" s="57">
        <f t="shared" si="26"/>
        <v>3.09</v>
      </c>
      <c r="L28" s="57">
        <f t="shared" si="27"/>
        <v>3.09</v>
      </c>
      <c r="M28" s="57">
        <f t="shared" si="28"/>
        <v>11.4</v>
      </c>
      <c r="N28" s="57">
        <f t="shared" si="21"/>
        <v>8.2480000000000011</v>
      </c>
      <c r="O28" s="57">
        <f t="shared" si="21"/>
        <v>11.546999999999999</v>
      </c>
      <c r="P28" s="57">
        <f t="shared" si="29"/>
        <v>11.545</v>
      </c>
      <c r="Q28" s="57">
        <f t="shared" si="30"/>
        <v>2.0699999999999998</v>
      </c>
      <c r="R28" s="57">
        <f t="shared" si="22"/>
        <v>3.6100000000000003</v>
      </c>
      <c r="S28" s="57">
        <f t="shared" si="22"/>
        <v>3.09</v>
      </c>
      <c r="T28" s="57">
        <f t="shared" si="22"/>
        <v>3.09</v>
      </c>
      <c r="U28" s="59">
        <f t="shared" si="31"/>
        <v>3.09</v>
      </c>
      <c r="AK28" s="107" t="s">
        <v>195</v>
      </c>
      <c r="AL28" s="107" t="s">
        <v>341</v>
      </c>
      <c r="AM28" s="108" t="s">
        <v>410</v>
      </c>
      <c r="AN28" s="107" t="s">
        <v>411</v>
      </c>
      <c r="AO28" s="107" t="s">
        <v>410</v>
      </c>
    </row>
    <row r="29" spans="2:41" ht="15">
      <c r="B29" s="58">
        <v>9</v>
      </c>
      <c r="C29" s="57">
        <f>'High Eff Ref Freeze'!J16</f>
        <v>0</v>
      </c>
      <c r="D29" s="57">
        <f>'High Eff Ref Freeze'!H16</f>
        <v>0</v>
      </c>
      <c r="E29" s="59">
        <f>'High Eff Ref Freeze'!G16</f>
        <v>0</v>
      </c>
      <c r="F29" s="58">
        <f t="shared" si="19"/>
        <v>0</v>
      </c>
      <c r="G29" s="57">
        <f t="shared" si="20"/>
        <v>0</v>
      </c>
      <c r="H29" s="59">
        <f t="shared" si="23"/>
        <v>0</v>
      </c>
      <c r="I29" s="58">
        <f t="shared" si="24"/>
        <v>0.44500000000000001</v>
      </c>
      <c r="J29" s="57">
        <f t="shared" si="25"/>
        <v>1.1200000000000001</v>
      </c>
      <c r="K29" s="57">
        <f t="shared" si="26"/>
        <v>0.34</v>
      </c>
      <c r="L29" s="57">
        <f t="shared" si="27"/>
        <v>-1.111</v>
      </c>
      <c r="M29" s="57">
        <f t="shared" si="28"/>
        <v>2.36</v>
      </c>
      <c r="N29" s="57">
        <f t="shared" si="21"/>
        <v>2.36</v>
      </c>
      <c r="O29" s="57">
        <f t="shared" si="21"/>
        <v>2.36</v>
      </c>
      <c r="P29" s="57">
        <f t="shared" si="29"/>
        <v>2.36</v>
      </c>
      <c r="Q29" s="57">
        <f t="shared" si="30"/>
        <v>0.44500000000000001</v>
      </c>
      <c r="R29" s="57">
        <f t="shared" si="22"/>
        <v>1.1200000000000001</v>
      </c>
      <c r="S29" s="57">
        <f t="shared" si="22"/>
        <v>0.34</v>
      </c>
      <c r="T29" s="57">
        <f t="shared" si="22"/>
        <v>-1.111</v>
      </c>
      <c r="U29" s="59">
        <f t="shared" si="31"/>
        <v>0</v>
      </c>
      <c r="AK29" s="107" t="s">
        <v>195</v>
      </c>
      <c r="AL29" s="107" t="s">
        <v>341</v>
      </c>
      <c r="AM29" s="108" t="s">
        <v>412</v>
      </c>
      <c r="AN29" s="107" t="s">
        <v>413</v>
      </c>
      <c r="AO29" s="107" t="s">
        <v>412</v>
      </c>
    </row>
    <row r="30" spans="2:41" ht="15.75" thickBot="1">
      <c r="B30" s="60">
        <v>10</v>
      </c>
      <c r="C30" s="61">
        <f>'High Eff Ref Freeze'!J17</f>
        <v>0</v>
      </c>
      <c r="D30" s="61">
        <f>'High Eff Ref Freeze'!H17</f>
        <v>0</v>
      </c>
      <c r="E30" s="62">
        <f>'High Eff Ref Freeze'!G17</f>
        <v>0</v>
      </c>
      <c r="F30" s="60">
        <f t="shared" si="19"/>
        <v>0</v>
      </c>
      <c r="G30" s="61">
        <f t="shared" si="20"/>
        <v>0</v>
      </c>
      <c r="H30" s="62">
        <f t="shared" si="23"/>
        <v>0</v>
      </c>
      <c r="I30" s="60">
        <f t="shared" si="24"/>
        <v>0.44500000000000001</v>
      </c>
      <c r="J30" s="61">
        <f t="shared" si="25"/>
        <v>1.1200000000000001</v>
      </c>
      <c r="K30" s="61">
        <f t="shared" si="26"/>
        <v>0.34</v>
      </c>
      <c r="L30" s="61">
        <f t="shared" si="27"/>
        <v>-1.111</v>
      </c>
      <c r="M30" s="61">
        <f t="shared" si="28"/>
        <v>2.36</v>
      </c>
      <c r="N30" s="61">
        <f t="shared" si="21"/>
        <v>2.36</v>
      </c>
      <c r="O30" s="61">
        <f t="shared" si="21"/>
        <v>2.36</v>
      </c>
      <c r="P30" s="61">
        <f t="shared" si="29"/>
        <v>2.36</v>
      </c>
      <c r="Q30" s="61">
        <f t="shared" si="30"/>
        <v>0.44500000000000001</v>
      </c>
      <c r="R30" s="61">
        <f t="shared" si="22"/>
        <v>1.1200000000000001</v>
      </c>
      <c r="S30" s="61">
        <f t="shared" si="22"/>
        <v>0.34</v>
      </c>
      <c r="T30" s="61">
        <f t="shared" si="22"/>
        <v>-1.111</v>
      </c>
      <c r="U30" s="62">
        <f t="shared" si="31"/>
        <v>0</v>
      </c>
      <c r="AK30" s="109" t="s">
        <v>195</v>
      </c>
      <c r="AL30" s="109" t="s">
        <v>414</v>
      </c>
      <c r="AM30" s="110" t="s">
        <v>415</v>
      </c>
      <c r="AN30" s="109" t="s">
        <v>416</v>
      </c>
      <c r="AO30" s="109" t="s">
        <v>415</v>
      </c>
    </row>
    <row r="31" spans="2:41" ht="15.75" thickBot="1">
      <c r="AK31" s="111" t="s">
        <v>195</v>
      </c>
      <c r="AL31" s="111" t="s">
        <v>414</v>
      </c>
      <c r="AM31" s="112" t="s">
        <v>417</v>
      </c>
      <c r="AN31" s="111" t="s">
        <v>418</v>
      </c>
      <c r="AO31" s="111" t="s">
        <v>417</v>
      </c>
    </row>
    <row r="32" spans="2:41" ht="18.75" thickBot="1">
      <c r="B32" s="118" t="s">
        <v>419</v>
      </c>
      <c r="C32" s="118" t="s">
        <v>420</v>
      </c>
      <c r="D32" s="53" t="s">
        <v>421</v>
      </c>
      <c r="F32" s="53" t="s">
        <v>422</v>
      </c>
      <c r="AK32" s="111" t="s">
        <v>195</v>
      </c>
      <c r="AL32" s="111" t="s">
        <v>414</v>
      </c>
      <c r="AM32" s="112" t="s">
        <v>423</v>
      </c>
      <c r="AN32" s="111" t="s">
        <v>424</v>
      </c>
      <c r="AO32" s="111" t="s">
        <v>423</v>
      </c>
    </row>
    <row r="33" spans="2:41" ht="15">
      <c r="B33" s="131" t="s">
        <v>205</v>
      </c>
      <c r="C33" s="131" t="s">
        <v>205</v>
      </c>
      <c r="D33" s="82" t="s">
        <v>425</v>
      </c>
      <c r="F33" s="43" t="s">
        <v>188</v>
      </c>
      <c r="AK33" s="111" t="s">
        <v>195</v>
      </c>
      <c r="AL33" s="111" t="s">
        <v>414</v>
      </c>
      <c r="AM33" s="112" t="s">
        <v>426</v>
      </c>
      <c r="AN33" s="111" t="s">
        <v>427</v>
      </c>
      <c r="AO33" s="111" t="s">
        <v>426</v>
      </c>
    </row>
    <row r="34" spans="2:41" ht="15.75" thickBot="1">
      <c r="B34" s="44" t="s">
        <v>208</v>
      </c>
      <c r="C34" s="44" t="s">
        <v>206</v>
      </c>
      <c r="D34" s="44" t="s">
        <v>428</v>
      </c>
      <c r="F34" s="45" t="s">
        <v>429</v>
      </c>
      <c r="AK34" s="111" t="s">
        <v>195</v>
      </c>
      <c r="AL34" s="111" t="s">
        <v>414</v>
      </c>
      <c r="AM34" s="112" t="s">
        <v>430</v>
      </c>
      <c r="AN34" s="111" t="s">
        <v>431</v>
      </c>
      <c r="AO34" s="111" t="s">
        <v>430</v>
      </c>
    </row>
    <row r="35" spans="2:41" ht="15">
      <c r="B35" s="44" t="s">
        <v>206</v>
      </c>
      <c r="D35" s="44" t="s">
        <v>432</v>
      </c>
      <c r="AK35" s="111" t="s">
        <v>195</v>
      </c>
      <c r="AL35" s="111" t="s">
        <v>414</v>
      </c>
      <c r="AM35" s="112" t="s">
        <v>433</v>
      </c>
      <c r="AN35" s="111" t="s">
        <v>434</v>
      </c>
      <c r="AO35" s="111" t="s">
        <v>433</v>
      </c>
    </row>
    <row r="36" spans="2:41" ht="15.75" thickBot="1">
      <c r="B36" s="45" t="s">
        <v>209</v>
      </c>
      <c r="D36" s="45" t="s">
        <v>435</v>
      </c>
      <c r="AK36" s="111" t="s">
        <v>195</v>
      </c>
      <c r="AL36" s="111" t="s">
        <v>436</v>
      </c>
      <c r="AM36" s="112" t="s">
        <v>437</v>
      </c>
      <c r="AN36" s="111" t="s">
        <v>438</v>
      </c>
      <c r="AO36" s="111" t="s">
        <v>437</v>
      </c>
    </row>
    <row r="37" spans="2:41" ht="15.75" thickBot="1">
      <c r="AK37" s="111" t="s">
        <v>195</v>
      </c>
      <c r="AL37" s="111" t="s">
        <v>436</v>
      </c>
      <c r="AM37" s="112" t="s">
        <v>439</v>
      </c>
      <c r="AN37" s="111" t="s">
        <v>440</v>
      </c>
      <c r="AO37" s="111" t="s">
        <v>439</v>
      </c>
    </row>
    <row r="38" spans="2:41" ht="18.75" thickBot="1">
      <c r="B38" s="422" t="s">
        <v>441</v>
      </c>
      <c r="C38" s="423"/>
      <c r="D38" s="424"/>
      <c r="F38" s="433" t="s">
        <v>442</v>
      </c>
      <c r="G38" s="434"/>
      <c r="H38" s="435"/>
      <c r="J38" s="433" t="s">
        <v>443</v>
      </c>
      <c r="K38" s="434"/>
      <c r="L38" s="435"/>
      <c r="N38" s="433" t="s">
        <v>444</v>
      </c>
      <c r="O38" s="434"/>
      <c r="P38" s="435"/>
      <c r="R38" s="422" t="s">
        <v>445</v>
      </c>
      <c r="S38" s="423"/>
      <c r="T38" s="424"/>
      <c r="AK38" s="111" t="s">
        <v>195</v>
      </c>
      <c r="AL38" s="111" t="s">
        <v>446</v>
      </c>
      <c r="AM38" s="112" t="s">
        <v>447</v>
      </c>
      <c r="AN38" s="111" t="s">
        <v>448</v>
      </c>
      <c r="AO38" s="111" t="s">
        <v>447</v>
      </c>
    </row>
    <row r="39" spans="2:41" ht="15">
      <c r="B39" s="135"/>
      <c r="C39" s="136"/>
      <c r="D39" s="138"/>
      <c r="F39" s="51" t="s">
        <v>449</v>
      </c>
      <c r="G39" s="42" t="s">
        <v>208</v>
      </c>
      <c r="H39" s="52" t="s">
        <v>205</v>
      </c>
      <c r="J39" s="51" t="s">
        <v>449</v>
      </c>
      <c r="K39" s="42" t="s">
        <v>208</v>
      </c>
      <c r="L39" s="52" t="s">
        <v>205</v>
      </c>
      <c r="N39" s="51" t="s">
        <v>449</v>
      </c>
      <c r="O39" s="42" t="s">
        <v>208</v>
      </c>
      <c r="P39" s="52" t="s">
        <v>205</v>
      </c>
      <c r="R39" s="135" t="s">
        <v>450</v>
      </c>
      <c r="S39" s="136" t="s">
        <v>451</v>
      </c>
      <c r="T39" s="138" t="s">
        <v>452</v>
      </c>
      <c r="AK39" s="111" t="s">
        <v>195</v>
      </c>
      <c r="AL39" s="111" t="s">
        <v>446</v>
      </c>
      <c r="AM39" s="112" t="s">
        <v>453</v>
      </c>
      <c r="AN39" s="111" t="s">
        <v>454</v>
      </c>
      <c r="AO39" s="111" t="s">
        <v>453</v>
      </c>
    </row>
    <row r="40" spans="2:41" ht="15">
      <c r="B40" s="46" t="s">
        <v>455</v>
      </c>
      <c r="C40" s="41">
        <v>1.76</v>
      </c>
      <c r="D40" s="47"/>
      <c r="F40" s="46" t="s">
        <v>425</v>
      </c>
      <c r="G40" s="41">
        <v>110</v>
      </c>
      <c r="H40" s="47">
        <v>483</v>
      </c>
      <c r="J40" s="46" t="s">
        <v>425</v>
      </c>
      <c r="K40" s="41">
        <v>84</v>
      </c>
      <c r="L40" s="47">
        <v>377</v>
      </c>
      <c r="N40" s="46" t="s">
        <v>425</v>
      </c>
      <c r="O40" s="41">
        <v>100</v>
      </c>
      <c r="P40" s="47">
        <v>452</v>
      </c>
      <c r="R40" s="46" t="s">
        <v>229</v>
      </c>
      <c r="S40" s="140">
        <v>0.63600000000000001</v>
      </c>
      <c r="T40" s="47">
        <v>8.6999999999999994E-2</v>
      </c>
      <c r="AK40" s="111" t="s">
        <v>195</v>
      </c>
      <c r="AL40" s="111" t="s">
        <v>446</v>
      </c>
      <c r="AM40" s="112" t="s">
        <v>456</v>
      </c>
      <c r="AN40" s="111" t="s">
        <v>457</v>
      </c>
      <c r="AO40" s="111" t="s">
        <v>456</v>
      </c>
    </row>
    <row r="41" spans="2:41" ht="15">
      <c r="B41" s="46" t="s">
        <v>458</v>
      </c>
      <c r="C41" s="41">
        <v>1.38</v>
      </c>
      <c r="D41" s="47"/>
      <c r="F41" s="46" t="s">
        <v>428</v>
      </c>
      <c r="G41" s="41">
        <v>239</v>
      </c>
      <c r="H41" s="47">
        <v>841</v>
      </c>
      <c r="J41" s="46" t="s">
        <v>428</v>
      </c>
      <c r="K41" s="41">
        <v>189</v>
      </c>
      <c r="L41" s="47">
        <v>661</v>
      </c>
      <c r="N41" s="46" t="s">
        <v>428</v>
      </c>
      <c r="O41" s="41">
        <v>226</v>
      </c>
      <c r="P41" s="47">
        <v>790</v>
      </c>
      <c r="R41" s="46" t="s">
        <v>228</v>
      </c>
      <c r="S41" s="140">
        <v>0.69199999999999995</v>
      </c>
      <c r="T41" s="47">
        <v>0.10199999999999999</v>
      </c>
      <c r="AK41" s="111" t="s">
        <v>195</v>
      </c>
      <c r="AL41" s="111" t="s">
        <v>446</v>
      </c>
      <c r="AM41" s="112" t="s">
        <v>459</v>
      </c>
      <c r="AN41" s="111" t="s">
        <v>460</v>
      </c>
      <c r="AO41" s="111" t="s">
        <v>459</v>
      </c>
    </row>
    <row r="42" spans="2:41" ht="15.75" thickBot="1">
      <c r="B42" s="46" t="s">
        <v>461</v>
      </c>
      <c r="C42" s="41">
        <v>1.38</v>
      </c>
      <c r="D42" s="47"/>
      <c r="F42" s="46" t="s">
        <v>462</v>
      </c>
      <c r="G42" s="41">
        <v>454</v>
      </c>
      <c r="H42" s="47">
        <v>1146</v>
      </c>
      <c r="J42" s="46" t="s">
        <v>462</v>
      </c>
      <c r="K42" s="41">
        <v>356</v>
      </c>
      <c r="L42" s="47">
        <v>902</v>
      </c>
      <c r="N42" s="46" t="s">
        <v>462</v>
      </c>
      <c r="O42" s="41">
        <v>427</v>
      </c>
      <c r="P42" s="47">
        <v>1079</v>
      </c>
      <c r="R42" s="48" t="s">
        <v>213</v>
      </c>
      <c r="S42" s="141">
        <v>0.66500000000000004</v>
      </c>
      <c r="T42" s="50">
        <v>9.4E-2</v>
      </c>
      <c r="AK42" s="107" t="s">
        <v>195</v>
      </c>
      <c r="AL42" s="107" t="s">
        <v>446</v>
      </c>
      <c r="AM42" s="113" t="s">
        <v>463</v>
      </c>
      <c r="AN42" s="114"/>
      <c r="AO42" s="114" t="s">
        <v>463</v>
      </c>
    </row>
    <row r="43" spans="2:41" ht="15.75" thickBot="1">
      <c r="B43" s="48" t="s">
        <v>464</v>
      </c>
      <c r="C43" s="49">
        <v>1.19</v>
      </c>
      <c r="D43" s="50"/>
      <c r="F43" s="48" t="s">
        <v>465</v>
      </c>
      <c r="G43" s="49">
        <v>0</v>
      </c>
      <c r="H43" s="50">
        <v>0</v>
      </c>
      <c r="J43" s="48" t="s">
        <v>465</v>
      </c>
      <c r="K43" s="49">
        <v>472</v>
      </c>
      <c r="L43" s="50">
        <v>1216</v>
      </c>
      <c r="N43" s="48" t="s">
        <v>465</v>
      </c>
      <c r="O43" s="49">
        <v>565</v>
      </c>
      <c r="P43" s="50">
        <v>1455</v>
      </c>
      <c r="AK43" s="107" t="s">
        <v>195</v>
      </c>
      <c r="AL43" s="107" t="s">
        <v>446</v>
      </c>
      <c r="AM43" s="115" t="s">
        <v>466</v>
      </c>
      <c r="AN43" s="116"/>
      <c r="AO43" s="116" t="s">
        <v>466</v>
      </c>
    </row>
    <row r="44" spans="2:41" ht="15.75" thickBot="1">
      <c r="AK44" s="107" t="s">
        <v>195</v>
      </c>
      <c r="AL44" s="107" t="s">
        <v>446</v>
      </c>
      <c r="AM44" s="115" t="s">
        <v>467</v>
      </c>
      <c r="AN44" s="116"/>
      <c r="AO44" s="116" t="s">
        <v>467</v>
      </c>
    </row>
    <row r="45" spans="2:41" ht="18.75" thickBot="1">
      <c r="B45" s="433" t="s">
        <v>468</v>
      </c>
      <c r="C45" s="434"/>
      <c r="D45" s="435"/>
      <c r="F45" s="433" t="s">
        <v>469</v>
      </c>
      <c r="G45" s="434"/>
      <c r="H45" s="435"/>
      <c r="J45" s="433" t="s">
        <v>470</v>
      </c>
      <c r="K45" s="434"/>
      <c r="L45" s="435"/>
      <c r="N45" s="433" t="s">
        <v>471</v>
      </c>
      <c r="O45" s="434"/>
      <c r="P45" s="435"/>
      <c r="AK45" s="107" t="s">
        <v>195</v>
      </c>
      <c r="AL45" s="107" t="s">
        <v>446</v>
      </c>
      <c r="AM45" s="115" t="s">
        <v>472</v>
      </c>
      <c r="AN45" s="116"/>
      <c r="AO45" s="116" t="s">
        <v>472</v>
      </c>
    </row>
    <row r="46" spans="2:41" ht="15">
      <c r="B46" s="51" t="s">
        <v>449</v>
      </c>
      <c r="C46" s="42" t="s">
        <v>208</v>
      </c>
      <c r="D46" s="52" t="s">
        <v>205</v>
      </c>
      <c r="F46" s="51" t="s">
        <v>449</v>
      </c>
      <c r="G46" s="42" t="s">
        <v>208</v>
      </c>
      <c r="H46" s="52" t="s">
        <v>205</v>
      </c>
      <c r="J46" s="51" t="s">
        <v>449</v>
      </c>
      <c r="K46" s="42" t="s">
        <v>208</v>
      </c>
      <c r="L46" s="52" t="s">
        <v>205</v>
      </c>
      <c r="N46" s="51" t="s">
        <v>449</v>
      </c>
      <c r="O46" s="42" t="s">
        <v>208</v>
      </c>
      <c r="P46" s="52" t="s">
        <v>205</v>
      </c>
      <c r="AK46" s="107" t="s">
        <v>195</v>
      </c>
      <c r="AL46" s="107" t="s">
        <v>446</v>
      </c>
      <c r="AM46" s="108" t="s">
        <v>473</v>
      </c>
      <c r="AN46" s="107"/>
      <c r="AO46" s="107" t="s">
        <v>473</v>
      </c>
    </row>
    <row r="47" spans="2:41" ht="15">
      <c r="B47" s="46" t="s">
        <v>425</v>
      </c>
      <c r="C47" s="41">
        <v>1.0500000000000001E-2</v>
      </c>
      <c r="D47" s="47">
        <v>4.6100000000000002E-2</v>
      </c>
      <c r="F47" s="46" t="s">
        <v>425</v>
      </c>
      <c r="G47" s="41">
        <v>1.26E-2</v>
      </c>
      <c r="H47" s="47">
        <v>5.5100000000000003E-2</v>
      </c>
      <c r="J47" s="46" t="s">
        <v>425</v>
      </c>
      <c r="K47" s="41">
        <v>1.01E-2</v>
      </c>
      <c r="L47" s="47">
        <v>4.5600000000000002E-2</v>
      </c>
      <c r="N47" s="46" t="s">
        <v>425</v>
      </c>
      <c r="O47" s="41">
        <v>1.21E-2</v>
      </c>
      <c r="P47" s="47">
        <v>5.4600000000000003E-2</v>
      </c>
      <c r="AK47" s="107" t="s">
        <v>195</v>
      </c>
      <c r="AL47" s="107" t="s">
        <v>446</v>
      </c>
      <c r="AM47" s="108" t="s">
        <v>474</v>
      </c>
      <c r="AN47" s="107"/>
      <c r="AO47" s="107" t="s">
        <v>474</v>
      </c>
    </row>
    <row r="48" spans="2:41" ht="15">
      <c r="B48" s="46" t="s">
        <v>428</v>
      </c>
      <c r="C48" s="41">
        <v>2.2800000000000001E-2</v>
      </c>
      <c r="D48" s="47">
        <v>8.0199999999999994E-2</v>
      </c>
      <c r="F48" s="46" t="s">
        <v>428</v>
      </c>
      <c r="G48" s="41">
        <v>2.7300000000000001E-2</v>
      </c>
      <c r="H48" s="47">
        <v>9.6000000000000002E-2</v>
      </c>
      <c r="J48" s="46" t="s">
        <v>428</v>
      </c>
      <c r="K48" s="41">
        <v>2.2800000000000001E-2</v>
      </c>
      <c r="L48" s="47">
        <v>7.9799999999999996E-2</v>
      </c>
      <c r="N48" s="46" t="s">
        <v>428</v>
      </c>
      <c r="O48" s="41">
        <v>2.7300000000000001E-2</v>
      </c>
      <c r="P48" s="47">
        <v>9.5500000000000002E-2</v>
      </c>
      <c r="AK48" s="107" t="s">
        <v>195</v>
      </c>
      <c r="AL48" s="107" t="s">
        <v>446</v>
      </c>
      <c r="AM48" s="108" t="s">
        <v>475</v>
      </c>
      <c r="AN48" s="107"/>
      <c r="AO48" s="107" t="s">
        <v>475</v>
      </c>
    </row>
    <row r="49" spans="2:41" ht="15">
      <c r="B49" s="46" t="s">
        <v>462</v>
      </c>
      <c r="C49" s="41">
        <v>4.3299999999999998E-2</v>
      </c>
      <c r="D49" s="47">
        <v>0.10929999999999999</v>
      </c>
      <c r="F49" s="46" t="s">
        <v>462</v>
      </c>
      <c r="G49" s="41">
        <v>5.1799999999999999E-2</v>
      </c>
      <c r="H49" s="47">
        <v>0.1308</v>
      </c>
      <c r="J49" s="46" t="s">
        <v>462</v>
      </c>
      <c r="K49" s="41">
        <v>4.3099999999999999E-2</v>
      </c>
      <c r="L49" s="47">
        <v>0.109</v>
      </c>
      <c r="N49" s="46" t="s">
        <v>462</v>
      </c>
      <c r="O49" s="41">
        <v>5.16E-2</v>
      </c>
      <c r="P49" s="47">
        <v>0.13039999999999999</v>
      </c>
      <c r="AK49" s="107" t="s">
        <v>195</v>
      </c>
      <c r="AL49" s="107" t="s">
        <v>446</v>
      </c>
      <c r="AM49" s="108" t="s">
        <v>476</v>
      </c>
      <c r="AN49" s="107"/>
      <c r="AO49" s="107" t="s">
        <v>476</v>
      </c>
    </row>
    <row r="50" spans="2:41" ht="15.75" thickBot="1">
      <c r="B50" s="48" t="s">
        <v>465</v>
      </c>
      <c r="C50" s="49">
        <v>0</v>
      </c>
      <c r="D50" s="50">
        <v>0</v>
      </c>
      <c r="F50" s="48" t="s">
        <v>465</v>
      </c>
      <c r="G50" s="49">
        <v>0</v>
      </c>
      <c r="H50" s="50">
        <v>0</v>
      </c>
      <c r="J50" s="48" t="s">
        <v>465</v>
      </c>
      <c r="K50" s="49">
        <v>5.7000000000000002E-2</v>
      </c>
      <c r="L50" s="50">
        <v>0.14699999999999999</v>
      </c>
      <c r="N50" s="48" t="s">
        <v>465</v>
      </c>
      <c r="O50" s="49">
        <v>6.8199999999999997E-2</v>
      </c>
      <c r="P50" s="50">
        <v>0.1759</v>
      </c>
      <c r="AK50" s="107" t="s">
        <v>195</v>
      </c>
      <c r="AL50" s="107" t="s">
        <v>446</v>
      </c>
      <c r="AM50" s="108" t="s">
        <v>477</v>
      </c>
      <c r="AN50" s="107"/>
      <c r="AO50" s="107" t="s">
        <v>477</v>
      </c>
    </row>
    <row r="51" spans="2:41" ht="15.75" thickBot="1">
      <c r="AK51" s="107" t="s">
        <v>195</v>
      </c>
      <c r="AL51" s="107" t="s">
        <v>446</v>
      </c>
      <c r="AM51" s="108" t="s">
        <v>478</v>
      </c>
      <c r="AN51" s="107"/>
      <c r="AO51" s="107" t="s">
        <v>478</v>
      </c>
    </row>
    <row r="52" spans="2:41" ht="18.75" thickBot="1">
      <c r="B52" s="433" t="s">
        <v>479</v>
      </c>
      <c r="C52" s="435"/>
      <c r="E52" s="53" t="s">
        <v>480</v>
      </c>
      <c r="G52" s="118" t="s">
        <v>481</v>
      </c>
      <c r="I52" s="433" t="s">
        <v>482</v>
      </c>
      <c r="J52" s="435"/>
      <c r="AK52" s="111" t="s">
        <v>195</v>
      </c>
      <c r="AL52" s="111" t="s">
        <v>129</v>
      </c>
      <c r="AM52" s="112" t="s">
        <v>483</v>
      </c>
      <c r="AN52" s="111" t="s">
        <v>129</v>
      </c>
      <c r="AO52" s="111" t="s">
        <v>483</v>
      </c>
    </row>
    <row r="53" spans="2:41" ht="15">
      <c r="B53" s="84" t="s">
        <v>484</v>
      </c>
      <c r="C53" s="52" t="s">
        <v>217</v>
      </c>
      <c r="E53" s="43" t="s">
        <v>485</v>
      </c>
      <c r="G53" s="119" t="s">
        <v>486</v>
      </c>
      <c r="I53" s="51" t="s">
        <v>219</v>
      </c>
      <c r="J53" s="52">
        <v>2</v>
      </c>
      <c r="AK53" s="111" t="s">
        <v>195</v>
      </c>
      <c r="AL53" s="111" t="s">
        <v>487</v>
      </c>
      <c r="AM53" s="112" t="s">
        <v>488</v>
      </c>
      <c r="AN53" s="111" t="s">
        <v>487</v>
      </c>
      <c r="AO53" s="111" t="s">
        <v>488</v>
      </c>
    </row>
    <row r="54" spans="2:41" ht="15">
      <c r="B54" s="46" t="s">
        <v>219</v>
      </c>
      <c r="C54" s="47">
        <v>2.5099999999999998</v>
      </c>
      <c r="E54" s="44" t="s">
        <v>489</v>
      </c>
      <c r="G54" s="120" t="s">
        <v>490</v>
      </c>
      <c r="I54" s="46" t="s">
        <v>220</v>
      </c>
      <c r="J54" s="47">
        <v>3</v>
      </c>
      <c r="AK54" s="111" t="s">
        <v>195</v>
      </c>
      <c r="AL54" s="111" t="s">
        <v>491</v>
      </c>
      <c r="AM54" s="112" t="s">
        <v>492</v>
      </c>
      <c r="AN54" s="111" t="s">
        <v>491</v>
      </c>
      <c r="AO54" s="111" t="s">
        <v>492</v>
      </c>
    </row>
    <row r="55" spans="2:41" ht="15">
      <c r="B55" s="46" t="s">
        <v>220</v>
      </c>
      <c r="C55" s="47">
        <v>1.3</v>
      </c>
      <c r="E55" s="44" t="s">
        <v>159</v>
      </c>
      <c r="G55" s="120" t="s">
        <v>160</v>
      </c>
      <c r="I55" s="46" t="s">
        <v>221</v>
      </c>
      <c r="J55" s="47">
        <v>4</v>
      </c>
      <c r="AK55" s="111" t="s">
        <v>195</v>
      </c>
      <c r="AL55" s="111" t="s">
        <v>166</v>
      </c>
      <c r="AM55" s="112" t="s">
        <v>493</v>
      </c>
      <c r="AN55" s="111" t="s">
        <v>494</v>
      </c>
      <c r="AO55" s="111" t="s">
        <v>493</v>
      </c>
    </row>
    <row r="56" spans="2:41" ht="15.75" thickBot="1">
      <c r="B56" s="46" t="s">
        <v>221</v>
      </c>
      <c r="C56" s="47">
        <v>2.5</v>
      </c>
      <c r="E56" s="44" t="s">
        <v>495</v>
      </c>
      <c r="G56" s="120" t="s">
        <v>496</v>
      </c>
      <c r="I56" s="48" t="s">
        <v>222</v>
      </c>
      <c r="J56" s="50">
        <v>5</v>
      </c>
      <c r="AK56" s="111" t="s">
        <v>195</v>
      </c>
      <c r="AL56" s="111" t="s">
        <v>166</v>
      </c>
      <c r="AM56" s="112" t="s">
        <v>497</v>
      </c>
      <c r="AN56" s="111" t="s">
        <v>498</v>
      </c>
      <c r="AO56" s="111" t="s">
        <v>497</v>
      </c>
    </row>
    <row r="57" spans="2:41" ht="15.75" thickBot="1">
      <c r="B57" s="48" t="s">
        <v>222</v>
      </c>
      <c r="C57" s="50">
        <v>1.46</v>
      </c>
      <c r="E57" s="44" t="s">
        <v>499</v>
      </c>
      <c r="G57" s="120" t="s">
        <v>500</v>
      </c>
      <c r="AK57" s="111" t="s">
        <v>195</v>
      </c>
      <c r="AL57" s="111" t="s">
        <v>501</v>
      </c>
      <c r="AM57" s="112" t="s">
        <v>502</v>
      </c>
      <c r="AN57" s="111" t="s">
        <v>503</v>
      </c>
      <c r="AO57" s="111" t="s">
        <v>502</v>
      </c>
    </row>
    <row r="58" spans="2:41" ht="15.75" thickBot="1">
      <c r="E58" s="44" t="s">
        <v>504</v>
      </c>
      <c r="G58" s="120" t="s">
        <v>505</v>
      </c>
      <c r="AK58" s="111" t="s">
        <v>195</v>
      </c>
      <c r="AL58" s="111" t="s">
        <v>501</v>
      </c>
      <c r="AM58" s="112" t="s">
        <v>506</v>
      </c>
      <c r="AN58" s="111" t="s">
        <v>507</v>
      </c>
      <c r="AO58" s="111" t="s">
        <v>506</v>
      </c>
    </row>
    <row r="59" spans="2:41" ht="18.75" thickBot="1">
      <c r="B59" s="433" t="s">
        <v>508</v>
      </c>
      <c r="C59" s="435"/>
      <c r="E59" s="44" t="s">
        <v>509</v>
      </c>
      <c r="G59" s="120" t="s">
        <v>510</v>
      </c>
      <c r="AK59" s="111" t="s">
        <v>195</v>
      </c>
      <c r="AL59" s="111" t="s">
        <v>511</v>
      </c>
      <c r="AM59" s="112" t="s">
        <v>512</v>
      </c>
      <c r="AN59" s="117" t="s">
        <v>513</v>
      </c>
      <c r="AO59" s="111" t="s">
        <v>512</v>
      </c>
    </row>
    <row r="60" spans="2:41" ht="15">
      <c r="B60" s="51" t="s">
        <v>514</v>
      </c>
      <c r="C60" s="52" t="s">
        <v>515</v>
      </c>
      <c r="E60" s="44" t="s">
        <v>516</v>
      </c>
      <c r="G60" s="120" t="s">
        <v>517</v>
      </c>
      <c r="AK60" s="107" t="s">
        <v>195</v>
      </c>
      <c r="AL60" s="107" t="s">
        <v>275</v>
      </c>
      <c r="AM60" s="108"/>
      <c r="AN60" s="107" t="s">
        <v>275</v>
      </c>
      <c r="AO60" s="107"/>
    </row>
    <row r="61" spans="2:41" ht="15.75" thickBot="1">
      <c r="B61" s="46" t="s">
        <v>518</v>
      </c>
      <c r="C61" s="47" t="s">
        <v>519</v>
      </c>
      <c r="E61" s="45" t="s">
        <v>520</v>
      </c>
      <c r="G61" s="120" t="s">
        <v>521</v>
      </c>
      <c r="AK61" s="107" t="s">
        <v>195</v>
      </c>
      <c r="AL61" s="107" t="s">
        <v>522</v>
      </c>
      <c r="AM61" s="108"/>
      <c r="AN61" s="107" t="s">
        <v>522</v>
      </c>
      <c r="AO61" s="107"/>
    </row>
    <row r="62" spans="2:41" ht="15">
      <c r="B62" s="46" t="s">
        <v>523</v>
      </c>
      <c r="C62" s="47" t="s">
        <v>524</v>
      </c>
      <c r="G62" s="120" t="s">
        <v>525</v>
      </c>
      <c r="AK62" s="111" t="s">
        <v>195</v>
      </c>
      <c r="AL62" s="111" t="s">
        <v>526</v>
      </c>
      <c r="AM62" s="112" t="s">
        <v>527</v>
      </c>
      <c r="AN62" s="111" t="s">
        <v>168</v>
      </c>
      <c r="AO62" s="111" t="s">
        <v>527</v>
      </c>
    </row>
    <row r="63" spans="2:41" ht="15.75" thickBot="1">
      <c r="B63" s="46" t="s">
        <v>528</v>
      </c>
      <c r="C63" s="47" t="s">
        <v>529</v>
      </c>
      <c r="G63" s="120" t="s">
        <v>530</v>
      </c>
      <c r="AK63" s="111" t="s">
        <v>195</v>
      </c>
      <c r="AL63" s="111" t="s">
        <v>531</v>
      </c>
      <c r="AM63" s="112" t="s">
        <v>532</v>
      </c>
      <c r="AN63" s="117" t="s">
        <v>533</v>
      </c>
      <c r="AO63" s="111" t="s">
        <v>532</v>
      </c>
    </row>
    <row r="64" spans="2:41" ht="18.75" thickBot="1">
      <c r="B64" s="48" t="s">
        <v>534</v>
      </c>
      <c r="C64" s="50" t="s">
        <v>535</v>
      </c>
      <c r="G64" s="120" t="s">
        <v>536</v>
      </c>
      <c r="I64" s="427" t="s">
        <v>537</v>
      </c>
      <c r="J64" s="428"/>
      <c r="K64" s="428"/>
      <c r="L64" s="428"/>
      <c r="M64" s="429"/>
      <c r="AK64" s="107" t="s">
        <v>195</v>
      </c>
      <c r="AL64" s="107" t="s">
        <v>531</v>
      </c>
      <c r="AM64" s="108" t="s">
        <v>532</v>
      </c>
      <c r="AN64" s="107" t="s">
        <v>538</v>
      </c>
      <c r="AO64" s="107" t="s">
        <v>532</v>
      </c>
    </row>
    <row r="65" spans="2:41" ht="18.75" thickBot="1">
      <c r="G65" s="120" t="s">
        <v>539</v>
      </c>
      <c r="I65" s="425" t="s">
        <v>313</v>
      </c>
      <c r="J65" s="156" t="s">
        <v>540</v>
      </c>
      <c r="K65" s="156" t="s">
        <v>541</v>
      </c>
      <c r="L65" s="156" t="s">
        <v>540</v>
      </c>
      <c r="M65" s="156" t="s">
        <v>541</v>
      </c>
      <c r="AK65" s="107" t="s">
        <v>195</v>
      </c>
      <c r="AL65" s="107" t="s">
        <v>531</v>
      </c>
      <c r="AM65" s="108" t="s">
        <v>532</v>
      </c>
      <c r="AN65" s="107" t="s">
        <v>542</v>
      </c>
      <c r="AO65" s="107" t="s">
        <v>532</v>
      </c>
    </row>
    <row r="66" spans="2:41" ht="18.75" thickBot="1">
      <c r="G66" s="121" t="s">
        <v>246</v>
      </c>
      <c r="I66" s="426"/>
      <c r="J66" s="118" t="s">
        <v>543</v>
      </c>
      <c r="K66" s="118" t="s">
        <v>543</v>
      </c>
      <c r="L66" s="118" t="s">
        <v>544</v>
      </c>
      <c r="M66" s="118" t="s">
        <v>544</v>
      </c>
      <c r="AK66" s="107" t="s">
        <v>195</v>
      </c>
      <c r="AL66" s="107" t="s">
        <v>531</v>
      </c>
      <c r="AM66" s="108" t="s">
        <v>532</v>
      </c>
      <c r="AN66" s="107" t="s">
        <v>545</v>
      </c>
      <c r="AO66" s="107" t="s">
        <v>532</v>
      </c>
    </row>
    <row r="67" spans="2:41" ht="18.75" thickBot="1">
      <c r="B67" s="53" t="s">
        <v>546</v>
      </c>
      <c r="G67" s="2"/>
      <c r="I67" s="154" t="s">
        <v>259</v>
      </c>
      <c r="J67" s="136">
        <v>3.2000000000000001E-2</v>
      </c>
      <c r="K67" s="136">
        <v>3.2000000000000001E-2</v>
      </c>
      <c r="L67" s="136">
        <v>248</v>
      </c>
      <c r="M67" s="138">
        <v>243</v>
      </c>
      <c r="AK67" s="107" t="s">
        <v>195</v>
      </c>
      <c r="AL67" s="107" t="s">
        <v>531</v>
      </c>
      <c r="AM67" s="108" t="s">
        <v>532</v>
      </c>
      <c r="AN67" s="107" t="s">
        <v>547</v>
      </c>
      <c r="AO67" s="107" t="s">
        <v>532</v>
      </c>
    </row>
    <row r="68" spans="2:41" ht="15.75" thickBot="1">
      <c r="B68" s="43" t="s">
        <v>548</v>
      </c>
      <c r="G68" s="2"/>
      <c r="I68" s="155" t="s">
        <v>260</v>
      </c>
      <c r="J68" s="49">
        <v>2.7E-2</v>
      </c>
      <c r="K68" s="49">
        <v>4.4999999999999998E-2</v>
      </c>
      <c r="L68" s="49">
        <v>204</v>
      </c>
      <c r="M68" s="50">
        <v>347</v>
      </c>
      <c r="AK68" s="107" t="s">
        <v>195</v>
      </c>
      <c r="AL68" s="107" t="s">
        <v>531</v>
      </c>
      <c r="AM68" s="108" t="s">
        <v>532</v>
      </c>
      <c r="AN68" s="107" t="s">
        <v>549</v>
      </c>
      <c r="AO68" s="107" t="s">
        <v>532</v>
      </c>
    </row>
    <row r="69" spans="2:41" ht="15.75" thickBot="1">
      <c r="B69" s="45" t="s">
        <v>550</v>
      </c>
      <c r="G69" s="2"/>
      <c r="AK69" s="107" t="s">
        <v>195</v>
      </c>
      <c r="AL69" s="107" t="s">
        <v>531</v>
      </c>
      <c r="AM69" s="108" t="s">
        <v>532</v>
      </c>
      <c r="AN69" s="107" t="s">
        <v>551</v>
      </c>
      <c r="AO69" s="107" t="s">
        <v>532</v>
      </c>
    </row>
    <row r="70" spans="2:41" ht="15">
      <c r="G70" s="2"/>
      <c r="AK70" s="107" t="s">
        <v>195</v>
      </c>
      <c r="AL70" s="107" t="s">
        <v>531</v>
      </c>
      <c r="AM70" s="108" t="s">
        <v>532</v>
      </c>
      <c r="AN70" s="107" t="s">
        <v>552</v>
      </c>
      <c r="AO70" s="107" t="s">
        <v>532</v>
      </c>
    </row>
    <row r="71" spans="2:41" ht="15.75" thickBot="1">
      <c r="G71" s="2"/>
      <c r="AK71" s="111" t="s">
        <v>195</v>
      </c>
      <c r="AL71" s="111" t="s">
        <v>553</v>
      </c>
      <c r="AM71" s="112" t="s">
        <v>554</v>
      </c>
      <c r="AN71" s="111" t="s">
        <v>555</v>
      </c>
      <c r="AO71" s="111" t="s">
        <v>554</v>
      </c>
    </row>
    <row r="72" spans="2:41" ht="18.75" thickBot="1">
      <c r="B72" s="344" t="s">
        <v>556</v>
      </c>
      <c r="C72" s="345"/>
      <c r="D72" s="345"/>
      <c r="E72" s="345"/>
      <c r="F72" s="346"/>
      <c r="G72" s="2"/>
      <c r="AK72" s="111" t="s">
        <v>195</v>
      </c>
      <c r="AL72" s="111" t="s">
        <v>553</v>
      </c>
      <c r="AM72" s="112" t="s">
        <v>557</v>
      </c>
      <c r="AN72" s="111" t="s">
        <v>558</v>
      </c>
      <c r="AO72" s="111" t="s">
        <v>557</v>
      </c>
    </row>
    <row r="73" spans="2:41" ht="15.75" thickBot="1">
      <c r="B73" s="148" t="s">
        <v>214</v>
      </c>
      <c r="C73" s="149" t="s">
        <v>219</v>
      </c>
      <c r="D73" s="149" t="s">
        <v>220</v>
      </c>
      <c r="E73" s="149" t="s">
        <v>221</v>
      </c>
      <c r="F73" s="150" t="s">
        <v>222</v>
      </c>
      <c r="G73" s="2"/>
      <c r="AK73" s="107" t="s">
        <v>195</v>
      </c>
      <c r="AL73" s="107" t="s">
        <v>559</v>
      </c>
      <c r="AM73" s="108"/>
      <c r="AN73" s="107" t="s">
        <v>513</v>
      </c>
      <c r="AO73" s="129" t="s">
        <v>560</v>
      </c>
    </row>
    <row r="74" spans="2:41" ht="15.75" thickBot="1">
      <c r="B74" s="135" t="s">
        <v>485</v>
      </c>
      <c r="C74" s="136">
        <v>630</v>
      </c>
      <c r="D74" s="136">
        <v>767</v>
      </c>
      <c r="E74" s="136">
        <v>467</v>
      </c>
      <c r="F74" s="138">
        <v>639</v>
      </c>
      <c r="AK74" s="111" t="s">
        <v>195</v>
      </c>
      <c r="AL74" s="111" t="s">
        <v>561</v>
      </c>
      <c r="AM74" s="112" t="s">
        <v>562</v>
      </c>
      <c r="AN74" s="111" t="s">
        <v>563</v>
      </c>
      <c r="AO74" s="111" t="s">
        <v>562</v>
      </c>
    </row>
    <row r="75" spans="2:41" ht="18.75" thickBot="1">
      <c r="B75" s="46" t="s">
        <v>489</v>
      </c>
      <c r="C75" s="41">
        <v>728</v>
      </c>
      <c r="D75" s="41">
        <v>835</v>
      </c>
      <c r="E75" s="41">
        <v>495</v>
      </c>
      <c r="F75" s="47">
        <v>674</v>
      </c>
      <c r="H75" s="436" t="s">
        <v>564</v>
      </c>
      <c r="I75" s="437"/>
      <c r="J75" s="438"/>
      <c r="K75" s="151"/>
      <c r="L75" s="151"/>
      <c r="M75" s="151"/>
      <c r="O75" s="433" t="s">
        <v>565</v>
      </c>
      <c r="P75" s="435"/>
      <c r="AK75" s="111" t="s">
        <v>195</v>
      </c>
      <c r="AL75" s="111" t="s">
        <v>561</v>
      </c>
      <c r="AM75" s="112" t="s">
        <v>566</v>
      </c>
      <c r="AN75" s="111" t="s">
        <v>567</v>
      </c>
      <c r="AO75" s="111" t="s">
        <v>566</v>
      </c>
    </row>
    <row r="76" spans="2:41" ht="15">
      <c r="B76" s="46" t="s">
        <v>159</v>
      </c>
      <c r="C76" s="41">
        <v>765</v>
      </c>
      <c r="D76" s="41">
        <v>860</v>
      </c>
      <c r="E76" s="41">
        <v>511</v>
      </c>
      <c r="F76" s="47">
        <v>686</v>
      </c>
      <c r="H76" s="41" t="s">
        <v>484</v>
      </c>
      <c r="I76" s="41" t="s">
        <v>387</v>
      </c>
      <c r="J76" s="41" t="s">
        <v>568</v>
      </c>
      <c r="K76" s="41" t="s">
        <v>569</v>
      </c>
      <c r="L76" s="41" t="s">
        <v>570</v>
      </c>
      <c r="M76" s="2"/>
      <c r="O76" s="51" t="s">
        <v>189</v>
      </c>
      <c r="P76" s="52">
        <v>1.67</v>
      </c>
      <c r="AK76" s="111" t="s">
        <v>195</v>
      </c>
      <c r="AL76" s="111" t="s">
        <v>571</v>
      </c>
      <c r="AM76" s="112" t="s">
        <v>572</v>
      </c>
      <c r="AN76" s="111" t="s">
        <v>573</v>
      </c>
      <c r="AO76" s="111" t="s">
        <v>572</v>
      </c>
    </row>
    <row r="77" spans="2:41" ht="15.75" thickBot="1">
      <c r="B77" s="46" t="s">
        <v>495</v>
      </c>
      <c r="C77" s="41">
        <v>681</v>
      </c>
      <c r="D77" s="41">
        <v>802</v>
      </c>
      <c r="E77" s="41">
        <v>482</v>
      </c>
      <c r="F77" s="47">
        <v>657</v>
      </c>
      <c r="H77" s="41" t="s">
        <v>213</v>
      </c>
      <c r="I77" s="41">
        <v>770</v>
      </c>
      <c r="J77" s="41">
        <v>642</v>
      </c>
      <c r="K77" s="153">
        <v>8.5999999999999993E-2</v>
      </c>
      <c r="L77" s="143">
        <v>7.1999999999999995E-2</v>
      </c>
      <c r="M77" s="2"/>
      <c r="O77" s="48" t="s">
        <v>195</v>
      </c>
      <c r="P77" s="50">
        <v>1.3</v>
      </c>
      <c r="AK77" s="111" t="s">
        <v>195</v>
      </c>
      <c r="AL77" s="111" t="s">
        <v>574</v>
      </c>
      <c r="AM77" s="112" t="s">
        <v>575</v>
      </c>
      <c r="AN77" s="111" t="s">
        <v>576</v>
      </c>
      <c r="AO77" s="111" t="s">
        <v>575</v>
      </c>
    </row>
    <row r="78" spans="2:41" ht="15">
      <c r="B78" s="46" t="s">
        <v>499</v>
      </c>
      <c r="C78" s="41">
        <v>585</v>
      </c>
      <c r="D78" s="41">
        <v>737</v>
      </c>
      <c r="E78" s="41">
        <v>440</v>
      </c>
      <c r="F78" s="47">
        <v>623</v>
      </c>
      <c r="H78" s="41" t="s">
        <v>229</v>
      </c>
      <c r="I78" s="41">
        <v>543</v>
      </c>
      <c r="J78" s="41">
        <v>453</v>
      </c>
      <c r="K78" s="41">
        <v>6.2E-2</v>
      </c>
      <c r="L78" s="143">
        <v>5.1999999999999998E-2</v>
      </c>
      <c r="M78" s="2"/>
      <c r="AK78" s="111" t="s">
        <v>195</v>
      </c>
      <c r="AL78" s="111" t="s">
        <v>577</v>
      </c>
      <c r="AM78" s="112" t="s">
        <v>578</v>
      </c>
      <c r="AN78" s="111" t="s">
        <v>577</v>
      </c>
      <c r="AO78" s="111" t="s">
        <v>578</v>
      </c>
    </row>
    <row r="79" spans="2:41">
      <c r="B79" s="46" t="s">
        <v>504</v>
      </c>
      <c r="C79" s="41">
        <v>546</v>
      </c>
      <c r="D79" s="41">
        <v>710</v>
      </c>
      <c r="E79" s="41">
        <v>435</v>
      </c>
      <c r="F79" s="47">
        <v>609</v>
      </c>
      <c r="H79" s="41" t="s">
        <v>228</v>
      </c>
      <c r="I79" s="41">
        <v>818</v>
      </c>
      <c r="J79" s="41">
        <v>682</v>
      </c>
      <c r="K79" s="41">
        <v>8.7999999999999995E-2</v>
      </c>
      <c r="L79" s="143">
        <v>7.2999999999999995E-2</v>
      </c>
      <c r="M79" s="2"/>
    </row>
    <row r="80" spans="2:41">
      <c r="B80" s="46" t="s">
        <v>509</v>
      </c>
      <c r="C80" s="41">
        <v>617</v>
      </c>
      <c r="D80" s="41">
        <v>759</v>
      </c>
      <c r="E80" s="41">
        <v>470</v>
      </c>
      <c r="F80" s="47">
        <v>634</v>
      </c>
      <c r="H80" s="41"/>
      <c r="I80" s="41"/>
      <c r="J80" s="41"/>
      <c r="K80" s="41"/>
      <c r="L80" s="143"/>
      <c r="M80" s="2"/>
    </row>
    <row r="81" spans="2:19">
      <c r="B81" s="46" t="s">
        <v>516</v>
      </c>
      <c r="C81" s="41">
        <v>686</v>
      </c>
      <c r="D81" s="41">
        <v>806</v>
      </c>
      <c r="E81" s="41">
        <v>479</v>
      </c>
      <c r="F81" s="47">
        <v>659</v>
      </c>
      <c r="H81" s="41"/>
      <c r="I81" s="41"/>
      <c r="J81" s="41"/>
      <c r="K81" s="41"/>
      <c r="L81" s="143"/>
    </row>
    <row r="82" spans="2:19" ht="15" thickBot="1">
      <c r="B82" s="48" t="s">
        <v>520</v>
      </c>
      <c r="C82" s="49">
        <v>663</v>
      </c>
      <c r="D82" s="49">
        <v>790</v>
      </c>
      <c r="E82" s="49">
        <v>468</v>
      </c>
      <c r="F82" s="50">
        <v>651</v>
      </c>
      <c r="H82" s="41"/>
      <c r="I82" s="41"/>
      <c r="J82" s="41"/>
      <c r="K82" s="41"/>
      <c r="L82" s="143"/>
      <c r="O82" s="2"/>
      <c r="P82" s="2"/>
      <c r="Q82" s="2"/>
      <c r="R82" s="152"/>
      <c r="S82" s="2"/>
    </row>
    <row r="83" spans="2:19">
      <c r="O83" s="2"/>
      <c r="P83" s="2"/>
      <c r="Q83" s="2"/>
      <c r="R83" s="152"/>
      <c r="S83" s="2"/>
    </row>
    <row r="84" spans="2:19" ht="15" thickBot="1">
      <c r="O84" s="2"/>
      <c r="P84" s="2"/>
      <c r="Q84" s="2"/>
      <c r="R84" s="152"/>
      <c r="S84" s="2"/>
    </row>
    <row r="85" spans="2:19" ht="18.75" thickBot="1">
      <c r="B85" s="433" t="s">
        <v>579</v>
      </c>
      <c r="C85" s="434"/>
      <c r="D85" s="435"/>
      <c r="F85" s="433" t="s">
        <v>580</v>
      </c>
      <c r="G85" s="434"/>
      <c r="H85" s="435"/>
      <c r="J85" s="433" t="s">
        <v>581</v>
      </c>
      <c r="K85" s="435"/>
    </row>
    <row r="86" spans="2:19">
      <c r="B86" s="51" t="s">
        <v>484</v>
      </c>
      <c r="C86" s="42" t="s">
        <v>582</v>
      </c>
      <c r="D86" s="52" t="s">
        <v>583</v>
      </c>
      <c r="F86" s="51" t="s">
        <v>484</v>
      </c>
      <c r="G86" s="42" t="s">
        <v>582</v>
      </c>
      <c r="H86" s="52" t="s">
        <v>583</v>
      </c>
      <c r="J86" s="51" t="s">
        <v>250</v>
      </c>
      <c r="K86" s="52">
        <v>0.03</v>
      </c>
    </row>
    <row r="87" spans="2:19">
      <c r="B87" s="46" t="s">
        <v>240</v>
      </c>
      <c r="C87" s="41">
        <v>37</v>
      </c>
      <c r="D87" s="47">
        <v>4.1999999999999997E-3</v>
      </c>
      <c r="F87" s="46" t="s">
        <v>240</v>
      </c>
      <c r="G87" s="41">
        <v>123</v>
      </c>
      <c r="H87" s="47">
        <v>1.6E-2</v>
      </c>
      <c r="J87" s="46" t="s">
        <v>251</v>
      </c>
      <c r="K87" s="47">
        <v>0.02</v>
      </c>
    </row>
    <row r="88" spans="2:19" ht="15" thickBot="1">
      <c r="B88" s="46" t="s">
        <v>241</v>
      </c>
      <c r="C88" s="41">
        <v>119</v>
      </c>
      <c r="D88" s="47">
        <v>1.3599999999999999E-2</v>
      </c>
      <c r="F88" s="46" t="s">
        <v>241</v>
      </c>
      <c r="G88" s="41">
        <v>535</v>
      </c>
      <c r="H88" s="47">
        <v>6.59E-2</v>
      </c>
      <c r="J88" s="48" t="s">
        <v>252</v>
      </c>
      <c r="K88" s="50">
        <v>0.01</v>
      </c>
    </row>
    <row r="89" spans="2:19">
      <c r="B89" s="46" t="s">
        <v>242</v>
      </c>
      <c r="C89" s="41">
        <v>5</v>
      </c>
      <c r="D89" s="47">
        <v>5.9999999999999995E-4</v>
      </c>
      <c r="F89" s="46" t="s">
        <v>242</v>
      </c>
      <c r="G89" s="41">
        <v>19</v>
      </c>
      <c r="H89" s="47">
        <v>2.5000000000000001E-3</v>
      </c>
    </row>
    <row r="90" spans="2:19">
      <c r="B90" s="46" t="s">
        <v>243</v>
      </c>
      <c r="C90" s="41">
        <v>8</v>
      </c>
      <c r="D90" s="47">
        <v>8.9999999999999998E-4</v>
      </c>
      <c r="F90" s="46" t="s">
        <v>243</v>
      </c>
      <c r="G90" s="41">
        <v>31</v>
      </c>
      <c r="H90" s="47">
        <v>3.8E-3</v>
      </c>
    </row>
    <row r="91" spans="2:19">
      <c r="B91" s="46" t="s">
        <v>244</v>
      </c>
      <c r="C91" s="41">
        <v>8</v>
      </c>
      <c r="D91" s="47">
        <v>8.9999999999999998E-4</v>
      </c>
      <c r="F91" s="46" t="s">
        <v>244</v>
      </c>
      <c r="G91" s="41">
        <v>24</v>
      </c>
      <c r="H91" s="47">
        <v>3.0999999999999999E-3</v>
      </c>
    </row>
    <row r="92" spans="2:19">
      <c r="B92" s="46" t="s">
        <v>245</v>
      </c>
      <c r="C92" s="41">
        <v>34</v>
      </c>
      <c r="D92" s="47">
        <v>3.8999999999999998E-3</v>
      </c>
      <c r="F92" s="46" t="s">
        <v>245</v>
      </c>
      <c r="G92" s="41">
        <v>129</v>
      </c>
      <c r="H92" s="47">
        <v>1.5800000000000002E-2</v>
      </c>
    </row>
    <row r="93" spans="2:19" ht="15" thickBot="1">
      <c r="B93" s="48" t="s">
        <v>246</v>
      </c>
      <c r="C93" s="49">
        <v>254</v>
      </c>
      <c r="D93" s="50">
        <v>2.9000000000000001E-2</v>
      </c>
      <c r="F93" s="48" t="s">
        <v>246</v>
      </c>
      <c r="G93" s="49">
        <v>410</v>
      </c>
      <c r="H93" s="50">
        <v>5.3199999999999997E-2</v>
      </c>
    </row>
    <row r="94" spans="2:19" ht="15" thickBot="1"/>
    <row r="95" spans="2:19" ht="18.75" thickBot="1">
      <c r="B95" s="433" t="s">
        <v>584</v>
      </c>
      <c r="C95" s="434"/>
      <c r="D95" s="435"/>
      <c r="F95" s="433" t="s">
        <v>585</v>
      </c>
      <c r="G95" s="434"/>
      <c r="H95" s="435"/>
    </row>
    <row r="96" spans="2:19">
      <c r="B96" s="51" t="s">
        <v>586</v>
      </c>
      <c r="C96" s="42" t="s">
        <v>121</v>
      </c>
      <c r="D96" s="52" t="s">
        <v>123</v>
      </c>
      <c r="F96" s="51" t="s">
        <v>484</v>
      </c>
      <c r="G96" s="42" t="s">
        <v>123</v>
      </c>
      <c r="H96" s="52" t="s">
        <v>121</v>
      </c>
    </row>
    <row r="97" spans="2:8">
      <c r="B97" s="46" t="s">
        <v>244</v>
      </c>
      <c r="C97" s="41">
        <v>18</v>
      </c>
      <c r="D97" s="47">
        <v>8.8599999999999996E-4</v>
      </c>
      <c r="F97" s="46" t="s">
        <v>268</v>
      </c>
      <c r="G97" s="41">
        <v>5.0000000000000001E-3</v>
      </c>
      <c r="H97" s="47">
        <v>24.8</v>
      </c>
    </row>
    <row r="98" spans="2:8" ht="15" thickBot="1">
      <c r="B98" s="46" t="s">
        <v>245</v>
      </c>
      <c r="C98" s="41">
        <v>63</v>
      </c>
      <c r="D98" s="47">
        <v>1.8710000000000001E-3</v>
      </c>
      <c r="F98" s="48" t="s">
        <v>269</v>
      </c>
      <c r="G98" s="49">
        <v>1.6E-2</v>
      </c>
      <c r="H98" s="50">
        <v>85.5</v>
      </c>
    </row>
    <row r="99" spans="2:8">
      <c r="B99" s="46" t="s">
        <v>587</v>
      </c>
      <c r="C99" s="41">
        <v>15</v>
      </c>
      <c r="D99" s="47">
        <v>6.5799999999999995E-4</v>
      </c>
    </row>
    <row r="100" spans="2:8">
      <c r="B100" s="46" t="s">
        <v>588</v>
      </c>
      <c r="C100" s="41">
        <v>64</v>
      </c>
      <c r="D100" s="47">
        <v>1.6199999999999999E-3</v>
      </c>
    </row>
    <row r="101" spans="2:8">
      <c r="B101" s="46" t="s">
        <v>242</v>
      </c>
      <c r="C101" s="41">
        <v>15</v>
      </c>
      <c r="D101" s="47">
        <v>6.5799999999999995E-4</v>
      </c>
    </row>
    <row r="102" spans="2:8">
      <c r="B102" s="46" t="s">
        <v>243</v>
      </c>
      <c r="C102" s="41">
        <v>64</v>
      </c>
      <c r="D102" s="47">
        <v>1.6199999999999999E-3</v>
      </c>
    </row>
    <row r="103" spans="2:8">
      <c r="B103" s="46" t="s">
        <v>589</v>
      </c>
      <c r="C103" s="41">
        <v>15</v>
      </c>
      <c r="D103" s="47">
        <v>6.4249999999999995E-4</v>
      </c>
    </row>
    <row r="104" spans="2:8" ht="15" thickBot="1">
      <c r="B104" s="48" t="s">
        <v>590</v>
      </c>
      <c r="C104" s="49">
        <v>91</v>
      </c>
      <c r="D104" s="50">
        <v>1.593E-3</v>
      </c>
    </row>
    <row r="105" spans="2:8" ht="15" thickBot="1"/>
    <row r="106" spans="2:8" ht="18.75" thickBot="1">
      <c r="B106" s="433" t="s">
        <v>591</v>
      </c>
      <c r="C106" s="434"/>
      <c r="D106" s="435"/>
    </row>
    <row r="107" spans="2:8">
      <c r="B107" s="51" t="s">
        <v>484</v>
      </c>
      <c r="C107" s="42" t="s">
        <v>121</v>
      </c>
      <c r="D107" s="52" t="s">
        <v>123</v>
      </c>
    </row>
    <row r="108" spans="2:8">
      <c r="B108" s="46" t="s">
        <v>273</v>
      </c>
      <c r="C108" s="134">
        <v>0.87</v>
      </c>
      <c r="D108" s="47">
        <v>2.23E-2</v>
      </c>
    </row>
    <row r="109" spans="2:8" ht="15" thickBot="1">
      <c r="B109" s="48" t="s">
        <v>274</v>
      </c>
      <c r="C109" s="139">
        <v>0.52</v>
      </c>
      <c r="D109" s="50">
        <v>4.1799999999999997E-2</v>
      </c>
    </row>
    <row r="112" spans="2:8" ht="15" thickBot="1"/>
    <row r="113" spans="1:13" ht="18.75" thickBot="1">
      <c r="B113" s="430" t="s">
        <v>341</v>
      </c>
      <c r="C113" s="431"/>
      <c r="D113" s="432"/>
    </row>
    <row r="114" spans="1:13" ht="19.5" thickBot="1">
      <c r="B114" s="132" t="s">
        <v>592</v>
      </c>
      <c r="C114" s="132" t="s">
        <v>593</v>
      </c>
      <c r="D114" s="132" t="s">
        <v>594</v>
      </c>
      <c r="E114" s="132" t="s">
        <v>595</v>
      </c>
      <c r="F114" s="132" t="s">
        <v>596</v>
      </c>
      <c r="G114" s="133" t="s">
        <v>597</v>
      </c>
      <c r="H114" s="132" t="s">
        <v>598</v>
      </c>
      <c r="I114" s="132" t="s">
        <v>599</v>
      </c>
      <c r="J114" s="132" t="s">
        <v>600</v>
      </c>
      <c r="K114" s="132" t="s">
        <v>601</v>
      </c>
      <c r="L114" s="132" t="s">
        <v>602</v>
      </c>
      <c r="M114" s="132" t="s">
        <v>603</v>
      </c>
    </row>
    <row r="115" spans="1:13">
      <c r="A115" s="1">
        <v>1</v>
      </c>
      <c r="B115" s="135">
        <f>$D115*$F115/$G115*$I115</f>
        <v>0.27975</v>
      </c>
      <c r="C115" s="136">
        <f>$E115*$F115/$H115*$I115</f>
        <v>0.23978571428571432</v>
      </c>
      <c r="D115" s="136">
        <f>'Evap Fan Motors'!K8</f>
        <v>0.25</v>
      </c>
      <c r="E115" s="136">
        <f>'Evap Fan Motors'!L8</f>
        <v>0.25</v>
      </c>
      <c r="F115" s="136">
        <v>0.746</v>
      </c>
      <c r="G115" s="136">
        <f>IF('Evap Fan Motors'!I8="PSC", 30%,60%)</f>
        <v>0.6</v>
      </c>
      <c r="H115" s="136">
        <f>IF('Evap Fan Motors'!J8="ECM", 70%,73%)</f>
        <v>0.7</v>
      </c>
      <c r="I115" s="136">
        <v>0.9</v>
      </c>
      <c r="J115" s="137">
        <v>0.97799999999999998</v>
      </c>
      <c r="K115" s="136">
        <v>8760</v>
      </c>
      <c r="L115" s="136">
        <f>VLOOKUP(CONCATENATE('Evap Fan Motors'!I8," ", 'Evap Fan Motors'!H8),'Look Up Tables'!$B$40:$C$43,2,FALSE)</f>
        <v>1.76</v>
      </c>
      <c r="M115" s="138">
        <f>(B115-C115)*J115*K115*L115</f>
        <v>602.5979972571422</v>
      </c>
    </row>
    <row r="116" spans="1:13">
      <c r="A116" s="1">
        <v>2</v>
      </c>
      <c r="B116" s="46">
        <f t="shared" ref="B116:B124" si="32">$D116*$F116/$G116*$I116</f>
        <v>0.36927000000000004</v>
      </c>
      <c r="C116" s="41">
        <f t="shared" ref="C116:C124" si="33">$E116*$F116/$H116*$I116</f>
        <v>0.23978571428571432</v>
      </c>
      <c r="D116" s="41">
        <f>'Evap Fan Motors'!K9</f>
        <v>0.33</v>
      </c>
      <c r="E116" s="41">
        <f>'Evap Fan Motors'!L9</f>
        <v>0.25</v>
      </c>
      <c r="F116" s="41">
        <v>0.746</v>
      </c>
      <c r="G116" s="41">
        <f>IF('Evap Fan Motors'!I9="PSC", 30%,60%)</f>
        <v>0.6</v>
      </c>
      <c r="H116" s="41">
        <f>IF('Evap Fan Motors'!J9="ECM", 70%,73%)</f>
        <v>0.7</v>
      </c>
      <c r="I116" s="41">
        <v>0.9</v>
      </c>
      <c r="J116" s="134">
        <v>0.97799999999999998</v>
      </c>
      <c r="K116" s="41">
        <v>8760</v>
      </c>
      <c r="L116" s="41">
        <f>VLOOKUP(CONCATENATE('Evap Fan Motors'!I9," ", 'Evap Fan Motors'!H9),'Look Up Tables'!$B$40:$C$43,2,FALSE)</f>
        <v>1.38</v>
      </c>
      <c r="M116" s="47">
        <f t="shared" ref="M116:M124" si="34">(B116-C116)*J116*K116*L116</f>
        <v>1530.8728212137141</v>
      </c>
    </row>
    <row r="117" spans="1:13">
      <c r="A117" s="1">
        <v>3</v>
      </c>
      <c r="B117" s="46">
        <f t="shared" si="32"/>
        <v>0.1119</v>
      </c>
      <c r="C117" s="41">
        <f t="shared" si="33"/>
        <v>4.5986301369863015E-2</v>
      </c>
      <c r="D117" s="41">
        <f>'Evap Fan Motors'!K10</f>
        <v>0.05</v>
      </c>
      <c r="E117" s="41">
        <f>'Evap Fan Motors'!L10</f>
        <v>0.05</v>
      </c>
      <c r="F117" s="41">
        <v>0.746</v>
      </c>
      <c r="G117" s="41">
        <f>IF('Evap Fan Motors'!I10="PSC", 30%,60%)</f>
        <v>0.3</v>
      </c>
      <c r="H117" s="41">
        <f>IF('Evap Fan Motors'!J10="ECM", 70%,73%)</f>
        <v>0.73</v>
      </c>
      <c r="I117" s="41">
        <v>0.9</v>
      </c>
      <c r="J117" s="134">
        <v>0.97799999999999998</v>
      </c>
      <c r="K117" s="41">
        <v>8760</v>
      </c>
      <c r="L117" s="41">
        <f>VLOOKUP(CONCATENATE('Evap Fan Motors'!I10," ", 'Evap Fan Motors'!H10),'Look Up Tables'!$B$40:$C$43,2,FALSE)</f>
        <v>1.38</v>
      </c>
      <c r="M117" s="47">
        <f t="shared" si="34"/>
        <v>779.28753456000004</v>
      </c>
    </row>
    <row r="118" spans="1:13">
      <c r="A118" s="1">
        <v>4</v>
      </c>
      <c r="B118" s="46">
        <f t="shared" si="32"/>
        <v>0.3357</v>
      </c>
      <c r="C118" s="41">
        <f t="shared" si="33"/>
        <v>0.13795890410958903</v>
      </c>
      <c r="D118" s="41">
        <f>'Evap Fan Motors'!K11</f>
        <v>0.15</v>
      </c>
      <c r="E118" s="41">
        <f>'Evap Fan Motors'!L11</f>
        <v>0.15</v>
      </c>
      <c r="F118" s="41">
        <v>0.746</v>
      </c>
      <c r="G118" s="41">
        <f>IF('Evap Fan Motors'!I11="PSC", 30%,60%)</f>
        <v>0.3</v>
      </c>
      <c r="H118" s="41">
        <f>IF('Evap Fan Motors'!J11="ECM", 70%,73%)</f>
        <v>0.73</v>
      </c>
      <c r="I118" s="41">
        <v>0.9</v>
      </c>
      <c r="J118" s="134">
        <v>0.97799999999999998</v>
      </c>
      <c r="K118" s="41">
        <v>8760</v>
      </c>
      <c r="L118" s="41">
        <f>VLOOKUP(CONCATENATE('Evap Fan Motors'!I11," ", 'Evap Fan Motors'!H11),'Look Up Tables'!$B$40:$C$43,2,FALSE)</f>
        <v>1.19</v>
      </c>
      <c r="M118" s="47">
        <f t="shared" si="34"/>
        <v>2015.9829698400001</v>
      </c>
    </row>
    <row r="119" spans="1:13">
      <c r="A119" s="1">
        <v>5</v>
      </c>
      <c r="B119" s="46">
        <f t="shared" si="32"/>
        <v>0.3357</v>
      </c>
      <c r="C119" s="41">
        <f t="shared" si="33"/>
        <v>0.14387142857142859</v>
      </c>
      <c r="D119" s="41">
        <f>'Evap Fan Motors'!K12</f>
        <v>0.15</v>
      </c>
      <c r="E119" s="41">
        <f>'Evap Fan Motors'!L12</f>
        <v>0.15</v>
      </c>
      <c r="F119" s="41">
        <v>0.746</v>
      </c>
      <c r="G119" s="41">
        <f>IF('Evap Fan Motors'!I12="PSC", 30%,60%)</f>
        <v>0.3</v>
      </c>
      <c r="H119" s="41">
        <f>IF('Evap Fan Motors'!J12="ECM", 70%,73%)</f>
        <v>0.7</v>
      </c>
      <c r="I119" s="41">
        <v>0.9</v>
      </c>
      <c r="J119" s="134">
        <v>0.97799999999999998</v>
      </c>
      <c r="K119" s="41">
        <v>8760</v>
      </c>
      <c r="L119" s="41">
        <f>VLOOKUP(CONCATENATE('Evap Fan Motors'!I12," ", 'Evap Fan Motors'!H12),'Look Up Tables'!$B$40:$C$43,2,FALSE)</f>
        <v>1.19</v>
      </c>
      <c r="M119" s="47">
        <f t="shared" si="34"/>
        <v>1955.7044092799999</v>
      </c>
    </row>
    <row r="120" spans="1:13">
      <c r="A120" s="1">
        <v>6</v>
      </c>
      <c r="B120" s="46">
        <f t="shared" si="32"/>
        <v>0.16785</v>
      </c>
      <c r="C120" s="41">
        <f t="shared" si="33"/>
        <v>0.14387142857142859</v>
      </c>
      <c r="D120" s="41">
        <f>'Evap Fan Motors'!K13</f>
        <v>0.15</v>
      </c>
      <c r="E120" s="41">
        <f>'Evap Fan Motors'!L13</f>
        <v>0.15</v>
      </c>
      <c r="F120" s="41">
        <v>0.746</v>
      </c>
      <c r="G120" s="41">
        <f>IF('Evap Fan Motors'!I13="PSC", 30%,60%)</f>
        <v>0.6</v>
      </c>
      <c r="H120" s="41">
        <f>IF('Evap Fan Motors'!J13="ECM", 70%,73%)</f>
        <v>0.7</v>
      </c>
      <c r="I120" s="41">
        <v>0.9</v>
      </c>
      <c r="J120" s="134">
        <v>0.97799999999999998</v>
      </c>
      <c r="K120" s="41">
        <v>8760</v>
      </c>
      <c r="L120" s="41">
        <f>VLOOKUP(CONCATENATE('Evap Fan Motors'!I13," ", 'Evap Fan Motors'!H13),'Look Up Tables'!$B$40:$C$43,2,FALSE)</f>
        <v>1.76</v>
      </c>
      <c r="M120" s="47">
        <f t="shared" si="34"/>
        <v>361.55879835428533</v>
      </c>
    </row>
    <row r="121" spans="1:13">
      <c r="A121" s="1">
        <v>7</v>
      </c>
      <c r="B121" s="46">
        <f t="shared" si="32"/>
        <v>0.16785</v>
      </c>
      <c r="C121" s="41">
        <f t="shared" si="33"/>
        <v>0.13795890410958903</v>
      </c>
      <c r="D121" s="41">
        <f>'Evap Fan Motors'!K14</f>
        <v>0.15</v>
      </c>
      <c r="E121" s="41">
        <f>'Evap Fan Motors'!L14</f>
        <v>0.15</v>
      </c>
      <c r="F121" s="41">
        <v>0.746</v>
      </c>
      <c r="G121" s="41">
        <f>IF('Evap Fan Motors'!I14="PSC", 30%,60%)</f>
        <v>0.6</v>
      </c>
      <c r="H121" s="41">
        <f>IF('Evap Fan Motors'!J14="ECM", 70%,73%)</f>
        <v>0.73</v>
      </c>
      <c r="I121" s="41">
        <v>0.9</v>
      </c>
      <c r="J121" s="134">
        <v>0.97799999999999998</v>
      </c>
      <c r="K121" s="41">
        <v>8760</v>
      </c>
      <c r="L121" s="41">
        <f>VLOOKUP(CONCATENATE('Evap Fan Motors'!I14," ", 'Evap Fan Motors'!H14),'Look Up Tables'!$B$40:$C$43,2,FALSE)</f>
        <v>1.38</v>
      </c>
      <c r="M121" s="47">
        <f t="shared" si="34"/>
        <v>353.39783544000016</v>
      </c>
    </row>
    <row r="122" spans="1:13">
      <c r="A122" s="1">
        <v>8</v>
      </c>
      <c r="B122" s="46">
        <f t="shared" si="32"/>
        <v>0.16785</v>
      </c>
      <c r="C122" s="41">
        <f t="shared" si="33"/>
        <v>0.13795890410958903</v>
      </c>
      <c r="D122" s="41">
        <f>'Evap Fan Motors'!K15</f>
        <v>0.15</v>
      </c>
      <c r="E122" s="41">
        <f>'Evap Fan Motors'!L15</f>
        <v>0.15</v>
      </c>
      <c r="F122" s="41">
        <v>0.746</v>
      </c>
      <c r="G122" s="41">
        <f>IF('Evap Fan Motors'!I15="PSC", 30%,60%)</f>
        <v>0.6</v>
      </c>
      <c r="H122" s="41">
        <f>IF('Evap Fan Motors'!J15="ECM", 70%,73%)</f>
        <v>0.73</v>
      </c>
      <c r="I122" s="41">
        <v>0.9</v>
      </c>
      <c r="J122" s="134">
        <v>0.97799999999999998</v>
      </c>
      <c r="K122" s="41">
        <v>8760</v>
      </c>
      <c r="L122" s="41">
        <f>VLOOKUP(CONCATENATE('Evap Fan Motors'!I15," ", 'Evap Fan Motors'!H15),'Look Up Tables'!$B$40:$C$43,2,FALSE)</f>
        <v>1.76</v>
      </c>
      <c r="M122" s="47">
        <f t="shared" si="34"/>
        <v>450.71028288000025</v>
      </c>
    </row>
    <row r="123" spans="1:13">
      <c r="A123" s="1">
        <v>9</v>
      </c>
      <c r="B123" s="46">
        <f t="shared" si="32"/>
        <v>0.16785</v>
      </c>
      <c r="C123" s="41">
        <f t="shared" si="33"/>
        <v>0.14387142857142859</v>
      </c>
      <c r="D123" s="41">
        <f>'Evap Fan Motors'!K16</f>
        <v>0.15</v>
      </c>
      <c r="E123" s="41">
        <f>'Evap Fan Motors'!L16</f>
        <v>0.15</v>
      </c>
      <c r="F123" s="41">
        <v>0.746</v>
      </c>
      <c r="G123" s="41">
        <f>IF('Evap Fan Motors'!I16="PSC", 30%,60%)</f>
        <v>0.6</v>
      </c>
      <c r="H123" s="41">
        <f>IF('Evap Fan Motors'!J16="ECM", 70%,73%)</f>
        <v>0.7</v>
      </c>
      <c r="I123" s="41">
        <v>0.9</v>
      </c>
      <c r="J123" s="134">
        <v>0.97799999999999998</v>
      </c>
      <c r="K123" s="41">
        <v>8760</v>
      </c>
      <c r="L123" s="41">
        <f>VLOOKUP(CONCATENATE('Evap Fan Motors'!I16," ", 'Evap Fan Motors'!H16),'Look Up Tables'!$B$40:$C$43,2,FALSE)</f>
        <v>1.76</v>
      </c>
      <c r="M123" s="47">
        <f t="shared" si="34"/>
        <v>361.55879835428533</v>
      </c>
    </row>
    <row r="124" spans="1:13" ht="15" thickBot="1">
      <c r="A124" s="1">
        <v>10</v>
      </c>
      <c r="B124" s="48">
        <f t="shared" si="32"/>
        <v>0.16785</v>
      </c>
      <c r="C124" s="49">
        <f t="shared" si="33"/>
        <v>0.14387142857142859</v>
      </c>
      <c r="D124" s="49">
        <f>'Evap Fan Motors'!K17</f>
        <v>0.15</v>
      </c>
      <c r="E124" s="49">
        <f>'Evap Fan Motors'!L17</f>
        <v>0.15</v>
      </c>
      <c r="F124" s="49">
        <v>0.746</v>
      </c>
      <c r="G124" s="49">
        <f>IF('Evap Fan Motors'!I17="PSC", 30%,60%)</f>
        <v>0.6</v>
      </c>
      <c r="H124" s="49">
        <f>IF('Evap Fan Motors'!J17="ECM", 70%,73%)</f>
        <v>0.7</v>
      </c>
      <c r="I124" s="49">
        <v>0.9</v>
      </c>
      <c r="J124" s="139">
        <v>0.97799999999999998</v>
      </c>
      <c r="K124" s="49">
        <v>8760</v>
      </c>
      <c r="L124" s="49">
        <f>VLOOKUP(CONCATENATE('Evap Fan Motors'!I17," ", 'Evap Fan Motors'!H17),'Look Up Tables'!$B$40:$C$43,2,FALSE)</f>
        <v>1.76</v>
      </c>
      <c r="M124" s="50">
        <f t="shared" si="34"/>
        <v>361.55879835428533</v>
      </c>
    </row>
    <row r="126" spans="1:13" ht="15" thickBot="1"/>
    <row r="127" spans="1:13" ht="18.75" thickBot="1">
      <c r="B127" s="433" t="s">
        <v>604</v>
      </c>
      <c r="C127" s="434"/>
      <c r="D127" s="435"/>
    </row>
    <row r="128" spans="1:13" ht="15.75" thickBot="1">
      <c r="A128" s="1">
        <v>1</v>
      </c>
      <c r="B128" s="132" t="s">
        <v>605</v>
      </c>
      <c r="C128" s="132" t="s">
        <v>606</v>
      </c>
      <c r="D128" s="132" t="s">
        <v>596</v>
      </c>
      <c r="E128" s="132" t="s">
        <v>607</v>
      </c>
      <c r="F128" s="132" t="s">
        <v>600</v>
      </c>
      <c r="G128" s="132" t="s">
        <v>608</v>
      </c>
      <c r="H128" s="132" t="s">
        <v>601</v>
      </c>
      <c r="I128" s="132" t="s">
        <v>602</v>
      </c>
      <c r="J128" s="132" t="s">
        <v>599</v>
      </c>
      <c r="K128" s="132" t="s">
        <v>452</v>
      </c>
      <c r="L128" s="132" t="s">
        <v>603</v>
      </c>
      <c r="M128" s="132" t="s">
        <v>113</v>
      </c>
    </row>
    <row r="129" spans="1:13">
      <c r="A129" s="1">
        <v>1</v>
      </c>
      <c r="B129" s="135">
        <f>C129*D129/E129*J129</f>
        <v>0.5595</v>
      </c>
      <c r="C129" s="136">
        <f>'Fan Control'!H8</f>
        <v>0.25</v>
      </c>
      <c r="D129" s="136">
        <v>0.746</v>
      </c>
      <c r="E129" s="136">
        <f>IF('Fan Control'!J8="SP", 30%,70%)</f>
        <v>0.3</v>
      </c>
      <c r="F129" s="144">
        <v>0.97799999999999998</v>
      </c>
      <c r="G129" s="144">
        <f>VLOOKUP('Fan Control'!I8,'Look Up Tables'!$R$40:$T$42,2, FALSE)</f>
        <v>0.66500000000000004</v>
      </c>
      <c r="H129" s="136">
        <v>8760</v>
      </c>
      <c r="I129" s="136">
        <f>IF('Fan Control'!G8='Look Up Tables'!$D$4,'Look Up Tables'!$C$42,'Look Up Tables'!$C$40)</f>
        <v>1.76</v>
      </c>
      <c r="J129" s="136">
        <v>0.9</v>
      </c>
      <c r="K129" s="145">
        <f>VLOOKUP('Fan Control'!I8,'Look Up Tables'!$R$40:$T$42,3,FALSE)</f>
        <v>9.4E-2</v>
      </c>
      <c r="L129" s="136">
        <f t="shared" ref="L129:L138" si="35">B129*(F129-G129)*H129*I129</f>
        <v>2699.9840735999992</v>
      </c>
      <c r="M129" s="138">
        <v>0</v>
      </c>
    </row>
    <row r="130" spans="1:13">
      <c r="A130" s="1">
        <v>2</v>
      </c>
      <c r="B130" s="46">
        <f t="shared" ref="B130:B138" si="36">C130*D130/E130*J130</f>
        <v>0.5595</v>
      </c>
      <c r="C130" s="41">
        <f>'Fan Control'!H9</f>
        <v>0.25</v>
      </c>
      <c r="D130" s="41">
        <v>0.746</v>
      </c>
      <c r="E130" s="41">
        <f>IF('Fan Control'!J9="SP", 30%,70%)</f>
        <v>0.3</v>
      </c>
      <c r="F130" s="142">
        <v>0.97799999999999998</v>
      </c>
      <c r="G130" s="142">
        <f>VLOOKUP('Fan Control'!I9,'Look Up Tables'!$R$40:$T$42,2, FALSE)</f>
        <v>0.66500000000000004</v>
      </c>
      <c r="H130" s="41">
        <v>8760</v>
      </c>
      <c r="I130" s="41">
        <f>IF('Fan Control'!G9='Look Up Tables'!$D$4,'Look Up Tables'!$C$42,'Look Up Tables'!$C$40)</f>
        <v>1.38</v>
      </c>
      <c r="J130" s="41">
        <v>0.9</v>
      </c>
      <c r="K130" s="143">
        <f>VLOOKUP('Fan Control'!I9,'Look Up Tables'!$R$40:$T$42,3,FALSE)</f>
        <v>9.4E-2</v>
      </c>
      <c r="L130" s="41">
        <f t="shared" si="35"/>
        <v>2117.032966799999</v>
      </c>
      <c r="M130" s="47">
        <v>0</v>
      </c>
    </row>
    <row r="131" spans="1:13">
      <c r="A131" s="1">
        <v>3</v>
      </c>
      <c r="B131" s="46">
        <f t="shared" si="36"/>
        <v>0.23978571428571432</v>
      </c>
      <c r="C131" s="41">
        <f>'Fan Control'!H10</f>
        <v>0.25</v>
      </c>
      <c r="D131" s="41">
        <v>0.746</v>
      </c>
      <c r="E131" s="41">
        <f>IF('Fan Control'!J10="SP", 30%,70%)</f>
        <v>0.7</v>
      </c>
      <c r="F131" s="142">
        <v>0.97799999999999998</v>
      </c>
      <c r="G131" s="142">
        <f>VLOOKUP('Fan Control'!I10,'Look Up Tables'!$R$40:$T$42,2, FALSE)</f>
        <v>0.66500000000000004</v>
      </c>
      <c r="H131" s="41">
        <v>8760</v>
      </c>
      <c r="I131" s="41">
        <f>IF('Fan Control'!G10='Look Up Tables'!$D$4,'Look Up Tables'!$C$42,'Look Up Tables'!$C$40)</f>
        <v>1.76</v>
      </c>
      <c r="J131" s="41">
        <v>0.9</v>
      </c>
      <c r="K131" s="143">
        <f>VLOOKUP('Fan Control'!I10,'Look Up Tables'!$R$40:$T$42,3,FALSE)</f>
        <v>9.4E-2</v>
      </c>
      <c r="L131" s="41">
        <f t="shared" si="35"/>
        <v>1157.1360315428574</v>
      </c>
      <c r="M131" s="47">
        <v>0</v>
      </c>
    </row>
    <row r="132" spans="1:13">
      <c r="A132" s="1">
        <v>4</v>
      </c>
      <c r="B132" s="46">
        <f t="shared" si="36"/>
        <v>0.23978571428571432</v>
      </c>
      <c r="C132" s="41">
        <f>'Fan Control'!H11</f>
        <v>0.25</v>
      </c>
      <c r="D132" s="41">
        <v>0.746</v>
      </c>
      <c r="E132" s="41">
        <f>IF('Fan Control'!J11="SP", 30%,70%)</f>
        <v>0.7</v>
      </c>
      <c r="F132" s="142">
        <v>0.97799999999999998</v>
      </c>
      <c r="G132" s="142">
        <f>VLOOKUP('Fan Control'!I11,'Look Up Tables'!$R$40:$T$42,2, FALSE)</f>
        <v>0.66500000000000004</v>
      </c>
      <c r="H132" s="41">
        <v>8760</v>
      </c>
      <c r="I132" s="41">
        <f>IF('Fan Control'!G11='Look Up Tables'!$D$4,'Look Up Tables'!$C$42,'Look Up Tables'!$C$40)</f>
        <v>1.38</v>
      </c>
      <c r="J132" s="41">
        <v>0.9</v>
      </c>
      <c r="K132" s="143">
        <f>VLOOKUP('Fan Control'!I11,'Look Up Tables'!$R$40:$T$42,3,FALSE)</f>
        <v>9.4E-2</v>
      </c>
      <c r="L132" s="41">
        <f t="shared" si="35"/>
        <v>907.2998429142857</v>
      </c>
      <c r="M132" s="47">
        <v>0</v>
      </c>
    </row>
    <row r="133" spans="1:13">
      <c r="A133" s="1">
        <v>5</v>
      </c>
      <c r="B133" s="46">
        <f t="shared" si="36"/>
        <v>0</v>
      </c>
      <c r="C133" s="41">
        <f>'Fan Control'!H12</f>
        <v>0</v>
      </c>
      <c r="D133" s="41">
        <v>0.746</v>
      </c>
      <c r="E133" s="41">
        <f>IF('Fan Control'!J12="SP", 30%,70%)</f>
        <v>0.3</v>
      </c>
      <c r="F133" s="142">
        <v>0.97799999999999998</v>
      </c>
      <c r="G133" s="142">
        <f>VLOOKUP('Fan Control'!I12,'Look Up Tables'!$R$40:$T$42,2, FALSE)</f>
        <v>0.66500000000000004</v>
      </c>
      <c r="H133" s="41">
        <v>8760</v>
      </c>
      <c r="I133" s="41">
        <f>IF('Fan Control'!G12='Look Up Tables'!$D$4,'Look Up Tables'!$C$42,'Look Up Tables'!$C$40)</f>
        <v>1.76</v>
      </c>
      <c r="J133" s="41">
        <v>0.9</v>
      </c>
      <c r="K133" s="143">
        <f>VLOOKUP('Fan Control'!I12,'Look Up Tables'!$R$40:$T$42,3,FALSE)</f>
        <v>9.4E-2</v>
      </c>
      <c r="L133" s="41">
        <f t="shared" si="35"/>
        <v>0</v>
      </c>
      <c r="M133" s="47">
        <v>0</v>
      </c>
    </row>
    <row r="134" spans="1:13">
      <c r="A134" s="1">
        <v>6</v>
      </c>
      <c r="B134" s="46">
        <f t="shared" si="36"/>
        <v>0</v>
      </c>
      <c r="C134" s="41">
        <f>'Fan Control'!H13</f>
        <v>0</v>
      </c>
      <c r="D134" s="41">
        <v>0.746</v>
      </c>
      <c r="E134" s="41">
        <f>IF('Fan Control'!J13="SP", 30%,70%)</f>
        <v>0.3</v>
      </c>
      <c r="F134" s="142">
        <v>0.97799999999999998</v>
      </c>
      <c r="G134" s="142">
        <f>VLOOKUP('Fan Control'!I13,'Look Up Tables'!$R$40:$T$42,2, FALSE)</f>
        <v>0.66500000000000004</v>
      </c>
      <c r="H134" s="41">
        <v>8760</v>
      </c>
      <c r="I134" s="41">
        <f>IF('Fan Control'!G13='Look Up Tables'!$D$4,'Look Up Tables'!$C$42,'Look Up Tables'!$C$40)</f>
        <v>1.76</v>
      </c>
      <c r="J134" s="41">
        <v>0.9</v>
      </c>
      <c r="K134" s="143">
        <f>VLOOKUP('Fan Control'!I13,'Look Up Tables'!$R$40:$T$42,3,FALSE)</f>
        <v>9.4E-2</v>
      </c>
      <c r="L134" s="41">
        <f t="shared" si="35"/>
        <v>0</v>
      </c>
      <c r="M134" s="47">
        <v>0</v>
      </c>
    </row>
    <row r="135" spans="1:13">
      <c r="A135" s="1">
        <v>7</v>
      </c>
      <c r="B135" s="46">
        <f t="shared" si="36"/>
        <v>0</v>
      </c>
      <c r="C135" s="41">
        <f>'Fan Control'!H14</f>
        <v>0</v>
      </c>
      <c r="D135" s="41">
        <v>0.746</v>
      </c>
      <c r="E135" s="41">
        <f>IF('Fan Control'!J14="SP", 30%,70%)</f>
        <v>0.3</v>
      </c>
      <c r="F135" s="142">
        <v>0.97799999999999998</v>
      </c>
      <c r="G135" s="142">
        <f>VLOOKUP('Fan Control'!I14,'Look Up Tables'!$R$40:$T$42,2, FALSE)</f>
        <v>0.66500000000000004</v>
      </c>
      <c r="H135" s="41">
        <v>8760</v>
      </c>
      <c r="I135" s="41">
        <f>IF('Fan Control'!G14='Look Up Tables'!$D$4,'Look Up Tables'!$C$42,'Look Up Tables'!$C$40)</f>
        <v>1.76</v>
      </c>
      <c r="J135" s="41">
        <v>0.9</v>
      </c>
      <c r="K135" s="143">
        <f>VLOOKUP('Fan Control'!I14,'Look Up Tables'!$R$40:$T$42,3,FALSE)</f>
        <v>9.4E-2</v>
      </c>
      <c r="L135" s="41">
        <f t="shared" si="35"/>
        <v>0</v>
      </c>
      <c r="M135" s="47">
        <v>0</v>
      </c>
    </row>
    <row r="136" spans="1:13">
      <c r="A136" s="1">
        <v>8</v>
      </c>
      <c r="B136" s="46">
        <f t="shared" si="36"/>
        <v>0</v>
      </c>
      <c r="C136" s="41">
        <f>'Fan Control'!H15</f>
        <v>0</v>
      </c>
      <c r="D136" s="41">
        <v>0.746</v>
      </c>
      <c r="E136" s="41">
        <f>IF('Fan Control'!J15="SP", 30%,70%)</f>
        <v>0.3</v>
      </c>
      <c r="F136" s="142">
        <v>0.97799999999999998</v>
      </c>
      <c r="G136" s="142">
        <f>VLOOKUP('Fan Control'!I15,'Look Up Tables'!$R$40:$T$42,2, FALSE)</f>
        <v>0.66500000000000004</v>
      </c>
      <c r="H136" s="41">
        <v>8760</v>
      </c>
      <c r="I136" s="41">
        <f>IF('Fan Control'!G15='Look Up Tables'!$D$4,'Look Up Tables'!$C$42,'Look Up Tables'!$C$40)</f>
        <v>1.76</v>
      </c>
      <c r="J136" s="41">
        <v>0.9</v>
      </c>
      <c r="K136" s="143">
        <f>VLOOKUP('Fan Control'!I15,'Look Up Tables'!$R$40:$T$42,3,FALSE)</f>
        <v>9.4E-2</v>
      </c>
      <c r="L136" s="41">
        <f t="shared" si="35"/>
        <v>0</v>
      </c>
      <c r="M136" s="47">
        <v>0</v>
      </c>
    </row>
    <row r="137" spans="1:13">
      <c r="A137" s="1">
        <v>9</v>
      </c>
      <c r="B137" s="46">
        <f t="shared" si="36"/>
        <v>0</v>
      </c>
      <c r="C137" s="41">
        <f>'Fan Control'!H16</f>
        <v>0</v>
      </c>
      <c r="D137" s="41">
        <v>0.746</v>
      </c>
      <c r="E137" s="41">
        <f>IF('Fan Control'!J16="SP", 30%,70%)</f>
        <v>0.3</v>
      </c>
      <c r="F137" s="142">
        <v>0.97799999999999998</v>
      </c>
      <c r="G137" s="142">
        <f>VLOOKUP('Fan Control'!I16,'Look Up Tables'!$R$40:$T$42,2, FALSE)</f>
        <v>0.66500000000000004</v>
      </c>
      <c r="H137" s="41">
        <v>8760</v>
      </c>
      <c r="I137" s="41">
        <f>IF('Fan Control'!G16='Look Up Tables'!$D$4,'Look Up Tables'!$C$42,'Look Up Tables'!$C$40)</f>
        <v>1.76</v>
      </c>
      <c r="J137" s="41">
        <v>0.9</v>
      </c>
      <c r="K137" s="143">
        <f>VLOOKUP('Fan Control'!I16,'Look Up Tables'!$R$40:$T$42,3,FALSE)</f>
        <v>9.4E-2</v>
      </c>
      <c r="L137" s="41">
        <f t="shared" si="35"/>
        <v>0</v>
      </c>
      <c r="M137" s="47">
        <v>0</v>
      </c>
    </row>
    <row r="138" spans="1:13" ht="15" thickBot="1">
      <c r="A138" s="1">
        <v>10</v>
      </c>
      <c r="B138" s="48">
        <f t="shared" si="36"/>
        <v>0</v>
      </c>
      <c r="C138" s="49">
        <f>'Fan Control'!H17</f>
        <v>0</v>
      </c>
      <c r="D138" s="49">
        <v>0.746</v>
      </c>
      <c r="E138" s="49">
        <f>IF('Fan Control'!J17="SP", 30%,70%)</f>
        <v>0.3</v>
      </c>
      <c r="F138" s="146">
        <v>0.97799999999999998</v>
      </c>
      <c r="G138" s="146">
        <f>VLOOKUP('Fan Control'!I17,'Look Up Tables'!$R$40:$T$42,2, FALSE)</f>
        <v>0.66500000000000004</v>
      </c>
      <c r="H138" s="49">
        <v>8760</v>
      </c>
      <c r="I138" s="49">
        <f>IF('Fan Control'!G17='Look Up Tables'!$D$4,'Look Up Tables'!$C$42,'Look Up Tables'!$C$40)</f>
        <v>1.76</v>
      </c>
      <c r="J138" s="49">
        <v>0.9</v>
      </c>
      <c r="K138" s="147">
        <f>VLOOKUP('Fan Control'!I17,'Look Up Tables'!$R$40:$T$42,3,FALSE)</f>
        <v>9.4E-2</v>
      </c>
      <c r="L138" s="49">
        <f t="shared" si="35"/>
        <v>0</v>
      </c>
      <c r="M138" s="50">
        <v>0</v>
      </c>
    </row>
    <row r="139" spans="1:13" ht="15" thickBot="1"/>
    <row r="140" spans="1:13" ht="18.75" thickBot="1">
      <c r="B140" s="433" t="s">
        <v>609</v>
      </c>
      <c r="C140" s="434"/>
      <c r="D140" s="435"/>
    </row>
    <row r="141" spans="1:13" ht="45.75" thickBot="1">
      <c r="B141" s="132" t="s">
        <v>214</v>
      </c>
      <c r="C141" s="157" t="s">
        <v>610</v>
      </c>
      <c r="D141" s="157" t="s">
        <v>611</v>
      </c>
    </row>
    <row r="142" spans="1:13">
      <c r="B142" s="161" t="s">
        <v>485</v>
      </c>
      <c r="C142" s="162">
        <v>1307</v>
      </c>
      <c r="D142" s="163">
        <v>0.12520000000000001</v>
      </c>
    </row>
    <row r="143" spans="1:13">
      <c r="B143" s="164" t="s">
        <v>489</v>
      </c>
      <c r="C143" s="158">
        <v>1290</v>
      </c>
      <c r="D143" s="165">
        <v>0.14299999999999999</v>
      </c>
    </row>
    <row r="144" spans="1:13">
      <c r="B144" s="164" t="s">
        <v>159</v>
      </c>
      <c r="C144" s="158">
        <v>1296</v>
      </c>
      <c r="D144" s="165">
        <v>0.1429</v>
      </c>
    </row>
    <row r="145" spans="2:8">
      <c r="B145" s="164" t="s">
        <v>495</v>
      </c>
      <c r="C145" s="158">
        <v>1318</v>
      </c>
      <c r="D145" s="165">
        <v>0.1244</v>
      </c>
    </row>
    <row r="146" spans="2:8">
      <c r="B146" s="164" t="s">
        <v>499</v>
      </c>
      <c r="C146" s="159">
        <v>1318</v>
      </c>
      <c r="D146" s="166">
        <v>0.1171</v>
      </c>
    </row>
    <row r="147" spans="2:8">
      <c r="B147" s="164" t="s">
        <v>612</v>
      </c>
      <c r="C147" s="159">
        <v>1312</v>
      </c>
      <c r="D147" s="166">
        <v>0.12039999999999999</v>
      </c>
    </row>
    <row r="148" spans="2:8">
      <c r="B148" s="164" t="s">
        <v>509</v>
      </c>
      <c r="C148" s="159">
        <v>1308</v>
      </c>
      <c r="D148" s="166">
        <v>0.1245</v>
      </c>
    </row>
    <row r="149" spans="2:8">
      <c r="B149" s="164" t="s">
        <v>516</v>
      </c>
      <c r="C149" s="159">
        <v>1318</v>
      </c>
      <c r="D149" s="166">
        <v>0.1164</v>
      </c>
    </row>
    <row r="150" spans="2:8" ht="15" thickBot="1">
      <c r="B150" s="167" t="s">
        <v>613</v>
      </c>
      <c r="C150" s="168">
        <v>1323</v>
      </c>
      <c r="D150" s="169">
        <v>0.1167</v>
      </c>
    </row>
    <row r="151" spans="2:8" ht="15" thickBot="1">
      <c r="B151" s="170"/>
      <c r="C151" s="171"/>
      <c r="D151" s="172"/>
    </row>
    <row r="152" spans="2:8" ht="18.75" thickBot="1">
      <c r="B152" s="433"/>
      <c r="C152" s="434"/>
      <c r="D152" s="435"/>
    </row>
    <row r="153" spans="2:8" ht="15.75" customHeight="1" thickBot="1">
      <c r="B153" s="439" t="s">
        <v>214</v>
      </c>
      <c r="C153" s="439" t="s">
        <v>285</v>
      </c>
      <c r="D153" s="441" t="s">
        <v>614</v>
      </c>
      <c r="E153" s="442"/>
      <c r="F153" s="443"/>
    </row>
    <row r="154" spans="2:8" ht="15.75" thickBot="1">
      <c r="B154" s="440"/>
      <c r="C154" s="440"/>
      <c r="D154" s="132" t="s">
        <v>291</v>
      </c>
      <c r="E154" s="132" t="s">
        <v>290</v>
      </c>
      <c r="F154" s="132" t="s">
        <v>288</v>
      </c>
    </row>
    <row r="155" spans="2:8" ht="15">
      <c r="B155" s="173" t="s">
        <v>485</v>
      </c>
      <c r="C155" s="174">
        <v>1674</v>
      </c>
      <c r="D155" s="175">
        <v>835</v>
      </c>
      <c r="E155" s="175">
        <v>737</v>
      </c>
      <c r="F155" s="176">
        <v>698</v>
      </c>
      <c r="H155" s="132" t="s">
        <v>615</v>
      </c>
    </row>
    <row r="156" spans="2:8">
      <c r="B156" s="177" t="s">
        <v>489</v>
      </c>
      <c r="C156" s="159">
        <v>2254</v>
      </c>
      <c r="D156" s="159">
        <v>1098</v>
      </c>
      <c r="E156" s="160">
        <v>969</v>
      </c>
      <c r="F156" s="166">
        <v>918</v>
      </c>
      <c r="H156" s="181" t="s">
        <v>291</v>
      </c>
    </row>
    <row r="157" spans="2:8">
      <c r="B157" s="177" t="s">
        <v>159</v>
      </c>
      <c r="C157" s="159">
        <v>2721</v>
      </c>
      <c r="D157" s="159">
        <v>1306</v>
      </c>
      <c r="E157" s="159">
        <v>1153</v>
      </c>
      <c r="F157" s="178">
        <v>1092</v>
      </c>
      <c r="H157" s="181" t="s">
        <v>290</v>
      </c>
    </row>
    <row r="158" spans="2:8">
      <c r="B158" s="177" t="s">
        <v>616</v>
      </c>
      <c r="C158" s="159">
        <v>1931</v>
      </c>
      <c r="D158" s="160">
        <v>955</v>
      </c>
      <c r="E158" s="160">
        <v>842</v>
      </c>
      <c r="F158" s="166">
        <v>799</v>
      </c>
      <c r="H158" s="181" t="s">
        <v>288</v>
      </c>
    </row>
    <row r="159" spans="2:8">
      <c r="B159" s="177" t="s">
        <v>499</v>
      </c>
      <c r="C159" s="159">
        <v>1458</v>
      </c>
      <c r="D159" s="160">
        <v>766</v>
      </c>
      <c r="E159" s="160">
        <v>676</v>
      </c>
      <c r="F159" s="166">
        <v>641</v>
      </c>
      <c r="H159" s="181"/>
    </row>
    <row r="160" spans="2:8">
      <c r="B160" s="177" t="s">
        <v>612</v>
      </c>
      <c r="C160" s="159">
        <v>1223</v>
      </c>
      <c r="D160" s="160">
        <v>625</v>
      </c>
      <c r="E160" s="160">
        <v>551</v>
      </c>
      <c r="F160" s="166">
        <v>523</v>
      </c>
    </row>
    <row r="161" spans="2:6">
      <c r="B161" s="177" t="s">
        <v>617</v>
      </c>
      <c r="C161" s="159">
        <v>1614</v>
      </c>
      <c r="D161" s="160">
        <v>819</v>
      </c>
      <c r="E161" s="160">
        <v>723</v>
      </c>
      <c r="F161" s="166">
        <v>685</v>
      </c>
    </row>
    <row r="162" spans="2:6">
      <c r="B162" s="177" t="s">
        <v>516</v>
      </c>
      <c r="C162" s="159">
        <v>1860</v>
      </c>
      <c r="D162" s="160">
        <v>924</v>
      </c>
      <c r="E162" s="160">
        <v>816</v>
      </c>
      <c r="F162" s="166">
        <v>773</v>
      </c>
    </row>
    <row r="163" spans="2:6" ht="15" thickBot="1">
      <c r="B163" s="179" t="s">
        <v>613</v>
      </c>
      <c r="C163" s="168">
        <v>1741</v>
      </c>
      <c r="D163" s="180">
        <v>852</v>
      </c>
      <c r="E163" s="180">
        <v>752</v>
      </c>
      <c r="F163" s="169">
        <v>713</v>
      </c>
    </row>
  </sheetData>
  <mergeCells count="38">
    <mergeCell ref="B153:B154"/>
    <mergeCell ref="C153:C154"/>
    <mergeCell ref="D153:F153"/>
    <mergeCell ref="B140:D140"/>
    <mergeCell ref="B152:D152"/>
    <mergeCell ref="B127:D127"/>
    <mergeCell ref="B106:D106"/>
    <mergeCell ref="B38:D38"/>
    <mergeCell ref="F38:H38"/>
    <mergeCell ref="J38:L38"/>
    <mergeCell ref="B45:D45"/>
    <mergeCell ref="F45:H45"/>
    <mergeCell ref="J45:L45"/>
    <mergeCell ref="B52:C52"/>
    <mergeCell ref="I52:J52"/>
    <mergeCell ref="J85:K85"/>
    <mergeCell ref="R38:T38"/>
    <mergeCell ref="I65:I66"/>
    <mergeCell ref="I64:M64"/>
    <mergeCell ref="B113:D113"/>
    <mergeCell ref="N38:P38"/>
    <mergeCell ref="N45:P45"/>
    <mergeCell ref="B95:D95"/>
    <mergeCell ref="F95:H95"/>
    <mergeCell ref="B59:C59"/>
    <mergeCell ref="H75:J75"/>
    <mergeCell ref="O75:P75"/>
    <mergeCell ref="B85:D85"/>
    <mergeCell ref="F85:H85"/>
    <mergeCell ref="M19:P19"/>
    <mergeCell ref="H2:M2"/>
    <mergeCell ref="O2:AF2"/>
    <mergeCell ref="B17:U17"/>
    <mergeCell ref="B18:E19"/>
    <mergeCell ref="F18:H19"/>
    <mergeCell ref="I18:U18"/>
    <mergeCell ref="I19:L19"/>
    <mergeCell ref="Q19:U19"/>
  </mergeCells>
  <conditionalFormatting sqref="AN59 AN2 AN63">
    <cfRule type="expression" dxfId="1" priority="9">
      <formula>AND(#REF!&gt;0,#REF!=0)</formula>
    </cfRule>
    <cfRule type="expression" dxfId="0" priority="10">
      <formula>AND(LEN($C2&amp;#REF!&amp;$B2&amp;$J2)&gt;1,COUNTIFS($C$6:$C$10154,$C2,#REF!,#REF!,$B$6:$B$10154,$B2,$H$6:$H$10154,$J2)&gt;1)</formula>
    </cfRule>
  </conditionalFormatting>
  <pageMargins left="0.7" right="0.7" top="0.75" bottom="0.75" header="0.3" footer="0.3"/>
  <pageSetup orientation="portrait" horizontalDpi="0" verticalDpi="0"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tabColor theme="0" tint="-0.14999847407452621"/>
  </sheetPr>
  <dimension ref="A2:F25"/>
  <sheetViews>
    <sheetView workbookViewId="0">
      <selection activeCell="B15" sqref="B15"/>
    </sheetView>
  </sheetViews>
  <sheetFormatPr defaultColWidth="8.75" defaultRowHeight="14.25"/>
  <cols>
    <col min="1" max="1" width="3.75" style="9" customWidth="1"/>
    <col min="2" max="2" width="8.875" style="9" customWidth="1"/>
    <col min="3" max="3" width="10.375" style="9" customWidth="1"/>
    <col min="4" max="4" width="19.25" style="9" customWidth="1"/>
    <col min="5" max="5" width="52.75" style="12" customWidth="1"/>
    <col min="6" max="6" width="26.75" style="9" customWidth="1"/>
    <col min="7" max="16384" width="8.75" style="1"/>
  </cols>
  <sheetData>
    <row r="2" spans="1:6" ht="20.25">
      <c r="B2" s="352" t="s">
        <v>40</v>
      </c>
      <c r="C2" s="352"/>
      <c r="D2" s="352"/>
      <c r="E2" s="352"/>
      <c r="F2" s="352"/>
    </row>
    <row r="4" spans="1:6" ht="15">
      <c r="B4" s="28" t="s">
        <v>618</v>
      </c>
      <c r="D4" s="29" t="s">
        <v>619</v>
      </c>
      <c r="E4" s="30" t="s">
        <v>620</v>
      </c>
      <c r="F4" s="29" t="s">
        <v>621</v>
      </c>
    </row>
    <row r="5" spans="1:6" ht="15">
      <c r="B5" s="28" t="s">
        <v>622</v>
      </c>
      <c r="D5" s="31" t="s">
        <v>619</v>
      </c>
      <c r="E5" s="32" t="s">
        <v>623</v>
      </c>
      <c r="F5" s="31"/>
    </row>
    <row r="6" spans="1:6" ht="25.5" customHeight="1"/>
    <row r="7" spans="1:6" s="14" customFormat="1" ht="15">
      <c r="A7" s="13"/>
      <c r="B7" s="16" t="s">
        <v>156</v>
      </c>
      <c r="C7" s="17" t="s">
        <v>43</v>
      </c>
      <c r="D7" s="17" t="s">
        <v>624</v>
      </c>
      <c r="E7" s="18" t="s">
        <v>625</v>
      </c>
      <c r="F7" s="19" t="s">
        <v>626</v>
      </c>
    </row>
    <row r="8" spans="1:6" ht="28.5" customHeight="1">
      <c r="B8" s="20">
        <v>0.1</v>
      </c>
      <c r="C8" s="21">
        <v>42478</v>
      </c>
      <c r="D8" s="21" t="s">
        <v>627</v>
      </c>
      <c r="E8" s="22" t="s">
        <v>628</v>
      </c>
      <c r="F8" s="23" t="s">
        <v>629</v>
      </c>
    </row>
    <row r="9" spans="1:6" ht="36" customHeight="1">
      <c r="B9" s="20">
        <v>1</v>
      </c>
      <c r="C9" s="21">
        <v>42521</v>
      </c>
      <c r="D9" s="24" t="s">
        <v>630</v>
      </c>
      <c r="E9" s="22" t="s">
        <v>631</v>
      </c>
      <c r="F9" s="23" t="s">
        <v>621</v>
      </c>
    </row>
    <row r="10" spans="1:6" ht="28.5" customHeight="1">
      <c r="B10" s="20">
        <v>1.1000000000000001</v>
      </c>
      <c r="C10" s="21">
        <v>42524</v>
      </c>
      <c r="D10" s="24" t="s">
        <v>632</v>
      </c>
      <c r="E10" s="22" t="s">
        <v>633</v>
      </c>
      <c r="F10" s="23" t="s">
        <v>621</v>
      </c>
    </row>
    <row r="11" spans="1:6" ht="28.5" customHeight="1">
      <c r="B11" s="20">
        <v>2</v>
      </c>
      <c r="C11" s="21">
        <v>42822</v>
      </c>
      <c r="D11" s="24" t="s">
        <v>634</v>
      </c>
      <c r="E11" s="22" t="s">
        <v>635</v>
      </c>
      <c r="F11" s="23" t="s">
        <v>636</v>
      </c>
    </row>
    <row r="12" spans="1:6" ht="28.5" customHeight="1">
      <c r="B12" s="20">
        <v>3</v>
      </c>
      <c r="C12" s="21">
        <v>43318</v>
      </c>
      <c r="D12" s="24" t="s">
        <v>637</v>
      </c>
      <c r="E12" s="22" t="s">
        <v>638</v>
      </c>
      <c r="F12" s="23" t="s">
        <v>639</v>
      </c>
    </row>
    <row r="13" spans="1:6" ht="28.5" customHeight="1">
      <c r="B13" s="20">
        <v>3</v>
      </c>
      <c r="C13" s="21">
        <v>43434</v>
      </c>
      <c r="D13" s="24" t="s">
        <v>640</v>
      </c>
      <c r="E13" s="22"/>
      <c r="F13" s="23" t="s">
        <v>641</v>
      </c>
    </row>
    <row r="14" spans="1:6" ht="28.5" customHeight="1">
      <c r="B14" s="20">
        <v>4</v>
      </c>
      <c r="C14" s="21">
        <v>44348</v>
      </c>
      <c r="D14" s="24" t="s">
        <v>642</v>
      </c>
      <c r="E14" s="22" t="s">
        <v>643</v>
      </c>
      <c r="F14" s="23" t="s">
        <v>644</v>
      </c>
    </row>
    <row r="15" spans="1:6" ht="28.5" customHeight="1">
      <c r="B15" s="20"/>
      <c r="C15" s="24"/>
      <c r="D15" s="24"/>
      <c r="E15" s="22"/>
      <c r="F15" s="23"/>
    </row>
    <row r="16" spans="1:6" ht="28.5" customHeight="1">
      <c r="B16" s="20"/>
      <c r="C16" s="24"/>
      <c r="D16" s="24"/>
      <c r="E16" s="22"/>
      <c r="F16" s="23"/>
    </row>
    <row r="17" spans="2:6" ht="28.5" customHeight="1">
      <c r="B17" s="20"/>
      <c r="C17" s="24"/>
      <c r="D17" s="24"/>
      <c r="E17" s="22"/>
      <c r="F17" s="23"/>
    </row>
    <row r="18" spans="2:6" ht="28.5" customHeight="1">
      <c r="B18" s="20"/>
      <c r="C18" s="24"/>
      <c r="D18" s="24"/>
      <c r="E18" s="22"/>
      <c r="F18" s="23"/>
    </row>
    <row r="19" spans="2:6" ht="28.5" customHeight="1">
      <c r="B19" s="20"/>
      <c r="C19" s="24"/>
      <c r="D19" s="24"/>
      <c r="E19" s="22"/>
      <c r="F19" s="23"/>
    </row>
    <row r="20" spans="2:6" ht="28.5" customHeight="1">
      <c r="B20" s="20"/>
      <c r="C20" s="24"/>
      <c r="D20" s="24"/>
      <c r="E20" s="22"/>
      <c r="F20" s="23"/>
    </row>
    <row r="21" spans="2:6" ht="28.5" customHeight="1">
      <c r="B21" s="20"/>
      <c r="C21" s="24"/>
      <c r="D21" s="24"/>
      <c r="E21" s="22"/>
      <c r="F21" s="23"/>
    </row>
    <row r="22" spans="2:6" ht="28.5" customHeight="1">
      <c r="B22" s="20"/>
      <c r="C22" s="24"/>
      <c r="D22" s="24"/>
      <c r="E22" s="22"/>
      <c r="F22" s="23"/>
    </row>
    <row r="23" spans="2:6" ht="28.5" customHeight="1">
      <c r="B23" s="20"/>
      <c r="C23" s="24"/>
      <c r="D23" s="24"/>
      <c r="E23" s="22"/>
      <c r="F23" s="23"/>
    </row>
    <row r="24" spans="2:6" ht="28.5" customHeight="1">
      <c r="B24" s="15"/>
      <c r="C24" s="25"/>
      <c r="D24" s="25"/>
      <c r="E24" s="26"/>
      <c r="F24" s="27"/>
    </row>
    <row r="25" spans="2:6">
      <c r="B25" s="10"/>
      <c r="C25" s="10"/>
      <c r="D25" s="10"/>
      <c r="E25" s="11"/>
      <c r="F25" s="10"/>
    </row>
  </sheetData>
  <mergeCells count="1">
    <mergeCell ref="B2:F2"/>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8ACD-4F54-4BDB-9A28-5528A11DC631}">
  <sheetPr codeName="Sheet3"/>
  <dimension ref="A1:AQ86"/>
  <sheetViews>
    <sheetView showGridLines="0" zoomScale="85" zoomScaleNormal="85" workbookViewId="0">
      <selection activeCell="K5" sqref="K5:S40"/>
    </sheetView>
  </sheetViews>
  <sheetFormatPr defaultColWidth="0" defaultRowHeight="0" customHeight="1" zeroHeight="1"/>
  <cols>
    <col min="1" max="9" width="8" style="33" customWidth="1"/>
    <col min="10" max="10" width="1" style="33" customWidth="1"/>
    <col min="11" max="19" width="8" style="33" customWidth="1"/>
    <col min="20" max="20" width="1" style="33" customWidth="1"/>
    <col min="21" max="29" width="8" style="33" customWidth="1"/>
    <col min="30" max="30" width="1.125" style="33" customWidth="1"/>
    <col min="31" max="39" width="8" style="33" customWidth="1"/>
    <col min="40" max="40" width="1.125" style="33" customWidth="1"/>
    <col min="41" max="41" width="8" style="33" customWidth="1"/>
    <col min="42" max="43" width="0" style="33" hidden="1" customWidth="1"/>
    <col min="44" max="16384" width="8" style="33" hidden="1"/>
  </cols>
  <sheetData>
    <row r="1" spans="1:40" ht="30" customHeight="1">
      <c r="A1" s="365" t="s">
        <v>125</v>
      </c>
      <c r="B1" s="365"/>
      <c r="C1" s="365"/>
      <c r="D1" s="365"/>
      <c r="E1" s="365"/>
    </row>
    <row r="2" spans="1:40" s="35" customFormat="1" ht="5.45" customHeight="1">
      <c r="A2" s="34"/>
      <c r="B2" s="34"/>
      <c r="C2" s="34"/>
      <c r="D2" s="34"/>
      <c r="E2" s="34"/>
      <c r="F2" s="34"/>
      <c r="G2" s="34"/>
      <c r="H2" s="34"/>
      <c r="I2" s="34"/>
      <c r="K2" s="34"/>
      <c r="L2" s="34"/>
      <c r="M2" s="34"/>
      <c r="N2" s="34"/>
      <c r="O2" s="34"/>
      <c r="P2" s="34"/>
      <c r="Q2" s="34"/>
      <c r="R2" s="34"/>
      <c r="S2" s="34"/>
      <c r="U2" s="34"/>
      <c r="V2" s="34"/>
      <c r="W2" s="34"/>
      <c r="X2" s="34"/>
      <c r="Y2" s="34"/>
      <c r="Z2" s="34"/>
      <c r="AA2" s="34"/>
      <c r="AB2" s="34"/>
      <c r="AC2" s="34"/>
      <c r="AE2" s="34"/>
      <c r="AF2" s="34"/>
      <c r="AG2" s="34"/>
      <c r="AH2" s="34"/>
      <c r="AI2" s="34"/>
      <c r="AJ2" s="34"/>
      <c r="AK2" s="34"/>
      <c r="AL2" s="34"/>
      <c r="AM2" s="34"/>
    </row>
    <row r="3" spans="1:40" s="35" customFormat="1" ht="19.899999999999999" customHeight="1">
      <c r="A3" s="366" t="s">
        <v>142</v>
      </c>
      <c r="B3" s="366"/>
      <c r="C3" s="366"/>
      <c r="D3" s="366"/>
      <c r="E3" s="366"/>
      <c r="F3" s="366"/>
      <c r="G3" s="366"/>
      <c r="H3" s="366"/>
      <c r="I3" s="366"/>
      <c r="J3" s="40"/>
      <c r="K3" s="366" t="s">
        <v>143</v>
      </c>
      <c r="L3" s="366"/>
      <c r="M3" s="366"/>
      <c r="N3" s="366"/>
      <c r="O3" s="366"/>
      <c r="P3" s="366"/>
      <c r="Q3" s="366"/>
      <c r="R3" s="366"/>
      <c r="S3" s="366"/>
      <c r="T3" s="40"/>
      <c r="U3" s="366" t="s">
        <v>144</v>
      </c>
      <c r="V3" s="366"/>
      <c r="W3" s="366"/>
      <c r="X3" s="366"/>
      <c r="Y3" s="366"/>
      <c r="Z3" s="366"/>
      <c r="AA3" s="366"/>
      <c r="AB3" s="366"/>
      <c r="AC3" s="366"/>
      <c r="AD3" s="40"/>
      <c r="AE3" s="366" t="s">
        <v>145</v>
      </c>
      <c r="AF3" s="366"/>
      <c r="AG3" s="366"/>
      <c r="AH3" s="366"/>
      <c r="AI3" s="366"/>
      <c r="AJ3" s="366"/>
      <c r="AK3" s="366"/>
      <c r="AL3" s="366"/>
      <c r="AM3" s="366"/>
      <c r="AN3" s="40"/>
    </row>
    <row r="4" spans="1:40" s="35" customFormat="1" ht="6" customHeight="1">
      <c r="A4" s="34"/>
      <c r="B4" s="34"/>
      <c r="C4" s="34"/>
      <c r="D4" s="34"/>
      <c r="E4" s="34"/>
      <c r="F4" s="34"/>
      <c r="G4" s="34"/>
      <c r="H4" s="34"/>
      <c r="I4" s="34"/>
      <c r="J4" s="38"/>
      <c r="K4" s="34"/>
      <c r="L4" s="34"/>
      <c r="M4" s="34"/>
      <c r="N4" s="34"/>
      <c r="O4" s="34"/>
      <c r="P4" s="34"/>
      <c r="Q4" s="34"/>
      <c r="R4" s="34"/>
      <c r="S4" s="34"/>
      <c r="T4" s="38"/>
      <c r="U4" s="34"/>
      <c r="V4" s="34"/>
      <c r="W4" s="34"/>
      <c r="X4" s="34"/>
      <c r="Y4" s="34"/>
      <c r="Z4" s="34"/>
      <c r="AA4" s="34"/>
      <c r="AB4" s="34"/>
      <c r="AC4" s="34"/>
      <c r="AD4" s="38"/>
      <c r="AE4" s="34"/>
      <c r="AF4" s="34"/>
      <c r="AG4" s="34"/>
      <c r="AH4" s="34"/>
      <c r="AI4" s="34"/>
      <c r="AJ4" s="34"/>
      <c r="AK4" s="34"/>
      <c r="AL4" s="34"/>
      <c r="AM4" s="34"/>
      <c r="AN4" s="38"/>
    </row>
    <row r="5" spans="1:40" ht="14.45" customHeight="1">
      <c r="A5" s="361" t="s">
        <v>146</v>
      </c>
      <c r="B5" s="362"/>
      <c r="C5" s="362"/>
      <c r="D5" s="362"/>
      <c r="E5" s="362"/>
      <c r="F5" s="362"/>
      <c r="G5" s="362"/>
      <c r="H5" s="362"/>
      <c r="I5" s="362"/>
      <c r="J5" s="38"/>
      <c r="K5" s="363" t="s">
        <v>133</v>
      </c>
      <c r="L5" s="364"/>
      <c r="M5" s="364"/>
      <c r="N5" s="364"/>
      <c r="O5" s="364"/>
      <c r="P5" s="364"/>
      <c r="Q5" s="364"/>
      <c r="R5" s="364"/>
      <c r="S5" s="364"/>
      <c r="T5" s="38"/>
      <c r="U5" s="361" t="s">
        <v>147</v>
      </c>
      <c r="V5" s="362"/>
      <c r="W5" s="362"/>
      <c r="X5" s="362"/>
      <c r="Y5" s="362"/>
      <c r="Z5" s="362"/>
      <c r="AA5" s="362"/>
      <c r="AB5" s="362"/>
      <c r="AC5" s="362"/>
      <c r="AD5" s="38"/>
      <c r="AE5" s="363" t="s">
        <v>133</v>
      </c>
      <c r="AF5" s="364"/>
      <c r="AG5" s="364"/>
      <c r="AH5" s="364"/>
      <c r="AI5" s="364"/>
      <c r="AJ5" s="364"/>
      <c r="AK5" s="364"/>
      <c r="AL5" s="364"/>
      <c r="AM5" s="364"/>
      <c r="AN5" s="38"/>
    </row>
    <row r="6" spans="1:40" ht="14.25">
      <c r="A6" s="362"/>
      <c r="B6" s="362"/>
      <c r="C6" s="362"/>
      <c r="D6" s="362"/>
      <c r="E6" s="362"/>
      <c r="F6" s="362"/>
      <c r="G6" s="362"/>
      <c r="H6" s="362"/>
      <c r="I6" s="362"/>
      <c r="J6" s="38"/>
      <c r="K6" s="364"/>
      <c r="L6" s="364"/>
      <c r="M6" s="364"/>
      <c r="N6" s="364"/>
      <c r="O6" s="364"/>
      <c r="P6" s="364"/>
      <c r="Q6" s="364"/>
      <c r="R6" s="364"/>
      <c r="S6" s="364"/>
      <c r="T6" s="38"/>
      <c r="U6" s="362"/>
      <c r="V6" s="362"/>
      <c r="W6" s="362"/>
      <c r="X6" s="362"/>
      <c r="Y6" s="362"/>
      <c r="Z6" s="362"/>
      <c r="AA6" s="362"/>
      <c r="AB6" s="362"/>
      <c r="AC6" s="362"/>
      <c r="AD6" s="38"/>
      <c r="AE6" s="364"/>
      <c r="AF6" s="364"/>
      <c r="AG6" s="364"/>
      <c r="AH6" s="364"/>
      <c r="AI6" s="364"/>
      <c r="AJ6" s="364"/>
      <c r="AK6" s="364"/>
      <c r="AL6" s="364"/>
      <c r="AM6" s="364"/>
      <c r="AN6" s="38"/>
    </row>
    <row r="7" spans="1:40" ht="14.45" customHeight="1">
      <c r="A7" s="362"/>
      <c r="B7" s="362"/>
      <c r="C7" s="362"/>
      <c r="D7" s="362"/>
      <c r="E7" s="362"/>
      <c r="F7" s="362"/>
      <c r="G7" s="362"/>
      <c r="H7" s="362"/>
      <c r="I7" s="362"/>
      <c r="J7" s="38"/>
      <c r="K7" s="364"/>
      <c r="L7" s="364"/>
      <c r="M7" s="364"/>
      <c r="N7" s="364"/>
      <c r="O7" s="364"/>
      <c r="P7" s="364"/>
      <c r="Q7" s="364"/>
      <c r="R7" s="364"/>
      <c r="S7" s="364"/>
      <c r="T7" s="38"/>
      <c r="U7" s="362"/>
      <c r="V7" s="362"/>
      <c r="W7" s="362"/>
      <c r="X7" s="362"/>
      <c r="Y7" s="362"/>
      <c r="Z7" s="362"/>
      <c r="AA7" s="362"/>
      <c r="AB7" s="362"/>
      <c r="AC7" s="362"/>
      <c r="AD7" s="38"/>
      <c r="AE7" s="364"/>
      <c r="AF7" s="364"/>
      <c r="AG7" s="364"/>
      <c r="AH7" s="364"/>
      <c r="AI7" s="364"/>
      <c r="AJ7" s="364"/>
      <c r="AK7" s="364"/>
      <c r="AL7" s="364"/>
      <c r="AM7" s="364"/>
      <c r="AN7" s="38"/>
    </row>
    <row r="8" spans="1:40" ht="14.45" customHeight="1">
      <c r="A8" s="362"/>
      <c r="B8" s="362"/>
      <c r="C8" s="362"/>
      <c r="D8" s="362"/>
      <c r="E8" s="362"/>
      <c r="F8" s="362"/>
      <c r="G8" s="362"/>
      <c r="H8" s="362"/>
      <c r="I8" s="362"/>
      <c r="J8" s="38"/>
      <c r="K8" s="364"/>
      <c r="L8" s="364"/>
      <c r="M8" s="364"/>
      <c r="N8" s="364"/>
      <c r="O8" s="364"/>
      <c r="P8" s="364"/>
      <c r="Q8" s="364"/>
      <c r="R8" s="364"/>
      <c r="S8" s="364"/>
      <c r="T8" s="38"/>
      <c r="U8" s="362"/>
      <c r="V8" s="362"/>
      <c r="W8" s="362"/>
      <c r="X8" s="362"/>
      <c r="Y8" s="362"/>
      <c r="Z8" s="362"/>
      <c r="AA8" s="362"/>
      <c r="AB8" s="362"/>
      <c r="AC8" s="362"/>
      <c r="AD8" s="38"/>
      <c r="AE8" s="364"/>
      <c r="AF8" s="364"/>
      <c r="AG8" s="364"/>
      <c r="AH8" s="364"/>
      <c r="AI8" s="364"/>
      <c r="AJ8" s="364"/>
      <c r="AK8" s="364"/>
      <c r="AL8" s="364"/>
      <c r="AM8" s="364"/>
      <c r="AN8" s="38"/>
    </row>
    <row r="9" spans="1:40" ht="14.45" customHeight="1">
      <c r="A9" s="362"/>
      <c r="B9" s="362"/>
      <c r="C9" s="362"/>
      <c r="D9" s="362"/>
      <c r="E9" s="362"/>
      <c r="F9" s="362"/>
      <c r="G9" s="362"/>
      <c r="H9" s="362"/>
      <c r="I9" s="362"/>
      <c r="J9" s="38"/>
      <c r="K9" s="364"/>
      <c r="L9" s="364"/>
      <c r="M9" s="364"/>
      <c r="N9" s="364"/>
      <c r="O9" s="364"/>
      <c r="P9" s="364"/>
      <c r="Q9" s="364"/>
      <c r="R9" s="364"/>
      <c r="S9" s="364"/>
      <c r="T9" s="38"/>
      <c r="U9" s="362"/>
      <c r="V9" s="362"/>
      <c r="W9" s="362"/>
      <c r="X9" s="362"/>
      <c r="Y9" s="362"/>
      <c r="Z9" s="362"/>
      <c r="AA9" s="362"/>
      <c r="AB9" s="362"/>
      <c r="AC9" s="362"/>
      <c r="AD9" s="38"/>
      <c r="AE9" s="364"/>
      <c r="AF9" s="364"/>
      <c r="AG9" s="364"/>
      <c r="AH9" s="364"/>
      <c r="AI9" s="364"/>
      <c r="AJ9" s="364"/>
      <c r="AK9" s="364"/>
      <c r="AL9" s="364"/>
      <c r="AM9" s="364"/>
      <c r="AN9" s="38"/>
    </row>
    <row r="10" spans="1:40" ht="14.25">
      <c r="A10" s="362"/>
      <c r="B10" s="362"/>
      <c r="C10" s="362"/>
      <c r="D10" s="362"/>
      <c r="E10" s="362"/>
      <c r="F10" s="362"/>
      <c r="G10" s="362"/>
      <c r="H10" s="362"/>
      <c r="I10" s="362"/>
      <c r="J10" s="38"/>
      <c r="K10" s="364"/>
      <c r="L10" s="364"/>
      <c r="M10" s="364"/>
      <c r="N10" s="364"/>
      <c r="O10" s="364"/>
      <c r="P10" s="364"/>
      <c r="Q10" s="364"/>
      <c r="R10" s="364"/>
      <c r="S10" s="364"/>
      <c r="T10" s="38"/>
      <c r="U10" s="362"/>
      <c r="V10" s="362"/>
      <c r="W10" s="362"/>
      <c r="X10" s="362"/>
      <c r="Y10" s="362"/>
      <c r="Z10" s="362"/>
      <c r="AA10" s="362"/>
      <c r="AB10" s="362"/>
      <c r="AC10" s="362"/>
      <c r="AD10" s="38"/>
      <c r="AE10" s="364"/>
      <c r="AF10" s="364"/>
      <c r="AG10" s="364"/>
      <c r="AH10" s="364"/>
      <c r="AI10" s="364"/>
      <c r="AJ10" s="364"/>
      <c r="AK10" s="364"/>
      <c r="AL10" s="364"/>
      <c r="AM10" s="364"/>
      <c r="AN10" s="38"/>
    </row>
    <row r="11" spans="1:40" ht="14.25">
      <c r="A11" s="362"/>
      <c r="B11" s="362"/>
      <c r="C11" s="362"/>
      <c r="D11" s="362"/>
      <c r="E11" s="362"/>
      <c r="F11" s="362"/>
      <c r="G11" s="362"/>
      <c r="H11" s="362"/>
      <c r="I11" s="362"/>
      <c r="J11" s="38"/>
      <c r="K11" s="364"/>
      <c r="L11" s="364"/>
      <c r="M11" s="364"/>
      <c r="N11" s="364"/>
      <c r="O11" s="364"/>
      <c r="P11" s="364"/>
      <c r="Q11" s="364"/>
      <c r="R11" s="364"/>
      <c r="S11" s="364"/>
      <c r="T11" s="38"/>
      <c r="U11" s="362"/>
      <c r="V11" s="362"/>
      <c r="W11" s="362"/>
      <c r="X11" s="362"/>
      <c r="Y11" s="362"/>
      <c r="Z11" s="362"/>
      <c r="AA11" s="362"/>
      <c r="AB11" s="362"/>
      <c r="AC11" s="362"/>
      <c r="AD11" s="38"/>
      <c r="AE11" s="364"/>
      <c r="AF11" s="364"/>
      <c r="AG11" s="364"/>
      <c r="AH11" s="364"/>
      <c r="AI11" s="364"/>
      <c r="AJ11" s="364"/>
      <c r="AK11" s="364"/>
      <c r="AL11" s="364"/>
      <c r="AM11" s="364"/>
      <c r="AN11" s="38"/>
    </row>
    <row r="12" spans="1:40" ht="14.25">
      <c r="A12" s="362"/>
      <c r="B12" s="362"/>
      <c r="C12" s="362"/>
      <c r="D12" s="362"/>
      <c r="E12" s="362"/>
      <c r="F12" s="362"/>
      <c r="G12" s="362"/>
      <c r="H12" s="362"/>
      <c r="I12" s="362"/>
      <c r="J12" s="38"/>
      <c r="K12" s="364"/>
      <c r="L12" s="364"/>
      <c r="M12" s="364"/>
      <c r="N12" s="364"/>
      <c r="O12" s="364"/>
      <c r="P12" s="364"/>
      <c r="Q12" s="364"/>
      <c r="R12" s="364"/>
      <c r="S12" s="364"/>
      <c r="T12" s="38"/>
      <c r="U12" s="362"/>
      <c r="V12" s="362"/>
      <c r="W12" s="362"/>
      <c r="X12" s="362"/>
      <c r="Y12" s="362"/>
      <c r="Z12" s="362"/>
      <c r="AA12" s="362"/>
      <c r="AB12" s="362"/>
      <c r="AC12" s="362"/>
      <c r="AD12" s="38"/>
      <c r="AE12" s="364"/>
      <c r="AF12" s="364"/>
      <c r="AG12" s="364"/>
      <c r="AH12" s="364"/>
      <c r="AI12" s="364"/>
      <c r="AJ12" s="364"/>
      <c r="AK12" s="364"/>
      <c r="AL12" s="364"/>
      <c r="AM12" s="364"/>
      <c r="AN12" s="38"/>
    </row>
    <row r="13" spans="1:40" ht="14.25">
      <c r="A13" s="362"/>
      <c r="B13" s="362"/>
      <c r="C13" s="362"/>
      <c r="D13" s="362"/>
      <c r="E13" s="362"/>
      <c r="F13" s="362"/>
      <c r="G13" s="362"/>
      <c r="H13" s="362"/>
      <c r="I13" s="362"/>
      <c r="J13" s="38"/>
      <c r="K13" s="364"/>
      <c r="L13" s="364"/>
      <c r="M13" s="364"/>
      <c r="N13" s="364"/>
      <c r="O13" s="364"/>
      <c r="P13" s="364"/>
      <c r="Q13" s="364"/>
      <c r="R13" s="364"/>
      <c r="S13" s="364"/>
      <c r="T13" s="38"/>
      <c r="U13" s="362"/>
      <c r="V13" s="362"/>
      <c r="W13" s="362"/>
      <c r="X13" s="362"/>
      <c r="Y13" s="362"/>
      <c r="Z13" s="362"/>
      <c r="AA13" s="362"/>
      <c r="AB13" s="362"/>
      <c r="AC13" s="362"/>
      <c r="AD13" s="38"/>
      <c r="AE13" s="364"/>
      <c r="AF13" s="364"/>
      <c r="AG13" s="364"/>
      <c r="AH13" s="364"/>
      <c r="AI13" s="364"/>
      <c r="AJ13" s="364"/>
      <c r="AK13" s="364"/>
      <c r="AL13" s="364"/>
      <c r="AM13" s="364"/>
      <c r="AN13" s="38"/>
    </row>
    <row r="14" spans="1:40" ht="14.25">
      <c r="A14" s="362"/>
      <c r="B14" s="362"/>
      <c r="C14" s="362"/>
      <c r="D14" s="362"/>
      <c r="E14" s="362"/>
      <c r="F14" s="362"/>
      <c r="G14" s="362"/>
      <c r="H14" s="362"/>
      <c r="I14" s="362"/>
      <c r="J14" s="38"/>
      <c r="K14" s="364"/>
      <c r="L14" s="364"/>
      <c r="M14" s="364"/>
      <c r="N14" s="364"/>
      <c r="O14" s="364"/>
      <c r="P14" s="364"/>
      <c r="Q14" s="364"/>
      <c r="R14" s="364"/>
      <c r="S14" s="364"/>
      <c r="T14" s="38"/>
      <c r="U14" s="362"/>
      <c r="V14" s="362"/>
      <c r="W14" s="362"/>
      <c r="X14" s="362"/>
      <c r="Y14" s="362"/>
      <c r="Z14" s="362"/>
      <c r="AA14" s="362"/>
      <c r="AB14" s="362"/>
      <c r="AC14" s="362"/>
      <c r="AD14" s="38"/>
      <c r="AE14" s="364"/>
      <c r="AF14" s="364"/>
      <c r="AG14" s="364"/>
      <c r="AH14" s="364"/>
      <c r="AI14" s="364"/>
      <c r="AJ14" s="364"/>
      <c r="AK14" s="364"/>
      <c r="AL14" s="364"/>
      <c r="AM14" s="364"/>
      <c r="AN14" s="38"/>
    </row>
    <row r="15" spans="1:40" ht="14.25">
      <c r="A15" s="362"/>
      <c r="B15" s="362"/>
      <c r="C15" s="362"/>
      <c r="D15" s="362"/>
      <c r="E15" s="362"/>
      <c r="F15" s="362"/>
      <c r="G15" s="362"/>
      <c r="H15" s="362"/>
      <c r="I15" s="362"/>
      <c r="J15" s="38"/>
      <c r="K15" s="364"/>
      <c r="L15" s="364"/>
      <c r="M15" s="364"/>
      <c r="N15" s="364"/>
      <c r="O15" s="364"/>
      <c r="P15" s="364"/>
      <c r="Q15" s="364"/>
      <c r="R15" s="364"/>
      <c r="S15" s="364"/>
      <c r="T15" s="38"/>
      <c r="U15" s="362"/>
      <c r="V15" s="362"/>
      <c r="W15" s="362"/>
      <c r="X15" s="362"/>
      <c r="Y15" s="362"/>
      <c r="Z15" s="362"/>
      <c r="AA15" s="362"/>
      <c r="AB15" s="362"/>
      <c r="AC15" s="362"/>
      <c r="AD15" s="38"/>
      <c r="AE15" s="364"/>
      <c r="AF15" s="364"/>
      <c r="AG15" s="364"/>
      <c r="AH15" s="364"/>
      <c r="AI15" s="364"/>
      <c r="AJ15" s="364"/>
      <c r="AK15" s="364"/>
      <c r="AL15" s="364"/>
      <c r="AM15" s="364"/>
      <c r="AN15" s="38"/>
    </row>
    <row r="16" spans="1:40" ht="14.45" customHeight="1">
      <c r="A16" s="362"/>
      <c r="B16" s="362"/>
      <c r="C16" s="362"/>
      <c r="D16" s="362"/>
      <c r="E16" s="362"/>
      <c r="F16" s="362"/>
      <c r="G16" s="362"/>
      <c r="H16" s="362"/>
      <c r="I16" s="362"/>
      <c r="J16" s="38"/>
      <c r="K16" s="364"/>
      <c r="L16" s="364"/>
      <c r="M16" s="364"/>
      <c r="N16" s="364"/>
      <c r="O16" s="364"/>
      <c r="P16" s="364"/>
      <c r="Q16" s="364"/>
      <c r="R16" s="364"/>
      <c r="S16" s="364"/>
      <c r="T16" s="38"/>
      <c r="U16" s="362"/>
      <c r="V16" s="362"/>
      <c r="W16" s="362"/>
      <c r="X16" s="362"/>
      <c r="Y16" s="362"/>
      <c r="Z16" s="362"/>
      <c r="AA16" s="362"/>
      <c r="AB16" s="362"/>
      <c r="AC16" s="362"/>
      <c r="AD16" s="38"/>
      <c r="AE16" s="364"/>
      <c r="AF16" s="364"/>
      <c r="AG16" s="364"/>
      <c r="AH16" s="364"/>
      <c r="AI16" s="364"/>
      <c r="AJ16" s="364"/>
      <c r="AK16" s="364"/>
      <c r="AL16" s="364"/>
      <c r="AM16" s="364"/>
      <c r="AN16" s="38"/>
    </row>
    <row r="17" spans="1:43" ht="14.25">
      <c r="A17" s="362"/>
      <c r="B17" s="362"/>
      <c r="C17" s="362"/>
      <c r="D17" s="362"/>
      <c r="E17" s="362"/>
      <c r="F17" s="362"/>
      <c r="G17" s="362"/>
      <c r="H17" s="362"/>
      <c r="I17" s="362"/>
      <c r="J17" s="38"/>
      <c r="K17" s="364"/>
      <c r="L17" s="364"/>
      <c r="M17" s="364"/>
      <c r="N17" s="364"/>
      <c r="O17" s="364"/>
      <c r="P17" s="364"/>
      <c r="Q17" s="364"/>
      <c r="R17" s="364"/>
      <c r="S17" s="364"/>
      <c r="T17" s="38"/>
      <c r="U17" s="362"/>
      <c r="V17" s="362"/>
      <c r="W17" s="362"/>
      <c r="X17" s="362"/>
      <c r="Y17" s="362"/>
      <c r="Z17" s="362"/>
      <c r="AA17" s="362"/>
      <c r="AB17" s="362"/>
      <c r="AC17" s="362"/>
      <c r="AD17" s="38"/>
      <c r="AE17" s="364"/>
      <c r="AF17" s="364"/>
      <c r="AG17" s="364"/>
      <c r="AH17" s="364"/>
      <c r="AI17" s="364"/>
      <c r="AJ17" s="364"/>
      <c r="AK17" s="364"/>
      <c r="AL17" s="364"/>
      <c r="AM17" s="364"/>
      <c r="AN17" s="38"/>
    </row>
    <row r="18" spans="1:43" ht="14.45" customHeight="1">
      <c r="A18" s="362"/>
      <c r="B18" s="362"/>
      <c r="C18" s="362"/>
      <c r="D18" s="362"/>
      <c r="E18" s="362"/>
      <c r="F18" s="362"/>
      <c r="G18" s="362"/>
      <c r="H18" s="362"/>
      <c r="I18" s="362"/>
      <c r="J18" s="38"/>
      <c r="K18" s="364"/>
      <c r="L18" s="364"/>
      <c r="M18" s="364"/>
      <c r="N18" s="364"/>
      <c r="O18" s="364"/>
      <c r="P18" s="364"/>
      <c r="Q18" s="364"/>
      <c r="R18" s="364"/>
      <c r="S18" s="364"/>
      <c r="T18" s="38"/>
      <c r="U18" s="362"/>
      <c r="V18" s="362"/>
      <c r="W18" s="362"/>
      <c r="X18" s="362"/>
      <c r="Y18" s="362"/>
      <c r="Z18" s="362"/>
      <c r="AA18" s="362"/>
      <c r="AB18" s="362"/>
      <c r="AC18" s="362"/>
      <c r="AD18" s="38"/>
      <c r="AE18" s="364"/>
      <c r="AF18" s="364"/>
      <c r="AG18" s="364"/>
      <c r="AH18" s="364"/>
      <c r="AI18" s="364"/>
      <c r="AJ18" s="364"/>
      <c r="AK18" s="364"/>
      <c r="AL18" s="364"/>
      <c r="AM18" s="364"/>
      <c r="AN18" s="38"/>
    </row>
    <row r="19" spans="1:43" ht="14.25">
      <c r="A19" s="362"/>
      <c r="B19" s="362"/>
      <c r="C19" s="362"/>
      <c r="D19" s="362"/>
      <c r="E19" s="362"/>
      <c r="F19" s="362"/>
      <c r="G19" s="362"/>
      <c r="H19" s="362"/>
      <c r="I19" s="362"/>
      <c r="J19" s="38"/>
      <c r="K19" s="364"/>
      <c r="L19" s="364"/>
      <c r="M19" s="364"/>
      <c r="N19" s="364"/>
      <c r="O19" s="364"/>
      <c r="P19" s="364"/>
      <c r="Q19" s="364"/>
      <c r="R19" s="364"/>
      <c r="S19" s="364"/>
      <c r="T19" s="38"/>
      <c r="U19" s="362"/>
      <c r="V19" s="362"/>
      <c r="W19" s="362"/>
      <c r="X19" s="362"/>
      <c r="Y19" s="362"/>
      <c r="Z19" s="362"/>
      <c r="AA19" s="362"/>
      <c r="AB19" s="362"/>
      <c r="AC19" s="362"/>
      <c r="AD19" s="38"/>
      <c r="AE19" s="364"/>
      <c r="AF19" s="364"/>
      <c r="AG19" s="364"/>
      <c r="AH19" s="364"/>
      <c r="AI19" s="364"/>
      <c r="AJ19" s="364"/>
      <c r="AK19" s="364"/>
      <c r="AL19" s="364"/>
      <c r="AM19" s="364"/>
      <c r="AN19" s="38"/>
    </row>
    <row r="20" spans="1:43" ht="14.25">
      <c r="A20" s="362"/>
      <c r="B20" s="362"/>
      <c r="C20" s="362"/>
      <c r="D20" s="362"/>
      <c r="E20" s="362"/>
      <c r="F20" s="362"/>
      <c r="G20" s="362"/>
      <c r="H20" s="362"/>
      <c r="I20" s="362"/>
      <c r="J20" s="38"/>
      <c r="K20" s="364"/>
      <c r="L20" s="364"/>
      <c r="M20" s="364"/>
      <c r="N20" s="364"/>
      <c r="O20" s="364"/>
      <c r="P20" s="364"/>
      <c r="Q20" s="364"/>
      <c r="R20" s="364"/>
      <c r="S20" s="364"/>
      <c r="T20" s="38"/>
      <c r="U20" s="362"/>
      <c r="V20" s="362"/>
      <c r="W20" s="362"/>
      <c r="X20" s="362"/>
      <c r="Y20" s="362"/>
      <c r="Z20" s="362"/>
      <c r="AA20" s="362"/>
      <c r="AB20" s="362"/>
      <c r="AC20" s="362"/>
      <c r="AD20" s="38"/>
      <c r="AE20" s="364"/>
      <c r="AF20" s="364"/>
      <c r="AG20" s="364"/>
      <c r="AH20" s="364"/>
      <c r="AI20" s="364"/>
      <c r="AJ20" s="364"/>
      <c r="AK20" s="364"/>
      <c r="AL20" s="364"/>
      <c r="AM20" s="364"/>
      <c r="AN20" s="38"/>
    </row>
    <row r="21" spans="1:43" ht="14.25">
      <c r="A21" s="362"/>
      <c r="B21" s="362"/>
      <c r="C21" s="362"/>
      <c r="D21" s="362"/>
      <c r="E21" s="362"/>
      <c r="F21" s="362"/>
      <c r="G21" s="362"/>
      <c r="H21" s="362"/>
      <c r="I21" s="362"/>
      <c r="J21" s="38"/>
      <c r="K21" s="364"/>
      <c r="L21" s="364"/>
      <c r="M21" s="364"/>
      <c r="N21" s="364"/>
      <c r="O21" s="364"/>
      <c r="P21" s="364"/>
      <c r="Q21" s="364"/>
      <c r="R21" s="364"/>
      <c r="S21" s="364"/>
      <c r="T21" s="38"/>
      <c r="U21" s="362"/>
      <c r="V21" s="362"/>
      <c r="W21" s="362"/>
      <c r="X21" s="362"/>
      <c r="Y21" s="362"/>
      <c r="Z21" s="362"/>
      <c r="AA21" s="362"/>
      <c r="AB21" s="362"/>
      <c r="AC21" s="362"/>
      <c r="AD21" s="38"/>
      <c r="AE21" s="364"/>
      <c r="AF21" s="364"/>
      <c r="AG21" s="364"/>
      <c r="AH21" s="364"/>
      <c r="AI21" s="364"/>
      <c r="AJ21" s="364"/>
      <c r="AK21" s="364"/>
      <c r="AL21" s="364"/>
      <c r="AM21" s="364"/>
      <c r="AN21" s="38"/>
    </row>
    <row r="22" spans="1:43" ht="14.25">
      <c r="A22" s="362"/>
      <c r="B22" s="362"/>
      <c r="C22" s="362"/>
      <c r="D22" s="362"/>
      <c r="E22" s="362"/>
      <c r="F22" s="362"/>
      <c r="G22" s="362"/>
      <c r="H22" s="362"/>
      <c r="I22" s="362"/>
      <c r="J22" s="38"/>
      <c r="K22" s="364"/>
      <c r="L22" s="364"/>
      <c r="M22" s="364"/>
      <c r="N22" s="364"/>
      <c r="O22" s="364"/>
      <c r="P22" s="364"/>
      <c r="Q22" s="364"/>
      <c r="R22" s="364"/>
      <c r="S22" s="364"/>
      <c r="T22" s="38"/>
      <c r="U22" s="362"/>
      <c r="V22" s="362"/>
      <c r="W22" s="362"/>
      <c r="X22" s="362"/>
      <c r="Y22" s="362"/>
      <c r="Z22" s="362"/>
      <c r="AA22" s="362"/>
      <c r="AB22" s="362"/>
      <c r="AC22" s="362"/>
      <c r="AD22" s="38"/>
      <c r="AE22" s="364"/>
      <c r="AF22" s="364"/>
      <c r="AG22" s="364"/>
      <c r="AH22" s="364"/>
      <c r="AI22" s="364"/>
      <c r="AJ22" s="364"/>
      <c r="AK22" s="364"/>
      <c r="AL22" s="364"/>
      <c r="AM22" s="364"/>
      <c r="AN22" s="38"/>
    </row>
    <row r="23" spans="1:43" ht="14.25">
      <c r="A23" s="362"/>
      <c r="B23" s="362"/>
      <c r="C23" s="362"/>
      <c r="D23" s="362"/>
      <c r="E23" s="362"/>
      <c r="F23" s="362"/>
      <c r="G23" s="362"/>
      <c r="H23" s="362"/>
      <c r="I23" s="362"/>
      <c r="J23" s="38"/>
      <c r="K23" s="364"/>
      <c r="L23" s="364"/>
      <c r="M23" s="364"/>
      <c r="N23" s="364"/>
      <c r="O23" s="364"/>
      <c r="P23" s="364"/>
      <c r="Q23" s="364"/>
      <c r="R23" s="364"/>
      <c r="S23" s="364"/>
      <c r="T23" s="38"/>
      <c r="U23" s="362"/>
      <c r="V23" s="362"/>
      <c r="W23" s="362"/>
      <c r="X23" s="362"/>
      <c r="Y23" s="362"/>
      <c r="Z23" s="362"/>
      <c r="AA23" s="362"/>
      <c r="AB23" s="362"/>
      <c r="AC23" s="362"/>
      <c r="AD23" s="38"/>
      <c r="AE23" s="364"/>
      <c r="AF23" s="364"/>
      <c r="AG23" s="364"/>
      <c r="AH23" s="364"/>
      <c r="AI23" s="364"/>
      <c r="AJ23" s="364"/>
      <c r="AK23" s="364"/>
      <c r="AL23" s="364"/>
      <c r="AM23" s="364"/>
      <c r="AN23" s="38"/>
    </row>
    <row r="24" spans="1:43" ht="14.25">
      <c r="A24" s="362"/>
      <c r="B24" s="362"/>
      <c r="C24" s="362"/>
      <c r="D24" s="362"/>
      <c r="E24" s="362"/>
      <c r="F24" s="362"/>
      <c r="G24" s="362"/>
      <c r="H24" s="362"/>
      <c r="I24" s="362"/>
      <c r="J24" s="38"/>
      <c r="K24" s="364"/>
      <c r="L24" s="364"/>
      <c r="M24" s="364"/>
      <c r="N24" s="364"/>
      <c r="O24" s="364"/>
      <c r="P24" s="364"/>
      <c r="Q24" s="364"/>
      <c r="R24" s="364"/>
      <c r="S24" s="364"/>
      <c r="T24" s="38"/>
      <c r="U24" s="362"/>
      <c r="V24" s="362"/>
      <c r="W24" s="362"/>
      <c r="X24" s="362"/>
      <c r="Y24" s="362"/>
      <c r="Z24" s="362"/>
      <c r="AA24" s="362"/>
      <c r="AB24" s="362"/>
      <c r="AC24" s="362"/>
      <c r="AD24" s="38"/>
      <c r="AE24" s="364"/>
      <c r="AF24" s="364"/>
      <c r="AG24" s="364"/>
      <c r="AH24" s="364"/>
      <c r="AI24" s="364"/>
      <c r="AJ24" s="364"/>
      <c r="AK24" s="364"/>
      <c r="AL24" s="364"/>
      <c r="AM24" s="364"/>
      <c r="AN24" s="38"/>
    </row>
    <row r="25" spans="1:43" ht="14.25">
      <c r="A25" s="362"/>
      <c r="B25" s="362"/>
      <c r="C25" s="362"/>
      <c r="D25" s="362"/>
      <c r="E25" s="362"/>
      <c r="F25" s="362"/>
      <c r="G25" s="362"/>
      <c r="H25" s="362"/>
      <c r="I25" s="362"/>
      <c r="J25" s="38"/>
      <c r="K25" s="364"/>
      <c r="L25" s="364"/>
      <c r="M25" s="364"/>
      <c r="N25" s="364"/>
      <c r="O25" s="364"/>
      <c r="P25" s="364"/>
      <c r="Q25" s="364"/>
      <c r="R25" s="364"/>
      <c r="S25" s="364"/>
      <c r="T25" s="38"/>
      <c r="U25" s="362"/>
      <c r="V25" s="362"/>
      <c r="W25" s="362"/>
      <c r="X25" s="362"/>
      <c r="Y25" s="362"/>
      <c r="Z25" s="362"/>
      <c r="AA25" s="362"/>
      <c r="AB25" s="362"/>
      <c r="AC25" s="362"/>
      <c r="AD25" s="38"/>
      <c r="AE25" s="364"/>
      <c r="AF25" s="364"/>
      <c r="AG25" s="364"/>
      <c r="AH25" s="364"/>
      <c r="AI25" s="364"/>
      <c r="AJ25" s="364"/>
      <c r="AK25" s="364"/>
      <c r="AL25" s="364"/>
      <c r="AM25" s="364"/>
      <c r="AN25" s="38"/>
    </row>
    <row r="26" spans="1:43" ht="14.25">
      <c r="A26" s="362"/>
      <c r="B26" s="362"/>
      <c r="C26" s="362"/>
      <c r="D26" s="362"/>
      <c r="E26" s="362"/>
      <c r="F26" s="362"/>
      <c r="G26" s="362"/>
      <c r="H26" s="362"/>
      <c r="I26" s="362"/>
      <c r="J26" s="38"/>
      <c r="K26" s="364"/>
      <c r="L26" s="364"/>
      <c r="M26" s="364"/>
      <c r="N26" s="364"/>
      <c r="O26" s="364"/>
      <c r="P26" s="364"/>
      <c r="Q26" s="364"/>
      <c r="R26" s="364"/>
      <c r="S26" s="364"/>
      <c r="T26" s="38"/>
      <c r="U26" s="362"/>
      <c r="V26" s="362"/>
      <c r="W26" s="362"/>
      <c r="X26" s="362"/>
      <c r="Y26" s="362"/>
      <c r="Z26" s="362"/>
      <c r="AA26" s="362"/>
      <c r="AB26" s="362"/>
      <c r="AC26" s="362"/>
      <c r="AD26" s="38"/>
      <c r="AE26" s="364"/>
      <c r="AF26" s="364"/>
      <c r="AG26" s="364"/>
      <c r="AH26" s="364"/>
      <c r="AI26" s="364"/>
      <c r="AJ26" s="364"/>
      <c r="AK26" s="364"/>
      <c r="AL26" s="364"/>
      <c r="AM26" s="364"/>
      <c r="AN26" s="38"/>
      <c r="AQ26" s="39"/>
    </row>
    <row r="27" spans="1:43" ht="14.25">
      <c r="A27" s="362"/>
      <c r="B27" s="362"/>
      <c r="C27" s="362"/>
      <c r="D27" s="362"/>
      <c r="E27" s="362"/>
      <c r="F27" s="362"/>
      <c r="G27" s="362"/>
      <c r="H27" s="362"/>
      <c r="I27" s="362"/>
      <c r="J27" s="38"/>
      <c r="K27" s="364"/>
      <c r="L27" s="364"/>
      <c r="M27" s="364"/>
      <c r="N27" s="364"/>
      <c r="O27" s="364"/>
      <c r="P27" s="364"/>
      <c r="Q27" s="364"/>
      <c r="R27" s="364"/>
      <c r="S27" s="364"/>
      <c r="T27" s="38"/>
      <c r="U27" s="362"/>
      <c r="V27" s="362"/>
      <c r="W27" s="362"/>
      <c r="X27" s="362"/>
      <c r="Y27" s="362"/>
      <c r="Z27" s="362"/>
      <c r="AA27" s="362"/>
      <c r="AB27" s="362"/>
      <c r="AC27" s="362"/>
      <c r="AD27" s="38"/>
      <c r="AE27" s="364"/>
      <c r="AF27" s="364"/>
      <c r="AG27" s="364"/>
      <c r="AH27" s="364"/>
      <c r="AI27" s="364"/>
      <c r="AJ27" s="364"/>
      <c r="AK27" s="364"/>
      <c r="AL27" s="364"/>
      <c r="AM27" s="364"/>
      <c r="AN27" s="38"/>
    </row>
    <row r="28" spans="1:43" ht="14.25">
      <c r="A28" s="362"/>
      <c r="B28" s="362"/>
      <c r="C28" s="362"/>
      <c r="D28" s="362"/>
      <c r="E28" s="362"/>
      <c r="F28" s="362"/>
      <c r="G28" s="362"/>
      <c r="H28" s="362"/>
      <c r="I28" s="362"/>
      <c r="J28" s="38"/>
      <c r="K28" s="364"/>
      <c r="L28" s="364"/>
      <c r="M28" s="364"/>
      <c r="N28" s="364"/>
      <c r="O28" s="364"/>
      <c r="P28" s="364"/>
      <c r="Q28" s="364"/>
      <c r="R28" s="364"/>
      <c r="S28" s="364"/>
      <c r="T28" s="38"/>
      <c r="U28" s="362"/>
      <c r="V28" s="362"/>
      <c r="W28" s="362"/>
      <c r="X28" s="362"/>
      <c r="Y28" s="362"/>
      <c r="Z28" s="362"/>
      <c r="AA28" s="362"/>
      <c r="AB28" s="362"/>
      <c r="AC28" s="362"/>
      <c r="AD28" s="38"/>
      <c r="AE28" s="364"/>
      <c r="AF28" s="364"/>
      <c r="AG28" s="364"/>
      <c r="AH28" s="364"/>
      <c r="AI28" s="364"/>
      <c r="AJ28" s="364"/>
      <c r="AK28" s="364"/>
      <c r="AL28" s="364"/>
      <c r="AM28" s="364"/>
      <c r="AN28" s="38"/>
    </row>
    <row r="29" spans="1:43" ht="14.25">
      <c r="A29" s="362"/>
      <c r="B29" s="362"/>
      <c r="C29" s="362"/>
      <c r="D29" s="362"/>
      <c r="E29" s="362"/>
      <c r="F29" s="362"/>
      <c r="G29" s="362"/>
      <c r="H29" s="362"/>
      <c r="I29" s="362"/>
      <c r="J29" s="38"/>
      <c r="K29" s="364"/>
      <c r="L29" s="364"/>
      <c r="M29" s="364"/>
      <c r="N29" s="364"/>
      <c r="O29" s="364"/>
      <c r="P29" s="364"/>
      <c r="Q29" s="364"/>
      <c r="R29" s="364"/>
      <c r="S29" s="364"/>
      <c r="T29" s="38"/>
      <c r="U29" s="362"/>
      <c r="V29" s="362"/>
      <c r="W29" s="362"/>
      <c r="X29" s="362"/>
      <c r="Y29" s="362"/>
      <c r="Z29" s="362"/>
      <c r="AA29" s="362"/>
      <c r="AB29" s="362"/>
      <c r="AC29" s="362"/>
      <c r="AD29" s="38"/>
      <c r="AE29" s="364"/>
      <c r="AF29" s="364"/>
      <c r="AG29" s="364"/>
      <c r="AH29" s="364"/>
      <c r="AI29" s="364"/>
      <c r="AJ29" s="364"/>
      <c r="AK29" s="364"/>
      <c r="AL29" s="364"/>
      <c r="AM29" s="364"/>
      <c r="AN29" s="38"/>
    </row>
    <row r="30" spans="1:43" ht="14.25">
      <c r="A30" s="362"/>
      <c r="B30" s="362"/>
      <c r="C30" s="362"/>
      <c r="D30" s="362"/>
      <c r="E30" s="362"/>
      <c r="F30" s="362"/>
      <c r="G30" s="362"/>
      <c r="H30" s="362"/>
      <c r="I30" s="362"/>
      <c r="J30" s="38"/>
      <c r="K30" s="364"/>
      <c r="L30" s="364"/>
      <c r="M30" s="364"/>
      <c r="N30" s="364"/>
      <c r="O30" s="364"/>
      <c r="P30" s="364"/>
      <c r="Q30" s="364"/>
      <c r="R30" s="364"/>
      <c r="S30" s="364"/>
      <c r="T30" s="38"/>
      <c r="U30" s="362"/>
      <c r="V30" s="362"/>
      <c r="W30" s="362"/>
      <c r="X30" s="362"/>
      <c r="Y30" s="362"/>
      <c r="Z30" s="362"/>
      <c r="AA30" s="362"/>
      <c r="AB30" s="362"/>
      <c r="AC30" s="362"/>
      <c r="AD30" s="38"/>
      <c r="AE30" s="364"/>
      <c r="AF30" s="364"/>
      <c r="AG30" s="364"/>
      <c r="AH30" s="364"/>
      <c r="AI30" s="364"/>
      <c r="AJ30" s="364"/>
      <c r="AK30" s="364"/>
      <c r="AL30" s="364"/>
      <c r="AM30" s="364"/>
      <c r="AN30" s="38"/>
    </row>
    <row r="31" spans="1:43" ht="14.25">
      <c r="A31" s="362"/>
      <c r="B31" s="362"/>
      <c r="C31" s="362"/>
      <c r="D31" s="362"/>
      <c r="E31" s="362"/>
      <c r="F31" s="362"/>
      <c r="G31" s="362"/>
      <c r="H31" s="362"/>
      <c r="I31" s="362"/>
      <c r="J31" s="38"/>
      <c r="K31" s="364"/>
      <c r="L31" s="364"/>
      <c r="M31" s="364"/>
      <c r="N31" s="364"/>
      <c r="O31" s="364"/>
      <c r="P31" s="364"/>
      <c r="Q31" s="364"/>
      <c r="R31" s="364"/>
      <c r="S31" s="364"/>
      <c r="T31" s="38"/>
      <c r="U31" s="362"/>
      <c r="V31" s="362"/>
      <c r="W31" s="362"/>
      <c r="X31" s="362"/>
      <c r="Y31" s="362"/>
      <c r="Z31" s="362"/>
      <c r="AA31" s="362"/>
      <c r="AB31" s="362"/>
      <c r="AC31" s="362"/>
      <c r="AD31" s="38"/>
      <c r="AE31" s="364"/>
      <c r="AF31" s="364"/>
      <c r="AG31" s="364"/>
      <c r="AH31" s="364"/>
      <c r="AI31" s="364"/>
      <c r="AJ31" s="364"/>
      <c r="AK31" s="364"/>
      <c r="AL31" s="364"/>
      <c r="AM31" s="364"/>
      <c r="AN31" s="38"/>
    </row>
    <row r="32" spans="1:43" ht="14.25">
      <c r="A32" s="362"/>
      <c r="B32" s="362"/>
      <c r="C32" s="362"/>
      <c r="D32" s="362"/>
      <c r="E32" s="362"/>
      <c r="F32" s="362"/>
      <c r="G32" s="362"/>
      <c r="H32" s="362"/>
      <c r="I32" s="362"/>
      <c r="J32" s="38"/>
      <c r="K32" s="364"/>
      <c r="L32" s="364"/>
      <c r="M32" s="364"/>
      <c r="N32" s="364"/>
      <c r="O32" s="364"/>
      <c r="P32" s="364"/>
      <c r="Q32" s="364"/>
      <c r="R32" s="364"/>
      <c r="S32" s="364"/>
      <c r="T32" s="38"/>
      <c r="U32" s="362"/>
      <c r="V32" s="362"/>
      <c r="W32" s="362"/>
      <c r="X32" s="362"/>
      <c r="Y32" s="362"/>
      <c r="Z32" s="362"/>
      <c r="AA32" s="362"/>
      <c r="AB32" s="362"/>
      <c r="AC32" s="362"/>
      <c r="AD32" s="38"/>
      <c r="AE32" s="364"/>
      <c r="AF32" s="364"/>
      <c r="AG32" s="364"/>
      <c r="AH32" s="364"/>
      <c r="AI32" s="364"/>
      <c r="AJ32" s="364"/>
      <c r="AK32" s="364"/>
      <c r="AL32" s="364"/>
      <c r="AM32" s="364"/>
      <c r="AN32" s="38"/>
    </row>
    <row r="33" spans="1:40" ht="14.25">
      <c r="A33" s="362"/>
      <c r="B33" s="362"/>
      <c r="C33" s="362"/>
      <c r="D33" s="362"/>
      <c r="E33" s="362"/>
      <c r="F33" s="362"/>
      <c r="G33" s="362"/>
      <c r="H33" s="362"/>
      <c r="I33" s="362"/>
      <c r="J33" s="38"/>
      <c r="K33" s="364"/>
      <c r="L33" s="364"/>
      <c r="M33" s="364"/>
      <c r="N33" s="364"/>
      <c r="O33" s="364"/>
      <c r="P33" s="364"/>
      <c r="Q33" s="364"/>
      <c r="R33" s="364"/>
      <c r="S33" s="364"/>
      <c r="T33" s="38"/>
      <c r="U33" s="362"/>
      <c r="V33" s="362"/>
      <c r="W33" s="362"/>
      <c r="X33" s="362"/>
      <c r="Y33" s="362"/>
      <c r="Z33" s="362"/>
      <c r="AA33" s="362"/>
      <c r="AB33" s="362"/>
      <c r="AC33" s="362"/>
      <c r="AD33" s="38"/>
      <c r="AE33" s="364"/>
      <c r="AF33" s="364"/>
      <c r="AG33" s="364"/>
      <c r="AH33" s="364"/>
      <c r="AI33" s="364"/>
      <c r="AJ33" s="364"/>
      <c r="AK33" s="364"/>
      <c r="AL33" s="364"/>
      <c r="AM33" s="364"/>
      <c r="AN33" s="38"/>
    </row>
    <row r="34" spans="1:40" ht="14.25">
      <c r="A34" s="362"/>
      <c r="B34" s="362"/>
      <c r="C34" s="362"/>
      <c r="D34" s="362"/>
      <c r="E34" s="362"/>
      <c r="F34" s="362"/>
      <c r="G34" s="362"/>
      <c r="H34" s="362"/>
      <c r="I34" s="362"/>
      <c r="J34" s="38"/>
      <c r="K34" s="364"/>
      <c r="L34" s="364"/>
      <c r="M34" s="364"/>
      <c r="N34" s="364"/>
      <c r="O34" s="364"/>
      <c r="P34" s="364"/>
      <c r="Q34" s="364"/>
      <c r="R34" s="364"/>
      <c r="S34" s="364"/>
      <c r="T34" s="38"/>
      <c r="U34" s="362"/>
      <c r="V34" s="362"/>
      <c r="W34" s="362"/>
      <c r="X34" s="362"/>
      <c r="Y34" s="362"/>
      <c r="Z34" s="362"/>
      <c r="AA34" s="362"/>
      <c r="AB34" s="362"/>
      <c r="AC34" s="362"/>
      <c r="AD34" s="38"/>
      <c r="AE34" s="364"/>
      <c r="AF34" s="364"/>
      <c r="AG34" s="364"/>
      <c r="AH34" s="364"/>
      <c r="AI34" s="364"/>
      <c r="AJ34" s="364"/>
      <c r="AK34" s="364"/>
      <c r="AL34" s="364"/>
      <c r="AM34" s="364"/>
      <c r="AN34" s="38"/>
    </row>
    <row r="35" spans="1:40" ht="14.25">
      <c r="A35" s="362"/>
      <c r="B35" s="362"/>
      <c r="C35" s="362"/>
      <c r="D35" s="362"/>
      <c r="E35" s="362"/>
      <c r="F35" s="362"/>
      <c r="G35" s="362"/>
      <c r="H35" s="362"/>
      <c r="I35" s="362"/>
      <c r="J35" s="38"/>
      <c r="K35" s="364"/>
      <c r="L35" s="364"/>
      <c r="M35" s="364"/>
      <c r="N35" s="364"/>
      <c r="O35" s="364"/>
      <c r="P35" s="364"/>
      <c r="Q35" s="364"/>
      <c r="R35" s="364"/>
      <c r="S35" s="364"/>
      <c r="T35" s="38"/>
      <c r="U35" s="362"/>
      <c r="V35" s="362"/>
      <c r="W35" s="362"/>
      <c r="X35" s="362"/>
      <c r="Y35" s="362"/>
      <c r="Z35" s="362"/>
      <c r="AA35" s="362"/>
      <c r="AB35" s="362"/>
      <c r="AC35" s="362"/>
      <c r="AD35" s="38"/>
      <c r="AE35" s="364"/>
      <c r="AF35" s="364"/>
      <c r="AG35" s="364"/>
      <c r="AH35" s="364"/>
      <c r="AI35" s="364"/>
      <c r="AJ35" s="364"/>
      <c r="AK35" s="364"/>
      <c r="AL35" s="364"/>
      <c r="AM35" s="364"/>
      <c r="AN35" s="38"/>
    </row>
    <row r="36" spans="1:40" ht="14.25">
      <c r="A36" s="362"/>
      <c r="B36" s="362"/>
      <c r="C36" s="362"/>
      <c r="D36" s="362"/>
      <c r="E36" s="362"/>
      <c r="F36" s="362"/>
      <c r="G36" s="362"/>
      <c r="H36" s="362"/>
      <c r="I36" s="362"/>
      <c r="J36" s="38"/>
      <c r="K36" s="364"/>
      <c r="L36" s="364"/>
      <c r="M36" s="364"/>
      <c r="N36" s="364"/>
      <c r="O36" s="364"/>
      <c r="P36" s="364"/>
      <c r="Q36" s="364"/>
      <c r="R36" s="364"/>
      <c r="S36" s="364"/>
      <c r="T36" s="38"/>
      <c r="U36" s="362"/>
      <c r="V36" s="362"/>
      <c r="W36" s="362"/>
      <c r="X36" s="362"/>
      <c r="Y36" s="362"/>
      <c r="Z36" s="362"/>
      <c r="AA36" s="362"/>
      <c r="AB36" s="362"/>
      <c r="AC36" s="362"/>
      <c r="AD36" s="38"/>
      <c r="AE36" s="364"/>
      <c r="AF36" s="364"/>
      <c r="AG36" s="364"/>
      <c r="AH36" s="364"/>
      <c r="AI36" s="364"/>
      <c r="AJ36" s="364"/>
      <c r="AK36" s="364"/>
      <c r="AL36" s="364"/>
      <c r="AM36" s="364"/>
      <c r="AN36" s="38"/>
    </row>
    <row r="37" spans="1:40" ht="14.25">
      <c r="A37" s="362"/>
      <c r="B37" s="362"/>
      <c r="C37" s="362"/>
      <c r="D37" s="362"/>
      <c r="E37" s="362"/>
      <c r="F37" s="362"/>
      <c r="G37" s="362"/>
      <c r="H37" s="362"/>
      <c r="I37" s="362"/>
      <c r="J37" s="38"/>
      <c r="K37" s="364"/>
      <c r="L37" s="364"/>
      <c r="M37" s="364"/>
      <c r="N37" s="364"/>
      <c r="O37" s="364"/>
      <c r="P37" s="364"/>
      <c r="Q37" s="364"/>
      <c r="R37" s="364"/>
      <c r="S37" s="364"/>
      <c r="T37" s="38"/>
      <c r="U37" s="362"/>
      <c r="V37" s="362"/>
      <c r="W37" s="362"/>
      <c r="X37" s="362"/>
      <c r="Y37" s="362"/>
      <c r="Z37" s="362"/>
      <c r="AA37" s="362"/>
      <c r="AB37" s="362"/>
      <c r="AC37" s="362"/>
      <c r="AD37" s="38"/>
      <c r="AE37" s="364"/>
      <c r="AF37" s="364"/>
      <c r="AG37" s="364"/>
      <c r="AH37" s="364"/>
      <c r="AI37" s="364"/>
      <c r="AJ37" s="364"/>
      <c r="AK37" s="364"/>
      <c r="AL37" s="364"/>
      <c r="AM37" s="364"/>
      <c r="AN37" s="38"/>
    </row>
    <row r="38" spans="1:40" ht="14.25">
      <c r="A38" s="362"/>
      <c r="B38" s="362"/>
      <c r="C38" s="362"/>
      <c r="D38" s="362"/>
      <c r="E38" s="362"/>
      <c r="F38" s="362"/>
      <c r="G38" s="362"/>
      <c r="H38" s="362"/>
      <c r="I38" s="362"/>
      <c r="J38" s="38"/>
      <c r="K38" s="364"/>
      <c r="L38" s="364"/>
      <c r="M38" s="364"/>
      <c r="N38" s="364"/>
      <c r="O38" s="364"/>
      <c r="P38" s="364"/>
      <c r="Q38" s="364"/>
      <c r="R38" s="364"/>
      <c r="S38" s="364"/>
      <c r="T38" s="38"/>
      <c r="U38" s="362"/>
      <c r="V38" s="362"/>
      <c r="W38" s="362"/>
      <c r="X38" s="362"/>
      <c r="Y38" s="362"/>
      <c r="Z38" s="362"/>
      <c r="AA38" s="362"/>
      <c r="AB38" s="362"/>
      <c r="AC38" s="362"/>
      <c r="AD38" s="38"/>
      <c r="AE38" s="364"/>
      <c r="AF38" s="364"/>
      <c r="AG38" s="364"/>
      <c r="AH38" s="364"/>
      <c r="AI38" s="364"/>
      <c r="AJ38" s="364"/>
      <c r="AK38" s="364"/>
      <c r="AL38" s="364"/>
      <c r="AM38" s="364"/>
      <c r="AN38" s="38"/>
    </row>
    <row r="39" spans="1:40" ht="14.25">
      <c r="A39" s="362"/>
      <c r="B39" s="362"/>
      <c r="C39" s="362"/>
      <c r="D39" s="362"/>
      <c r="E39" s="362"/>
      <c r="F39" s="362"/>
      <c r="G39" s="362"/>
      <c r="H39" s="362"/>
      <c r="I39" s="362"/>
      <c r="J39" s="38"/>
      <c r="K39" s="364"/>
      <c r="L39" s="364"/>
      <c r="M39" s="364"/>
      <c r="N39" s="364"/>
      <c r="O39" s="364"/>
      <c r="P39" s="364"/>
      <c r="Q39" s="364"/>
      <c r="R39" s="364"/>
      <c r="S39" s="364"/>
      <c r="T39" s="38"/>
      <c r="U39" s="362"/>
      <c r="V39" s="362"/>
      <c r="W39" s="362"/>
      <c r="X39" s="362"/>
      <c r="Y39" s="362"/>
      <c r="Z39" s="362"/>
      <c r="AA39" s="362"/>
      <c r="AB39" s="362"/>
      <c r="AC39" s="362"/>
      <c r="AD39" s="38"/>
      <c r="AE39" s="364"/>
      <c r="AF39" s="364"/>
      <c r="AG39" s="364"/>
      <c r="AH39" s="364"/>
      <c r="AI39" s="364"/>
      <c r="AJ39" s="364"/>
      <c r="AK39" s="364"/>
      <c r="AL39" s="364"/>
      <c r="AM39" s="364"/>
      <c r="AN39" s="38"/>
    </row>
    <row r="40" spans="1:40" ht="14.25">
      <c r="A40" s="362"/>
      <c r="B40" s="362"/>
      <c r="C40" s="362"/>
      <c r="D40" s="362"/>
      <c r="E40" s="362"/>
      <c r="F40" s="362"/>
      <c r="G40" s="362"/>
      <c r="H40" s="362"/>
      <c r="I40" s="362"/>
      <c r="J40" s="38"/>
      <c r="K40" s="364"/>
      <c r="L40" s="364"/>
      <c r="M40" s="364"/>
      <c r="N40" s="364"/>
      <c r="O40" s="364"/>
      <c r="P40" s="364"/>
      <c r="Q40" s="364"/>
      <c r="R40" s="364"/>
      <c r="S40" s="364"/>
      <c r="T40" s="38"/>
      <c r="U40" s="362"/>
      <c r="V40" s="362"/>
      <c r="W40" s="362"/>
      <c r="X40" s="362"/>
      <c r="Y40" s="362"/>
      <c r="Z40" s="362"/>
      <c r="AA40" s="362"/>
      <c r="AB40" s="362"/>
      <c r="AC40" s="362"/>
      <c r="AD40" s="38"/>
      <c r="AE40" s="364"/>
      <c r="AF40" s="364"/>
      <c r="AG40" s="364"/>
      <c r="AH40" s="364"/>
      <c r="AI40" s="364"/>
      <c r="AJ40" s="364"/>
      <c r="AK40" s="364"/>
      <c r="AL40" s="364"/>
      <c r="AM40" s="364"/>
      <c r="AN40" s="38"/>
    </row>
    <row r="41" spans="1:40" s="35" customFormat="1" ht="6" customHeight="1">
      <c r="A41" s="34"/>
      <c r="B41" s="34"/>
      <c r="C41" s="34"/>
      <c r="D41" s="34"/>
      <c r="E41" s="34"/>
      <c r="F41" s="34"/>
      <c r="G41" s="34"/>
      <c r="H41" s="34"/>
      <c r="I41" s="34"/>
      <c r="J41" s="38"/>
      <c r="T41" s="38"/>
      <c r="U41" s="34"/>
      <c r="V41" s="34"/>
      <c r="W41" s="34"/>
      <c r="X41" s="34"/>
      <c r="Y41" s="34"/>
      <c r="Z41" s="34"/>
      <c r="AA41" s="34"/>
      <c r="AB41" s="34"/>
      <c r="AC41" s="34"/>
      <c r="AD41" s="38"/>
      <c r="AN41" s="38"/>
    </row>
    <row r="42" spans="1:40" s="35" customFormat="1" ht="19.899999999999999" customHeight="1">
      <c r="A42" s="366" t="s">
        <v>148</v>
      </c>
      <c r="B42" s="366"/>
      <c r="C42" s="366"/>
      <c r="D42" s="366"/>
      <c r="E42" s="366"/>
      <c r="F42" s="366"/>
      <c r="G42" s="366"/>
      <c r="H42" s="366"/>
      <c r="I42" s="366"/>
      <c r="J42" s="40"/>
      <c r="K42" s="366" t="s">
        <v>149</v>
      </c>
      <c r="L42" s="366"/>
      <c r="M42" s="366"/>
      <c r="N42" s="366"/>
      <c r="O42" s="366"/>
      <c r="P42" s="366"/>
      <c r="Q42" s="366"/>
      <c r="R42" s="366"/>
      <c r="S42" s="366"/>
      <c r="T42" s="40"/>
      <c r="U42" s="366" t="s">
        <v>150</v>
      </c>
      <c r="V42" s="366"/>
      <c r="W42" s="366"/>
      <c r="X42" s="366"/>
      <c r="Y42" s="366"/>
      <c r="Z42" s="366"/>
      <c r="AA42" s="366"/>
      <c r="AB42" s="366"/>
      <c r="AC42" s="366"/>
      <c r="AD42" s="40"/>
      <c r="AE42" s="366" t="s">
        <v>151</v>
      </c>
      <c r="AF42" s="366"/>
      <c r="AG42" s="366"/>
      <c r="AH42" s="366"/>
      <c r="AI42" s="366"/>
      <c r="AJ42" s="366"/>
      <c r="AK42" s="366"/>
      <c r="AL42" s="366"/>
      <c r="AM42" s="366"/>
      <c r="AN42" s="40"/>
    </row>
    <row r="43" spans="1:40" s="35" customFormat="1" ht="6" customHeight="1">
      <c r="A43" s="34"/>
      <c r="B43" s="34"/>
      <c r="C43" s="34"/>
      <c r="D43" s="34"/>
      <c r="E43" s="34"/>
      <c r="F43" s="34"/>
      <c r="G43" s="34"/>
      <c r="H43" s="34"/>
      <c r="I43" s="34"/>
      <c r="J43" s="38"/>
      <c r="T43" s="38"/>
      <c r="U43" s="34"/>
      <c r="V43" s="34"/>
      <c r="W43" s="34"/>
      <c r="X43" s="34"/>
      <c r="Y43" s="34"/>
      <c r="Z43" s="34"/>
      <c r="AA43" s="34"/>
      <c r="AB43" s="34"/>
      <c r="AC43" s="34"/>
      <c r="AD43" s="38"/>
      <c r="AN43" s="38"/>
    </row>
    <row r="44" spans="1:40" ht="13.9" customHeight="1">
      <c r="A44" s="361" t="s">
        <v>152</v>
      </c>
      <c r="B44" s="362"/>
      <c r="C44" s="362"/>
      <c r="D44" s="362"/>
      <c r="E44" s="362"/>
      <c r="F44" s="362"/>
      <c r="G44" s="362"/>
      <c r="H44" s="362"/>
      <c r="I44" s="362"/>
      <c r="J44" s="38"/>
      <c r="K44" s="363" t="s">
        <v>153</v>
      </c>
      <c r="L44" s="367"/>
      <c r="M44" s="367"/>
      <c r="N44" s="367"/>
      <c r="O44" s="367"/>
      <c r="P44" s="367"/>
      <c r="Q44" s="367"/>
      <c r="R44" s="367"/>
      <c r="S44" s="367"/>
      <c r="T44" s="38"/>
      <c r="U44" s="361" t="s">
        <v>154</v>
      </c>
      <c r="V44" s="362"/>
      <c r="W44" s="362"/>
      <c r="X44" s="362"/>
      <c r="Y44" s="362"/>
      <c r="Z44" s="362"/>
      <c r="AA44" s="362"/>
      <c r="AB44" s="362"/>
      <c r="AC44" s="362"/>
      <c r="AD44" s="38"/>
      <c r="AE44" s="363" t="s">
        <v>155</v>
      </c>
      <c r="AF44" s="367"/>
      <c r="AG44" s="367"/>
      <c r="AH44" s="367"/>
      <c r="AI44" s="367"/>
      <c r="AJ44" s="367"/>
      <c r="AK44" s="367"/>
      <c r="AL44" s="367"/>
      <c r="AM44" s="367"/>
      <c r="AN44" s="38"/>
    </row>
    <row r="45" spans="1:40" ht="14.25">
      <c r="A45" s="362"/>
      <c r="B45" s="362"/>
      <c r="C45" s="362"/>
      <c r="D45" s="362"/>
      <c r="E45" s="362"/>
      <c r="F45" s="362"/>
      <c r="G45" s="362"/>
      <c r="H45" s="362"/>
      <c r="I45" s="362"/>
      <c r="J45" s="38"/>
      <c r="K45" s="367"/>
      <c r="L45" s="367"/>
      <c r="M45" s="367"/>
      <c r="N45" s="367"/>
      <c r="O45" s="367"/>
      <c r="P45" s="367"/>
      <c r="Q45" s="367"/>
      <c r="R45" s="367"/>
      <c r="S45" s="367"/>
      <c r="T45" s="38"/>
      <c r="U45" s="362"/>
      <c r="V45" s="362"/>
      <c r="W45" s="362"/>
      <c r="X45" s="362"/>
      <c r="Y45" s="362"/>
      <c r="Z45" s="362"/>
      <c r="AA45" s="362"/>
      <c r="AB45" s="362"/>
      <c r="AC45" s="362"/>
      <c r="AD45" s="38"/>
      <c r="AE45" s="367"/>
      <c r="AF45" s="367"/>
      <c r="AG45" s="367"/>
      <c r="AH45" s="367"/>
      <c r="AI45" s="367"/>
      <c r="AJ45" s="367"/>
      <c r="AK45" s="367"/>
      <c r="AL45" s="367"/>
      <c r="AM45" s="367"/>
      <c r="AN45" s="38"/>
    </row>
    <row r="46" spans="1:40" ht="14.25">
      <c r="A46" s="362"/>
      <c r="B46" s="362"/>
      <c r="C46" s="362"/>
      <c r="D46" s="362"/>
      <c r="E46" s="362"/>
      <c r="F46" s="362"/>
      <c r="G46" s="362"/>
      <c r="H46" s="362"/>
      <c r="I46" s="362"/>
      <c r="J46" s="38"/>
      <c r="K46" s="367"/>
      <c r="L46" s="367"/>
      <c r="M46" s="367"/>
      <c r="N46" s="367"/>
      <c r="O46" s="367"/>
      <c r="P46" s="367"/>
      <c r="Q46" s="367"/>
      <c r="R46" s="367"/>
      <c r="S46" s="367"/>
      <c r="T46" s="38"/>
      <c r="U46" s="362"/>
      <c r="V46" s="362"/>
      <c r="W46" s="362"/>
      <c r="X46" s="362"/>
      <c r="Y46" s="362"/>
      <c r="Z46" s="362"/>
      <c r="AA46" s="362"/>
      <c r="AB46" s="362"/>
      <c r="AC46" s="362"/>
      <c r="AD46" s="38"/>
      <c r="AE46" s="367"/>
      <c r="AF46" s="367"/>
      <c r="AG46" s="367"/>
      <c r="AH46" s="367"/>
      <c r="AI46" s="367"/>
      <c r="AJ46" s="367"/>
      <c r="AK46" s="367"/>
      <c r="AL46" s="367"/>
      <c r="AM46" s="367"/>
      <c r="AN46" s="38"/>
    </row>
    <row r="47" spans="1:40" ht="14.25">
      <c r="A47" s="362"/>
      <c r="B47" s="362"/>
      <c r="C47" s="362"/>
      <c r="D47" s="362"/>
      <c r="E47" s="362"/>
      <c r="F47" s="362"/>
      <c r="G47" s="362"/>
      <c r="H47" s="362"/>
      <c r="I47" s="362"/>
      <c r="J47" s="38"/>
      <c r="K47" s="367"/>
      <c r="L47" s="367"/>
      <c r="M47" s="367"/>
      <c r="N47" s="367"/>
      <c r="O47" s="367"/>
      <c r="P47" s="367"/>
      <c r="Q47" s="367"/>
      <c r="R47" s="367"/>
      <c r="S47" s="367"/>
      <c r="T47" s="38"/>
      <c r="U47" s="362"/>
      <c r="V47" s="362"/>
      <c r="W47" s="362"/>
      <c r="X47" s="362"/>
      <c r="Y47" s="362"/>
      <c r="Z47" s="362"/>
      <c r="AA47" s="362"/>
      <c r="AB47" s="362"/>
      <c r="AC47" s="362"/>
      <c r="AD47" s="38"/>
      <c r="AE47" s="367"/>
      <c r="AF47" s="367"/>
      <c r="AG47" s="367"/>
      <c r="AH47" s="367"/>
      <c r="AI47" s="367"/>
      <c r="AJ47" s="367"/>
      <c r="AK47" s="367"/>
      <c r="AL47" s="367"/>
      <c r="AM47" s="367"/>
      <c r="AN47" s="38"/>
    </row>
    <row r="48" spans="1:40" ht="14.25">
      <c r="A48" s="362"/>
      <c r="B48" s="362"/>
      <c r="C48" s="362"/>
      <c r="D48" s="362"/>
      <c r="E48" s="362"/>
      <c r="F48" s="362"/>
      <c r="G48" s="362"/>
      <c r="H48" s="362"/>
      <c r="I48" s="362"/>
      <c r="J48" s="38"/>
      <c r="K48" s="367"/>
      <c r="L48" s="367"/>
      <c r="M48" s="367"/>
      <c r="N48" s="367"/>
      <c r="O48" s="367"/>
      <c r="P48" s="367"/>
      <c r="Q48" s="367"/>
      <c r="R48" s="367"/>
      <c r="S48" s="367"/>
      <c r="T48" s="38"/>
      <c r="U48" s="362"/>
      <c r="V48" s="362"/>
      <c r="W48" s="362"/>
      <c r="X48" s="362"/>
      <c r="Y48" s="362"/>
      <c r="Z48" s="362"/>
      <c r="AA48" s="362"/>
      <c r="AB48" s="362"/>
      <c r="AC48" s="362"/>
      <c r="AD48" s="38"/>
      <c r="AE48" s="367"/>
      <c r="AF48" s="367"/>
      <c r="AG48" s="367"/>
      <c r="AH48" s="367"/>
      <c r="AI48" s="367"/>
      <c r="AJ48" s="367"/>
      <c r="AK48" s="367"/>
      <c r="AL48" s="367"/>
      <c r="AM48" s="367"/>
      <c r="AN48" s="38"/>
    </row>
    <row r="49" spans="1:40" ht="14.25">
      <c r="A49" s="362"/>
      <c r="B49" s="362"/>
      <c r="C49" s="362"/>
      <c r="D49" s="362"/>
      <c r="E49" s="362"/>
      <c r="F49" s="362"/>
      <c r="G49" s="362"/>
      <c r="H49" s="362"/>
      <c r="I49" s="362"/>
      <c r="J49" s="38"/>
      <c r="K49" s="367"/>
      <c r="L49" s="367"/>
      <c r="M49" s="367"/>
      <c r="N49" s="367"/>
      <c r="O49" s="367"/>
      <c r="P49" s="367"/>
      <c r="Q49" s="367"/>
      <c r="R49" s="367"/>
      <c r="S49" s="367"/>
      <c r="T49" s="38"/>
      <c r="U49" s="362"/>
      <c r="V49" s="362"/>
      <c r="W49" s="362"/>
      <c r="X49" s="362"/>
      <c r="Y49" s="362"/>
      <c r="Z49" s="362"/>
      <c r="AA49" s="362"/>
      <c r="AB49" s="362"/>
      <c r="AC49" s="362"/>
      <c r="AD49" s="38"/>
      <c r="AE49" s="367"/>
      <c r="AF49" s="367"/>
      <c r="AG49" s="367"/>
      <c r="AH49" s="367"/>
      <c r="AI49" s="367"/>
      <c r="AJ49" s="367"/>
      <c r="AK49" s="367"/>
      <c r="AL49" s="367"/>
      <c r="AM49" s="367"/>
      <c r="AN49" s="38"/>
    </row>
    <row r="50" spans="1:40" ht="14.25">
      <c r="A50" s="362"/>
      <c r="B50" s="362"/>
      <c r="C50" s="362"/>
      <c r="D50" s="362"/>
      <c r="E50" s="362"/>
      <c r="F50" s="362"/>
      <c r="G50" s="362"/>
      <c r="H50" s="362"/>
      <c r="I50" s="362"/>
      <c r="J50" s="38"/>
      <c r="K50" s="367"/>
      <c r="L50" s="367"/>
      <c r="M50" s="367"/>
      <c r="N50" s="367"/>
      <c r="O50" s="367"/>
      <c r="P50" s="367"/>
      <c r="Q50" s="367"/>
      <c r="R50" s="367"/>
      <c r="S50" s="367"/>
      <c r="T50" s="38"/>
      <c r="U50" s="362"/>
      <c r="V50" s="362"/>
      <c r="W50" s="362"/>
      <c r="X50" s="362"/>
      <c r="Y50" s="362"/>
      <c r="Z50" s="362"/>
      <c r="AA50" s="362"/>
      <c r="AB50" s="362"/>
      <c r="AC50" s="362"/>
      <c r="AD50" s="38"/>
      <c r="AE50" s="367"/>
      <c r="AF50" s="367"/>
      <c r="AG50" s="367"/>
      <c r="AH50" s="367"/>
      <c r="AI50" s="367"/>
      <c r="AJ50" s="367"/>
      <c r="AK50" s="367"/>
      <c r="AL50" s="367"/>
      <c r="AM50" s="367"/>
      <c r="AN50" s="38"/>
    </row>
    <row r="51" spans="1:40" ht="14.25">
      <c r="A51" s="362"/>
      <c r="B51" s="362"/>
      <c r="C51" s="362"/>
      <c r="D51" s="362"/>
      <c r="E51" s="362"/>
      <c r="F51" s="362"/>
      <c r="G51" s="362"/>
      <c r="H51" s="362"/>
      <c r="I51" s="362"/>
      <c r="J51" s="38"/>
      <c r="K51" s="367"/>
      <c r="L51" s="367"/>
      <c r="M51" s="367"/>
      <c r="N51" s="367"/>
      <c r="O51" s="367"/>
      <c r="P51" s="367"/>
      <c r="Q51" s="367"/>
      <c r="R51" s="367"/>
      <c r="S51" s="367"/>
      <c r="T51" s="38"/>
      <c r="U51" s="362"/>
      <c r="V51" s="362"/>
      <c r="W51" s="362"/>
      <c r="X51" s="362"/>
      <c r="Y51" s="362"/>
      <c r="Z51" s="362"/>
      <c r="AA51" s="362"/>
      <c r="AB51" s="362"/>
      <c r="AC51" s="362"/>
      <c r="AD51" s="38"/>
      <c r="AE51" s="367"/>
      <c r="AF51" s="367"/>
      <c r="AG51" s="367"/>
      <c r="AH51" s="367"/>
      <c r="AI51" s="367"/>
      <c r="AJ51" s="367"/>
      <c r="AK51" s="367"/>
      <c r="AL51" s="367"/>
      <c r="AM51" s="367"/>
      <c r="AN51" s="38"/>
    </row>
    <row r="52" spans="1:40" ht="14.25">
      <c r="A52" s="362"/>
      <c r="B52" s="362"/>
      <c r="C52" s="362"/>
      <c r="D52" s="362"/>
      <c r="E52" s="362"/>
      <c r="F52" s="362"/>
      <c r="G52" s="362"/>
      <c r="H52" s="362"/>
      <c r="I52" s="362"/>
      <c r="J52" s="38"/>
      <c r="K52" s="367"/>
      <c r="L52" s="367"/>
      <c r="M52" s="367"/>
      <c r="N52" s="367"/>
      <c r="O52" s="367"/>
      <c r="P52" s="367"/>
      <c r="Q52" s="367"/>
      <c r="R52" s="367"/>
      <c r="S52" s="367"/>
      <c r="T52" s="38"/>
      <c r="U52" s="362"/>
      <c r="V52" s="362"/>
      <c r="W52" s="362"/>
      <c r="X52" s="362"/>
      <c r="Y52" s="362"/>
      <c r="Z52" s="362"/>
      <c r="AA52" s="362"/>
      <c r="AB52" s="362"/>
      <c r="AC52" s="362"/>
      <c r="AD52" s="38"/>
      <c r="AE52" s="367"/>
      <c r="AF52" s="367"/>
      <c r="AG52" s="367"/>
      <c r="AH52" s="367"/>
      <c r="AI52" s="367"/>
      <c r="AJ52" s="367"/>
      <c r="AK52" s="367"/>
      <c r="AL52" s="367"/>
      <c r="AM52" s="367"/>
      <c r="AN52" s="38"/>
    </row>
    <row r="53" spans="1:40" ht="14.25">
      <c r="A53" s="362"/>
      <c r="B53" s="362"/>
      <c r="C53" s="362"/>
      <c r="D53" s="362"/>
      <c r="E53" s="362"/>
      <c r="F53" s="362"/>
      <c r="G53" s="362"/>
      <c r="H53" s="362"/>
      <c r="I53" s="362"/>
      <c r="J53" s="38"/>
      <c r="K53" s="367"/>
      <c r="L53" s="367"/>
      <c r="M53" s="367"/>
      <c r="N53" s="367"/>
      <c r="O53" s="367"/>
      <c r="P53" s="367"/>
      <c r="Q53" s="367"/>
      <c r="R53" s="367"/>
      <c r="S53" s="367"/>
      <c r="T53" s="38"/>
      <c r="U53" s="362"/>
      <c r="V53" s="362"/>
      <c r="W53" s="362"/>
      <c r="X53" s="362"/>
      <c r="Y53" s="362"/>
      <c r="Z53" s="362"/>
      <c r="AA53" s="362"/>
      <c r="AB53" s="362"/>
      <c r="AC53" s="362"/>
      <c r="AD53" s="38"/>
      <c r="AE53" s="367"/>
      <c r="AF53" s="367"/>
      <c r="AG53" s="367"/>
      <c r="AH53" s="367"/>
      <c r="AI53" s="367"/>
      <c r="AJ53" s="367"/>
      <c r="AK53" s="367"/>
      <c r="AL53" s="367"/>
      <c r="AM53" s="367"/>
      <c r="AN53" s="38"/>
    </row>
    <row r="54" spans="1:40" ht="14.25">
      <c r="A54" s="362"/>
      <c r="B54" s="362"/>
      <c r="C54" s="362"/>
      <c r="D54" s="362"/>
      <c r="E54" s="362"/>
      <c r="F54" s="362"/>
      <c r="G54" s="362"/>
      <c r="H54" s="362"/>
      <c r="I54" s="362"/>
      <c r="J54" s="38"/>
      <c r="K54" s="367"/>
      <c r="L54" s="367"/>
      <c r="M54" s="367"/>
      <c r="N54" s="367"/>
      <c r="O54" s="367"/>
      <c r="P54" s="367"/>
      <c r="Q54" s="367"/>
      <c r="R54" s="367"/>
      <c r="S54" s="367"/>
      <c r="T54" s="38"/>
      <c r="U54" s="362"/>
      <c r="V54" s="362"/>
      <c r="W54" s="362"/>
      <c r="X54" s="362"/>
      <c r="Y54" s="362"/>
      <c r="Z54" s="362"/>
      <c r="AA54" s="362"/>
      <c r="AB54" s="362"/>
      <c r="AC54" s="362"/>
      <c r="AD54" s="38"/>
      <c r="AE54" s="367"/>
      <c r="AF54" s="367"/>
      <c r="AG54" s="367"/>
      <c r="AH54" s="367"/>
      <c r="AI54" s="367"/>
      <c r="AJ54" s="367"/>
      <c r="AK54" s="367"/>
      <c r="AL54" s="367"/>
      <c r="AM54" s="367"/>
      <c r="AN54" s="38"/>
    </row>
    <row r="55" spans="1:40" ht="14.25">
      <c r="A55" s="362"/>
      <c r="B55" s="362"/>
      <c r="C55" s="362"/>
      <c r="D55" s="362"/>
      <c r="E55" s="362"/>
      <c r="F55" s="362"/>
      <c r="G55" s="362"/>
      <c r="H55" s="362"/>
      <c r="I55" s="362"/>
      <c r="J55" s="38"/>
      <c r="K55" s="367"/>
      <c r="L55" s="367"/>
      <c r="M55" s="367"/>
      <c r="N55" s="367"/>
      <c r="O55" s="367"/>
      <c r="P55" s="367"/>
      <c r="Q55" s="367"/>
      <c r="R55" s="367"/>
      <c r="S55" s="367"/>
      <c r="T55" s="38"/>
      <c r="U55" s="362"/>
      <c r="V55" s="362"/>
      <c r="W55" s="362"/>
      <c r="X55" s="362"/>
      <c r="Y55" s="362"/>
      <c r="Z55" s="362"/>
      <c r="AA55" s="362"/>
      <c r="AB55" s="362"/>
      <c r="AC55" s="362"/>
      <c r="AD55" s="38"/>
      <c r="AE55" s="367"/>
      <c r="AF55" s="367"/>
      <c r="AG55" s="367"/>
      <c r="AH55" s="367"/>
      <c r="AI55" s="367"/>
      <c r="AJ55" s="367"/>
      <c r="AK55" s="367"/>
      <c r="AL55" s="367"/>
      <c r="AM55" s="367"/>
      <c r="AN55" s="38"/>
    </row>
    <row r="56" spans="1:40" ht="14.25">
      <c r="A56" s="362"/>
      <c r="B56" s="362"/>
      <c r="C56" s="362"/>
      <c r="D56" s="362"/>
      <c r="E56" s="362"/>
      <c r="F56" s="362"/>
      <c r="G56" s="362"/>
      <c r="H56" s="362"/>
      <c r="I56" s="362"/>
      <c r="J56" s="38"/>
      <c r="K56" s="367"/>
      <c r="L56" s="367"/>
      <c r="M56" s="367"/>
      <c r="N56" s="367"/>
      <c r="O56" s="367"/>
      <c r="P56" s="367"/>
      <c r="Q56" s="367"/>
      <c r="R56" s="367"/>
      <c r="S56" s="367"/>
      <c r="T56" s="38"/>
      <c r="U56" s="362"/>
      <c r="V56" s="362"/>
      <c r="W56" s="362"/>
      <c r="X56" s="362"/>
      <c r="Y56" s="362"/>
      <c r="Z56" s="362"/>
      <c r="AA56" s="362"/>
      <c r="AB56" s="362"/>
      <c r="AC56" s="362"/>
      <c r="AD56" s="38"/>
      <c r="AE56" s="367"/>
      <c r="AF56" s="367"/>
      <c r="AG56" s="367"/>
      <c r="AH56" s="367"/>
      <c r="AI56" s="367"/>
      <c r="AJ56" s="367"/>
      <c r="AK56" s="367"/>
      <c r="AL56" s="367"/>
      <c r="AM56" s="367"/>
      <c r="AN56" s="38"/>
    </row>
    <row r="57" spans="1:40" ht="14.25">
      <c r="A57" s="362"/>
      <c r="B57" s="362"/>
      <c r="C57" s="362"/>
      <c r="D57" s="362"/>
      <c r="E57" s="362"/>
      <c r="F57" s="362"/>
      <c r="G57" s="362"/>
      <c r="H57" s="362"/>
      <c r="I57" s="362"/>
      <c r="J57" s="38"/>
      <c r="K57" s="367"/>
      <c r="L57" s="367"/>
      <c r="M57" s="367"/>
      <c r="N57" s="367"/>
      <c r="O57" s="367"/>
      <c r="P57" s="367"/>
      <c r="Q57" s="367"/>
      <c r="R57" s="367"/>
      <c r="S57" s="367"/>
      <c r="T57" s="38"/>
      <c r="U57" s="362"/>
      <c r="V57" s="362"/>
      <c r="W57" s="362"/>
      <c r="X57" s="362"/>
      <c r="Y57" s="362"/>
      <c r="Z57" s="362"/>
      <c r="AA57" s="362"/>
      <c r="AB57" s="362"/>
      <c r="AC57" s="362"/>
      <c r="AD57" s="38"/>
      <c r="AE57" s="367"/>
      <c r="AF57" s="367"/>
      <c r="AG57" s="367"/>
      <c r="AH57" s="367"/>
      <c r="AI57" s="367"/>
      <c r="AJ57" s="367"/>
      <c r="AK57" s="367"/>
      <c r="AL57" s="367"/>
      <c r="AM57" s="367"/>
      <c r="AN57" s="38"/>
    </row>
    <row r="58" spans="1:40" ht="14.25">
      <c r="A58" s="362"/>
      <c r="B58" s="362"/>
      <c r="C58" s="362"/>
      <c r="D58" s="362"/>
      <c r="E58" s="362"/>
      <c r="F58" s="362"/>
      <c r="G58" s="362"/>
      <c r="H58" s="362"/>
      <c r="I58" s="362"/>
      <c r="J58" s="38"/>
      <c r="K58" s="367"/>
      <c r="L58" s="367"/>
      <c r="M58" s="367"/>
      <c r="N58" s="367"/>
      <c r="O58" s="367"/>
      <c r="P58" s="367"/>
      <c r="Q58" s="367"/>
      <c r="R58" s="367"/>
      <c r="S58" s="367"/>
      <c r="T58" s="38"/>
      <c r="U58" s="362"/>
      <c r="V58" s="362"/>
      <c r="W58" s="362"/>
      <c r="X58" s="362"/>
      <c r="Y58" s="362"/>
      <c r="Z58" s="362"/>
      <c r="AA58" s="362"/>
      <c r="AB58" s="362"/>
      <c r="AC58" s="362"/>
      <c r="AD58" s="38"/>
      <c r="AE58" s="367"/>
      <c r="AF58" s="367"/>
      <c r="AG58" s="367"/>
      <c r="AH58" s="367"/>
      <c r="AI58" s="367"/>
      <c r="AJ58" s="367"/>
      <c r="AK58" s="367"/>
      <c r="AL58" s="367"/>
      <c r="AM58" s="367"/>
      <c r="AN58" s="38"/>
    </row>
    <row r="59" spans="1:40" ht="14.25">
      <c r="A59" s="362"/>
      <c r="B59" s="362"/>
      <c r="C59" s="362"/>
      <c r="D59" s="362"/>
      <c r="E59" s="362"/>
      <c r="F59" s="362"/>
      <c r="G59" s="362"/>
      <c r="H59" s="362"/>
      <c r="I59" s="362"/>
      <c r="J59" s="38"/>
      <c r="K59" s="367"/>
      <c r="L59" s="367"/>
      <c r="M59" s="367"/>
      <c r="N59" s="367"/>
      <c r="O59" s="367"/>
      <c r="P59" s="367"/>
      <c r="Q59" s="367"/>
      <c r="R59" s="367"/>
      <c r="S59" s="367"/>
      <c r="T59" s="38"/>
      <c r="U59" s="362"/>
      <c r="V59" s="362"/>
      <c r="W59" s="362"/>
      <c r="X59" s="362"/>
      <c r="Y59" s="362"/>
      <c r="Z59" s="362"/>
      <c r="AA59" s="362"/>
      <c r="AB59" s="362"/>
      <c r="AC59" s="362"/>
      <c r="AD59" s="38"/>
      <c r="AE59" s="367"/>
      <c r="AF59" s="367"/>
      <c r="AG59" s="367"/>
      <c r="AH59" s="367"/>
      <c r="AI59" s="367"/>
      <c r="AJ59" s="367"/>
      <c r="AK59" s="367"/>
      <c r="AL59" s="367"/>
      <c r="AM59" s="367"/>
      <c r="AN59" s="38"/>
    </row>
    <row r="60" spans="1:40" ht="14.25">
      <c r="A60" s="362"/>
      <c r="B60" s="362"/>
      <c r="C60" s="362"/>
      <c r="D60" s="362"/>
      <c r="E60" s="362"/>
      <c r="F60" s="362"/>
      <c r="G60" s="362"/>
      <c r="H60" s="362"/>
      <c r="I60" s="362"/>
      <c r="J60" s="38"/>
      <c r="K60" s="367"/>
      <c r="L60" s="367"/>
      <c r="M60" s="367"/>
      <c r="N60" s="367"/>
      <c r="O60" s="367"/>
      <c r="P60" s="367"/>
      <c r="Q60" s="367"/>
      <c r="R60" s="367"/>
      <c r="S60" s="367"/>
      <c r="T60" s="38"/>
      <c r="U60" s="362"/>
      <c r="V60" s="362"/>
      <c r="W60" s="362"/>
      <c r="X60" s="362"/>
      <c r="Y60" s="362"/>
      <c r="Z60" s="362"/>
      <c r="AA60" s="362"/>
      <c r="AB60" s="362"/>
      <c r="AC60" s="362"/>
      <c r="AD60" s="38"/>
      <c r="AE60" s="367"/>
      <c r="AF60" s="367"/>
      <c r="AG60" s="367"/>
      <c r="AH60" s="367"/>
      <c r="AI60" s="367"/>
      <c r="AJ60" s="367"/>
      <c r="AK60" s="367"/>
      <c r="AL60" s="367"/>
      <c r="AM60" s="367"/>
      <c r="AN60" s="38"/>
    </row>
    <row r="61" spans="1:40" ht="14.25">
      <c r="A61" s="362"/>
      <c r="B61" s="362"/>
      <c r="C61" s="362"/>
      <c r="D61" s="362"/>
      <c r="E61" s="362"/>
      <c r="F61" s="362"/>
      <c r="G61" s="362"/>
      <c r="H61" s="362"/>
      <c r="I61" s="362"/>
      <c r="J61" s="38"/>
      <c r="K61" s="367"/>
      <c r="L61" s="367"/>
      <c r="M61" s="367"/>
      <c r="N61" s="367"/>
      <c r="O61" s="367"/>
      <c r="P61" s="367"/>
      <c r="Q61" s="367"/>
      <c r="R61" s="367"/>
      <c r="S61" s="367"/>
      <c r="T61" s="38"/>
      <c r="U61" s="362"/>
      <c r="V61" s="362"/>
      <c r="W61" s="362"/>
      <c r="X61" s="362"/>
      <c r="Y61" s="362"/>
      <c r="Z61" s="362"/>
      <c r="AA61" s="362"/>
      <c r="AB61" s="362"/>
      <c r="AC61" s="362"/>
      <c r="AD61" s="38"/>
      <c r="AE61" s="367"/>
      <c r="AF61" s="367"/>
      <c r="AG61" s="367"/>
      <c r="AH61" s="367"/>
      <c r="AI61" s="367"/>
      <c r="AJ61" s="367"/>
      <c r="AK61" s="367"/>
      <c r="AL61" s="367"/>
      <c r="AM61" s="367"/>
      <c r="AN61" s="38"/>
    </row>
    <row r="62" spans="1:40" ht="14.25">
      <c r="A62" s="362"/>
      <c r="B62" s="362"/>
      <c r="C62" s="362"/>
      <c r="D62" s="362"/>
      <c r="E62" s="362"/>
      <c r="F62" s="362"/>
      <c r="G62" s="362"/>
      <c r="H62" s="362"/>
      <c r="I62" s="362"/>
      <c r="J62" s="38"/>
      <c r="K62" s="367"/>
      <c r="L62" s="367"/>
      <c r="M62" s="367"/>
      <c r="N62" s="367"/>
      <c r="O62" s="367"/>
      <c r="P62" s="367"/>
      <c r="Q62" s="367"/>
      <c r="R62" s="367"/>
      <c r="S62" s="367"/>
      <c r="T62" s="38"/>
      <c r="U62" s="362"/>
      <c r="V62" s="362"/>
      <c r="W62" s="362"/>
      <c r="X62" s="362"/>
      <c r="Y62" s="362"/>
      <c r="Z62" s="362"/>
      <c r="AA62" s="362"/>
      <c r="AB62" s="362"/>
      <c r="AC62" s="362"/>
      <c r="AD62" s="38"/>
      <c r="AE62" s="367"/>
      <c r="AF62" s="367"/>
      <c r="AG62" s="367"/>
      <c r="AH62" s="367"/>
      <c r="AI62" s="367"/>
      <c r="AJ62" s="367"/>
      <c r="AK62" s="367"/>
      <c r="AL62" s="367"/>
      <c r="AM62" s="367"/>
      <c r="AN62" s="38"/>
    </row>
    <row r="63" spans="1:40" ht="14.25">
      <c r="A63" s="362"/>
      <c r="B63" s="362"/>
      <c r="C63" s="362"/>
      <c r="D63" s="362"/>
      <c r="E63" s="362"/>
      <c r="F63" s="362"/>
      <c r="G63" s="362"/>
      <c r="H63" s="362"/>
      <c r="I63" s="362"/>
      <c r="J63" s="38"/>
      <c r="K63" s="367"/>
      <c r="L63" s="367"/>
      <c r="M63" s="367"/>
      <c r="N63" s="367"/>
      <c r="O63" s="367"/>
      <c r="P63" s="367"/>
      <c r="Q63" s="367"/>
      <c r="R63" s="367"/>
      <c r="S63" s="367"/>
      <c r="T63" s="38"/>
      <c r="U63" s="362"/>
      <c r="V63" s="362"/>
      <c r="W63" s="362"/>
      <c r="X63" s="362"/>
      <c r="Y63" s="362"/>
      <c r="Z63" s="362"/>
      <c r="AA63" s="362"/>
      <c r="AB63" s="362"/>
      <c r="AC63" s="362"/>
      <c r="AD63" s="38"/>
      <c r="AE63" s="367"/>
      <c r="AF63" s="367"/>
      <c r="AG63" s="367"/>
      <c r="AH63" s="367"/>
      <c r="AI63" s="367"/>
      <c r="AJ63" s="367"/>
      <c r="AK63" s="367"/>
      <c r="AL63" s="367"/>
      <c r="AM63" s="367"/>
      <c r="AN63" s="38"/>
    </row>
    <row r="64" spans="1:40" ht="14.25">
      <c r="A64" s="362"/>
      <c r="B64" s="362"/>
      <c r="C64" s="362"/>
      <c r="D64" s="362"/>
      <c r="E64" s="362"/>
      <c r="F64" s="362"/>
      <c r="G64" s="362"/>
      <c r="H64" s="362"/>
      <c r="I64" s="362"/>
      <c r="J64" s="38"/>
      <c r="K64" s="367"/>
      <c r="L64" s="367"/>
      <c r="M64" s="367"/>
      <c r="N64" s="367"/>
      <c r="O64" s="367"/>
      <c r="P64" s="367"/>
      <c r="Q64" s="367"/>
      <c r="R64" s="367"/>
      <c r="S64" s="367"/>
      <c r="T64" s="38"/>
      <c r="U64" s="362"/>
      <c r="V64" s="362"/>
      <c r="W64" s="362"/>
      <c r="X64" s="362"/>
      <c r="Y64" s="362"/>
      <c r="Z64" s="362"/>
      <c r="AA64" s="362"/>
      <c r="AB64" s="362"/>
      <c r="AC64" s="362"/>
      <c r="AD64" s="38"/>
      <c r="AE64" s="367"/>
      <c r="AF64" s="367"/>
      <c r="AG64" s="367"/>
      <c r="AH64" s="367"/>
      <c r="AI64" s="367"/>
      <c r="AJ64" s="367"/>
      <c r="AK64" s="367"/>
      <c r="AL64" s="367"/>
      <c r="AM64" s="367"/>
      <c r="AN64" s="38"/>
    </row>
    <row r="65" spans="1:40" ht="14.25">
      <c r="A65" s="362"/>
      <c r="B65" s="362"/>
      <c r="C65" s="362"/>
      <c r="D65" s="362"/>
      <c r="E65" s="362"/>
      <c r="F65" s="362"/>
      <c r="G65" s="362"/>
      <c r="H65" s="362"/>
      <c r="I65" s="362"/>
      <c r="J65" s="38"/>
      <c r="K65" s="367"/>
      <c r="L65" s="367"/>
      <c r="M65" s="367"/>
      <c r="N65" s="367"/>
      <c r="O65" s="367"/>
      <c r="P65" s="367"/>
      <c r="Q65" s="367"/>
      <c r="R65" s="367"/>
      <c r="S65" s="367"/>
      <c r="T65" s="38"/>
      <c r="U65" s="362"/>
      <c r="V65" s="362"/>
      <c r="W65" s="362"/>
      <c r="X65" s="362"/>
      <c r="Y65" s="362"/>
      <c r="Z65" s="362"/>
      <c r="AA65" s="362"/>
      <c r="AB65" s="362"/>
      <c r="AC65" s="362"/>
      <c r="AD65" s="38"/>
      <c r="AE65" s="367"/>
      <c r="AF65" s="367"/>
      <c r="AG65" s="367"/>
      <c r="AH65" s="367"/>
      <c r="AI65" s="367"/>
      <c r="AJ65" s="367"/>
      <c r="AK65" s="367"/>
      <c r="AL65" s="367"/>
      <c r="AM65" s="367"/>
      <c r="AN65" s="38"/>
    </row>
    <row r="66" spans="1:40" ht="14.25">
      <c r="A66" s="362"/>
      <c r="B66" s="362"/>
      <c r="C66" s="362"/>
      <c r="D66" s="362"/>
      <c r="E66" s="362"/>
      <c r="F66" s="362"/>
      <c r="G66" s="362"/>
      <c r="H66" s="362"/>
      <c r="I66" s="362"/>
      <c r="J66" s="38"/>
      <c r="K66" s="367"/>
      <c r="L66" s="367"/>
      <c r="M66" s="367"/>
      <c r="N66" s="367"/>
      <c r="O66" s="367"/>
      <c r="P66" s="367"/>
      <c r="Q66" s="367"/>
      <c r="R66" s="367"/>
      <c r="S66" s="367"/>
      <c r="T66" s="38"/>
      <c r="U66" s="362"/>
      <c r="V66" s="362"/>
      <c r="W66" s="362"/>
      <c r="X66" s="362"/>
      <c r="Y66" s="362"/>
      <c r="Z66" s="362"/>
      <c r="AA66" s="362"/>
      <c r="AB66" s="362"/>
      <c r="AC66" s="362"/>
      <c r="AD66" s="38"/>
      <c r="AE66" s="367"/>
      <c r="AF66" s="367"/>
      <c r="AG66" s="367"/>
      <c r="AH66" s="367"/>
      <c r="AI66" s="367"/>
      <c r="AJ66" s="367"/>
      <c r="AK66" s="367"/>
      <c r="AL66" s="367"/>
      <c r="AM66" s="367"/>
      <c r="AN66" s="38"/>
    </row>
    <row r="67" spans="1:40" ht="5.45" customHeight="1">
      <c r="A67" s="362"/>
      <c r="B67" s="362"/>
      <c r="C67" s="362"/>
      <c r="D67" s="362"/>
      <c r="E67" s="362"/>
      <c r="F67" s="362"/>
      <c r="G67" s="362"/>
      <c r="H67" s="362"/>
      <c r="I67" s="362"/>
      <c r="J67" s="38"/>
      <c r="K67" s="367"/>
      <c r="L67" s="367"/>
      <c r="M67" s="367"/>
      <c r="N67" s="367"/>
      <c r="O67" s="367"/>
      <c r="P67" s="367"/>
      <c r="Q67" s="367"/>
      <c r="R67" s="367"/>
      <c r="S67" s="367"/>
      <c r="T67" s="38"/>
      <c r="U67" s="362"/>
      <c r="V67" s="362"/>
      <c r="W67" s="362"/>
      <c r="X67" s="362"/>
      <c r="Y67" s="362"/>
      <c r="Z67" s="362"/>
      <c r="AA67" s="362"/>
      <c r="AB67" s="362"/>
      <c r="AC67" s="362"/>
      <c r="AD67" s="38"/>
      <c r="AE67" s="367"/>
      <c r="AF67" s="367"/>
      <c r="AG67" s="367"/>
      <c r="AH67" s="367"/>
      <c r="AI67" s="367"/>
      <c r="AJ67" s="367"/>
      <c r="AK67" s="367"/>
      <c r="AL67" s="367"/>
      <c r="AM67" s="367"/>
      <c r="AN67" s="38"/>
    </row>
    <row r="68" spans="1:40" ht="14.45" customHeight="1">
      <c r="A68" s="362"/>
      <c r="B68" s="362"/>
      <c r="C68" s="362"/>
      <c r="D68" s="362"/>
      <c r="E68" s="362"/>
      <c r="F68" s="362"/>
      <c r="G68" s="362"/>
      <c r="H68" s="362"/>
      <c r="I68" s="362"/>
      <c r="J68" s="38"/>
      <c r="K68" s="367"/>
      <c r="L68" s="367"/>
      <c r="M68" s="367"/>
      <c r="N68" s="367"/>
      <c r="O68" s="367"/>
      <c r="P68" s="367"/>
      <c r="Q68" s="367"/>
      <c r="R68" s="367"/>
      <c r="S68" s="367"/>
      <c r="T68" s="38"/>
      <c r="U68" s="362"/>
      <c r="V68" s="362"/>
      <c r="W68" s="362"/>
      <c r="X68" s="362"/>
      <c r="Y68" s="362"/>
      <c r="Z68" s="362"/>
      <c r="AA68" s="362"/>
      <c r="AB68" s="362"/>
      <c r="AC68" s="362"/>
      <c r="AD68" s="38"/>
      <c r="AE68" s="367"/>
      <c r="AF68" s="367"/>
      <c r="AG68" s="367"/>
      <c r="AH68" s="367"/>
      <c r="AI68" s="367"/>
      <c r="AJ68" s="367"/>
      <c r="AK68" s="367"/>
      <c r="AL68" s="367"/>
      <c r="AM68" s="367"/>
      <c r="AN68" s="38"/>
    </row>
    <row r="69" spans="1:40" ht="6" customHeight="1">
      <c r="A69" s="362"/>
      <c r="B69" s="362"/>
      <c r="C69" s="362"/>
      <c r="D69" s="362"/>
      <c r="E69" s="362"/>
      <c r="F69" s="362"/>
      <c r="G69" s="362"/>
      <c r="H69" s="362"/>
      <c r="I69" s="362"/>
      <c r="J69" s="38"/>
      <c r="K69" s="367"/>
      <c r="L69" s="367"/>
      <c r="M69" s="367"/>
      <c r="N69" s="367"/>
      <c r="O69" s="367"/>
      <c r="P69" s="367"/>
      <c r="Q69" s="367"/>
      <c r="R69" s="367"/>
      <c r="S69" s="367"/>
      <c r="T69" s="38"/>
      <c r="U69" s="362"/>
      <c r="V69" s="362"/>
      <c r="W69" s="362"/>
      <c r="X69" s="362"/>
      <c r="Y69" s="362"/>
      <c r="Z69" s="362"/>
      <c r="AA69" s="362"/>
      <c r="AB69" s="362"/>
      <c r="AC69" s="362"/>
      <c r="AD69" s="38"/>
      <c r="AE69" s="367"/>
      <c r="AF69" s="367"/>
      <c r="AG69" s="367"/>
      <c r="AH69" s="367"/>
      <c r="AI69" s="367"/>
      <c r="AJ69" s="367"/>
      <c r="AK69" s="367"/>
      <c r="AL69" s="367"/>
      <c r="AM69" s="367"/>
      <c r="AN69" s="38"/>
    </row>
    <row r="70" spans="1:40" ht="14.45" customHeight="1">
      <c r="A70" s="362"/>
      <c r="B70" s="362"/>
      <c r="C70" s="362"/>
      <c r="D70" s="362"/>
      <c r="E70" s="362"/>
      <c r="F70" s="362"/>
      <c r="G70" s="362"/>
      <c r="H70" s="362"/>
      <c r="I70" s="362"/>
      <c r="J70" s="38"/>
      <c r="K70" s="367"/>
      <c r="L70" s="367"/>
      <c r="M70" s="367"/>
      <c r="N70" s="367"/>
      <c r="O70" s="367"/>
      <c r="P70" s="367"/>
      <c r="Q70" s="367"/>
      <c r="R70" s="367"/>
      <c r="S70" s="367"/>
      <c r="T70" s="38"/>
      <c r="U70" s="362"/>
      <c r="V70" s="362"/>
      <c r="W70" s="362"/>
      <c r="X70" s="362"/>
      <c r="Y70" s="362"/>
      <c r="Z70" s="362"/>
      <c r="AA70" s="362"/>
      <c r="AB70" s="362"/>
      <c r="AC70" s="362"/>
      <c r="AD70" s="38"/>
      <c r="AE70" s="367"/>
      <c r="AF70" s="367"/>
      <c r="AG70" s="367"/>
      <c r="AH70" s="367"/>
      <c r="AI70" s="367"/>
      <c r="AJ70" s="367"/>
      <c r="AK70" s="367"/>
      <c r="AL70" s="367"/>
      <c r="AM70" s="367"/>
      <c r="AN70" s="38"/>
    </row>
    <row r="71" spans="1:40" ht="14.25">
      <c r="A71" s="362"/>
      <c r="B71" s="362"/>
      <c r="C71" s="362"/>
      <c r="D71" s="362"/>
      <c r="E71" s="362"/>
      <c r="F71" s="362"/>
      <c r="G71" s="362"/>
      <c r="H71" s="362"/>
      <c r="I71" s="362"/>
      <c r="J71" s="38"/>
      <c r="K71" s="367"/>
      <c r="L71" s="367"/>
      <c r="M71" s="367"/>
      <c r="N71" s="367"/>
      <c r="O71" s="367"/>
      <c r="P71" s="367"/>
      <c r="Q71" s="367"/>
      <c r="R71" s="367"/>
      <c r="S71" s="367"/>
      <c r="T71" s="38"/>
      <c r="U71" s="362"/>
      <c r="V71" s="362"/>
      <c r="W71" s="362"/>
      <c r="X71" s="362"/>
      <c r="Y71" s="362"/>
      <c r="Z71" s="362"/>
      <c r="AA71" s="362"/>
      <c r="AB71" s="362"/>
      <c r="AC71" s="362"/>
      <c r="AD71" s="38"/>
      <c r="AE71" s="367"/>
      <c r="AF71" s="367"/>
      <c r="AG71" s="367"/>
      <c r="AH71" s="367"/>
      <c r="AI71" s="367"/>
      <c r="AJ71" s="367"/>
      <c r="AK71" s="367"/>
      <c r="AL71" s="367"/>
      <c r="AM71" s="367"/>
      <c r="AN71" s="38"/>
    </row>
    <row r="72" spans="1:40" ht="14.25">
      <c r="A72" s="362"/>
      <c r="B72" s="362"/>
      <c r="C72" s="362"/>
      <c r="D72" s="362"/>
      <c r="E72" s="362"/>
      <c r="F72" s="362"/>
      <c r="G72" s="362"/>
      <c r="H72" s="362"/>
      <c r="I72" s="362"/>
      <c r="J72" s="38"/>
      <c r="K72" s="367"/>
      <c r="L72" s="367"/>
      <c r="M72" s="367"/>
      <c r="N72" s="367"/>
      <c r="O72" s="367"/>
      <c r="P72" s="367"/>
      <c r="Q72" s="367"/>
      <c r="R72" s="367"/>
      <c r="S72" s="367"/>
      <c r="T72" s="38"/>
      <c r="U72" s="362"/>
      <c r="V72" s="362"/>
      <c r="W72" s="362"/>
      <c r="X72" s="362"/>
      <c r="Y72" s="362"/>
      <c r="Z72" s="362"/>
      <c r="AA72" s="362"/>
      <c r="AB72" s="362"/>
      <c r="AC72" s="362"/>
      <c r="AD72" s="38"/>
      <c r="AE72" s="367"/>
      <c r="AF72" s="367"/>
      <c r="AG72" s="367"/>
      <c r="AH72" s="367"/>
      <c r="AI72" s="367"/>
      <c r="AJ72" s="367"/>
      <c r="AK72" s="367"/>
      <c r="AL72" s="367"/>
      <c r="AM72" s="367"/>
      <c r="AN72" s="38"/>
    </row>
    <row r="73" spans="1:40" ht="14.25">
      <c r="A73" s="362"/>
      <c r="B73" s="362"/>
      <c r="C73" s="362"/>
      <c r="D73" s="362"/>
      <c r="E73" s="362"/>
      <c r="F73" s="362"/>
      <c r="G73" s="362"/>
      <c r="H73" s="362"/>
      <c r="I73" s="362"/>
      <c r="J73" s="38"/>
      <c r="K73" s="367"/>
      <c r="L73" s="367"/>
      <c r="M73" s="367"/>
      <c r="N73" s="367"/>
      <c r="O73" s="367"/>
      <c r="P73" s="367"/>
      <c r="Q73" s="367"/>
      <c r="R73" s="367"/>
      <c r="S73" s="367"/>
      <c r="T73" s="38"/>
      <c r="U73" s="362"/>
      <c r="V73" s="362"/>
      <c r="W73" s="362"/>
      <c r="X73" s="362"/>
      <c r="Y73" s="362"/>
      <c r="Z73" s="362"/>
      <c r="AA73" s="362"/>
      <c r="AB73" s="362"/>
      <c r="AC73" s="362"/>
      <c r="AD73" s="38"/>
      <c r="AE73" s="367"/>
      <c r="AF73" s="367"/>
      <c r="AG73" s="367"/>
      <c r="AH73" s="367"/>
      <c r="AI73" s="367"/>
      <c r="AJ73" s="367"/>
      <c r="AK73" s="367"/>
      <c r="AL73" s="367"/>
      <c r="AM73" s="367"/>
      <c r="AN73" s="38"/>
    </row>
    <row r="74" spans="1:40" ht="14.25">
      <c r="A74" s="362"/>
      <c r="B74" s="362"/>
      <c r="C74" s="362"/>
      <c r="D74" s="362"/>
      <c r="E74" s="362"/>
      <c r="F74" s="362"/>
      <c r="G74" s="362"/>
      <c r="H74" s="362"/>
      <c r="I74" s="362"/>
      <c r="J74" s="38"/>
      <c r="K74" s="367"/>
      <c r="L74" s="367"/>
      <c r="M74" s="367"/>
      <c r="N74" s="367"/>
      <c r="O74" s="367"/>
      <c r="P74" s="367"/>
      <c r="Q74" s="367"/>
      <c r="R74" s="367"/>
      <c r="S74" s="367"/>
      <c r="T74" s="38"/>
      <c r="U74" s="362"/>
      <c r="V74" s="362"/>
      <c r="W74" s="362"/>
      <c r="X74" s="362"/>
      <c r="Y74" s="362"/>
      <c r="Z74" s="362"/>
      <c r="AA74" s="362"/>
      <c r="AB74" s="362"/>
      <c r="AC74" s="362"/>
      <c r="AD74" s="38"/>
      <c r="AE74" s="367"/>
      <c r="AF74" s="367"/>
      <c r="AG74" s="367"/>
      <c r="AH74" s="367"/>
      <c r="AI74" s="367"/>
      <c r="AJ74" s="367"/>
      <c r="AK74" s="367"/>
      <c r="AL74" s="367"/>
      <c r="AM74" s="367"/>
      <c r="AN74" s="38"/>
    </row>
    <row r="75" spans="1:40" ht="14.25">
      <c r="A75" s="362"/>
      <c r="B75" s="362"/>
      <c r="C75" s="362"/>
      <c r="D75" s="362"/>
      <c r="E75" s="362"/>
      <c r="F75" s="362"/>
      <c r="G75" s="362"/>
      <c r="H75" s="362"/>
      <c r="I75" s="362"/>
      <c r="J75" s="38"/>
      <c r="K75" s="367"/>
      <c r="L75" s="367"/>
      <c r="M75" s="367"/>
      <c r="N75" s="367"/>
      <c r="O75" s="367"/>
      <c r="P75" s="367"/>
      <c r="Q75" s="367"/>
      <c r="R75" s="367"/>
      <c r="S75" s="367"/>
      <c r="T75" s="38"/>
      <c r="U75" s="362"/>
      <c r="V75" s="362"/>
      <c r="W75" s="362"/>
      <c r="X75" s="362"/>
      <c r="Y75" s="362"/>
      <c r="Z75" s="362"/>
      <c r="AA75" s="362"/>
      <c r="AB75" s="362"/>
      <c r="AC75" s="362"/>
      <c r="AD75" s="38"/>
      <c r="AE75" s="367"/>
      <c r="AF75" s="367"/>
      <c r="AG75" s="367"/>
      <c r="AH75" s="367"/>
      <c r="AI75" s="367"/>
      <c r="AJ75" s="367"/>
      <c r="AK75" s="367"/>
      <c r="AL75" s="367"/>
      <c r="AM75" s="367"/>
      <c r="AN75" s="38"/>
    </row>
    <row r="76" spans="1:40" ht="14.25">
      <c r="A76" s="362"/>
      <c r="B76" s="362"/>
      <c r="C76" s="362"/>
      <c r="D76" s="362"/>
      <c r="E76" s="362"/>
      <c r="F76" s="362"/>
      <c r="G76" s="362"/>
      <c r="H76" s="362"/>
      <c r="I76" s="362"/>
      <c r="J76" s="38"/>
      <c r="K76" s="367"/>
      <c r="L76" s="367"/>
      <c r="M76" s="367"/>
      <c r="N76" s="367"/>
      <c r="O76" s="367"/>
      <c r="P76" s="367"/>
      <c r="Q76" s="367"/>
      <c r="R76" s="367"/>
      <c r="S76" s="367"/>
      <c r="T76" s="38"/>
      <c r="U76" s="362"/>
      <c r="V76" s="362"/>
      <c r="W76" s="362"/>
      <c r="X76" s="362"/>
      <c r="Y76" s="362"/>
      <c r="Z76" s="362"/>
      <c r="AA76" s="362"/>
      <c r="AB76" s="362"/>
      <c r="AC76" s="362"/>
      <c r="AD76" s="38"/>
      <c r="AE76" s="367"/>
      <c r="AF76" s="367"/>
      <c r="AG76" s="367"/>
      <c r="AH76" s="367"/>
      <c r="AI76" s="367"/>
      <c r="AJ76" s="367"/>
      <c r="AK76" s="367"/>
      <c r="AL76" s="367"/>
      <c r="AM76" s="367"/>
      <c r="AN76" s="38"/>
    </row>
    <row r="77" spans="1:40" ht="14.25">
      <c r="A77" s="362"/>
      <c r="B77" s="362"/>
      <c r="C77" s="362"/>
      <c r="D77" s="362"/>
      <c r="E77" s="362"/>
      <c r="F77" s="362"/>
      <c r="G77" s="362"/>
      <c r="H77" s="362"/>
      <c r="I77" s="362"/>
      <c r="J77" s="38"/>
      <c r="K77" s="367"/>
      <c r="L77" s="367"/>
      <c r="M77" s="367"/>
      <c r="N77" s="367"/>
      <c r="O77" s="367"/>
      <c r="P77" s="367"/>
      <c r="Q77" s="367"/>
      <c r="R77" s="367"/>
      <c r="S77" s="367"/>
      <c r="T77" s="38"/>
      <c r="U77" s="362"/>
      <c r="V77" s="362"/>
      <c r="W77" s="362"/>
      <c r="X77" s="362"/>
      <c r="Y77" s="362"/>
      <c r="Z77" s="362"/>
      <c r="AA77" s="362"/>
      <c r="AB77" s="362"/>
      <c r="AC77" s="362"/>
      <c r="AD77" s="38"/>
      <c r="AE77" s="367"/>
      <c r="AF77" s="367"/>
      <c r="AG77" s="367"/>
      <c r="AH77" s="367"/>
      <c r="AI77" s="367"/>
      <c r="AJ77" s="367"/>
      <c r="AK77" s="367"/>
      <c r="AL77" s="367"/>
      <c r="AM77" s="367"/>
      <c r="AN77" s="38"/>
    </row>
    <row r="78" spans="1:40" ht="14.25">
      <c r="A78" s="362"/>
      <c r="B78" s="362"/>
      <c r="C78" s="362"/>
      <c r="D78" s="362"/>
      <c r="E78" s="362"/>
      <c r="F78" s="362"/>
      <c r="G78" s="362"/>
      <c r="H78" s="362"/>
      <c r="I78" s="362"/>
      <c r="J78" s="38"/>
      <c r="K78" s="367"/>
      <c r="L78" s="367"/>
      <c r="M78" s="367"/>
      <c r="N78" s="367"/>
      <c r="O78" s="367"/>
      <c r="P78" s="367"/>
      <c r="Q78" s="367"/>
      <c r="R78" s="367"/>
      <c r="S78" s="367"/>
      <c r="T78" s="38"/>
      <c r="U78" s="362"/>
      <c r="V78" s="362"/>
      <c r="W78" s="362"/>
      <c r="X78" s="362"/>
      <c r="Y78" s="362"/>
      <c r="Z78" s="362"/>
      <c r="AA78" s="362"/>
      <c r="AB78" s="362"/>
      <c r="AC78" s="362"/>
      <c r="AD78" s="38"/>
      <c r="AE78" s="367"/>
      <c r="AF78" s="367"/>
      <c r="AG78" s="367"/>
      <c r="AH78" s="367"/>
      <c r="AI78" s="367"/>
      <c r="AJ78" s="367"/>
      <c r="AK78" s="367"/>
      <c r="AL78" s="367"/>
      <c r="AM78" s="367"/>
      <c r="AN78" s="38"/>
    </row>
    <row r="79" spans="1:40" ht="14.25">
      <c r="A79" s="362"/>
      <c r="B79" s="362"/>
      <c r="C79" s="362"/>
      <c r="D79" s="362"/>
      <c r="E79" s="362"/>
      <c r="F79" s="362"/>
      <c r="G79" s="362"/>
      <c r="H79" s="362"/>
      <c r="I79" s="362"/>
      <c r="J79" s="38"/>
      <c r="K79" s="367"/>
      <c r="L79" s="367"/>
      <c r="M79" s="367"/>
      <c r="N79" s="367"/>
      <c r="O79" s="367"/>
      <c r="P79" s="367"/>
      <c r="Q79" s="367"/>
      <c r="R79" s="367"/>
      <c r="S79" s="367"/>
      <c r="T79" s="38"/>
      <c r="U79" s="362"/>
      <c r="V79" s="362"/>
      <c r="W79" s="362"/>
      <c r="X79" s="362"/>
      <c r="Y79" s="362"/>
      <c r="Z79" s="362"/>
      <c r="AA79" s="362"/>
      <c r="AB79" s="362"/>
      <c r="AC79" s="362"/>
      <c r="AD79" s="38"/>
      <c r="AE79" s="367"/>
      <c r="AF79" s="367"/>
      <c r="AG79" s="367"/>
      <c r="AH79" s="367"/>
      <c r="AI79" s="367"/>
      <c r="AJ79" s="367"/>
      <c r="AK79" s="367"/>
      <c r="AL79" s="367"/>
      <c r="AM79" s="367"/>
      <c r="AN79" s="38"/>
    </row>
    <row r="80" spans="1:40" ht="14.25">
      <c r="A80" s="362"/>
      <c r="B80" s="362"/>
      <c r="C80" s="362"/>
      <c r="D80" s="362"/>
      <c r="E80" s="362"/>
      <c r="F80" s="362"/>
      <c r="G80" s="362"/>
      <c r="H80" s="362"/>
      <c r="I80" s="362"/>
      <c r="J80" s="38"/>
      <c r="K80" s="367"/>
      <c r="L80" s="367"/>
      <c r="M80" s="367"/>
      <c r="N80" s="367"/>
      <c r="O80" s="367"/>
      <c r="P80" s="367"/>
      <c r="Q80" s="367"/>
      <c r="R80" s="367"/>
      <c r="S80" s="367"/>
      <c r="T80" s="38"/>
      <c r="U80" s="362"/>
      <c r="V80" s="362"/>
      <c r="W80" s="362"/>
      <c r="X80" s="362"/>
      <c r="Y80" s="362"/>
      <c r="Z80" s="362"/>
      <c r="AA80" s="362"/>
      <c r="AB80" s="362"/>
      <c r="AC80" s="362"/>
      <c r="AD80" s="38"/>
      <c r="AE80" s="367"/>
      <c r="AF80" s="367"/>
      <c r="AG80" s="367"/>
      <c r="AH80" s="367"/>
      <c r="AI80" s="367"/>
      <c r="AJ80" s="367"/>
      <c r="AK80" s="367"/>
      <c r="AL80" s="367"/>
      <c r="AM80" s="367"/>
      <c r="AN80" s="38"/>
    </row>
    <row r="81" spans="1:40" ht="14.25">
      <c r="A81" s="362"/>
      <c r="B81" s="362"/>
      <c r="C81" s="362"/>
      <c r="D81" s="362"/>
      <c r="E81" s="362"/>
      <c r="F81" s="362"/>
      <c r="G81" s="362"/>
      <c r="H81" s="362"/>
      <c r="I81" s="362"/>
      <c r="J81" s="38"/>
      <c r="K81" s="367"/>
      <c r="L81" s="367"/>
      <c r="M81" s="367"/>
      <c r="N81" s="367"/>
      <c r="O81" s="367"/>
      <c r="P81" s="367"/>
      <c r="Q81" s="367"/>
      <c r="R81" s="367"/>
      <c r="S81" s="367"/>
      <c r="T81" s="38"/>
      <c r="U81" s="362"/>
      <c r="V81" s="362"/>
      <c r="W81" s="362"/>
      <c r="X81" s="362"/>
      <c r="Y81" s="362"/>
      <c r="Z81" s="362"/>
      <c r="AA81" s="362"/>
      <c r="AB81" s="362"/>
      <c r="AC81" s="362"/>
      <c r="AD81" s="38"/>
      <c r="AE81" s="367"/>
      <c r="AF81" s="367"/>
      <c r="AG81" s="367"/>
      <c r="AH81" s="367"/>
      <c r="AI81" s="367"/>
      <c r="AJ81" s="367"/>
      <c r="AK81" s="367"/>
      <c r="AL81" s="367"/>
      <c r="AM81" s="367"/>
      <c r="AN81" s="38"/>
    </row>
    <row r="82" spans="1:40" ht="14.25">
      <c r="A82" s="362"/>
      <c r="B82" s="362"/>
      <c r="C82" s="362"/>
      <c r="D82" s="362"/>
      <c r="E82" s="362"/>
      <c r="F82" s="362"/>
      <c r="G82" s="362"/>
      <c r="H82" s="362"/>
      <c r="I82" s="362"/>
      <c r="J82" s="38"/>
      <c r="K82" s="367"/>
      <c r="L82" s="367"/>
      <c r="M82" s="367"/>
      <c r="N82" s="367"/>
      <c r="O82" s="367"/>
      <c r="P82" s="367"/>
      <c r="Q82" s="367"/>
      <c r="R82" s="367"/>
      <c r="S82" s="367"/>
      <c r="T82" s="38"/>
      <c r="U82" s="362"/>
      <c r="V82" s="362"/>
      <c r="W82" s="362"/>
      <c r="X82" s="362"/>
      <c r="Y82" s="362"/>
      <c r="Z82" s="362"/>
      <c r="AA82" s="362"/>
      <c r="AB82" s="362"/>
      <c r="AC82" s="362"/>
      <c r="AD82" s="38"/>
      <c r="AE82" s="367"/>
      <c r="AF82" s="367"/>
      <c r="AG82" s="367"/>
      <c r="AH82" s="367"/>
      <c r="AI82" s="367"/>
      <c r="AJ82" s="367"/>
      <c r="AK82" s="367"/>
      <c r="AL82" s="367"/>
      <c r="AM82" s="367"/>
      <c r="AN82" s="38"/>
    </row>
    <row r="83" spans="1:40" ht="14.25">
      <c r="A83" s="362"/>
      <c r="B83" s="362"/>
      <c r="C83" s="362"/>
      <c r="D83" s="362"/>
      <c r="E83" s="362"/>
      <c r="F83" s="362"/>
      <c r="G83" s="362"/>
      <c r="H83" s="362"/>
      <c r="I83" s="362"/>
      <c r="J83" s="38"/>
      <c r="K83" s="367"/>
      <c r="L83" s="367"/>
      <c r="M83" s="367"/>
      <c r="N83" s="367"/>
      <c r="O83" s="367"/>
      <c r="P83" s="367"/>
      <c r="Q83" s="367"/>
      <c r="R83" s="367"/>
      <c r="S83" s="367"/>
      <c r="T83" s="38"/>
      <c r="U83" s="362"/>
      <c r="V83" s="362"/>
      <c r="W83" s="362"/>
      <c r="X83" s="362"/>
      <c r="Y83" s="362"/>
      <c r="Z83" s="362"/>
      <c r="AA83" s="362"/>
      <c r="AB83" s="362"/>
      <c r="AC83" s="362"/>
      <c r="AD83" s="38"/>
      <c r="AE83" s="367"/>
      <c r="AF83" s="367"/>
      <c r="AG83" s="367"/>
      <c r="AH83" s="367"/>
      <c r="AI83" s="367"/>
      <c r="AJ83" s="367"/>
      <c r="AK83" s="367"/>
      <c r="AL83" s="367"/>
      <c r="AM83" s="367"/>
      <c r="AN83" s="38"/>
    </row>
    <row r="84" spans="1:40" ht="14.25">
      <c r="A84" s="362"/>
      <c r="B84" s="362"/>
      <c r="C84" s="362"/>
      <c r="D84" s="362"/>
      <c r="E84" s="362"/>
      <c r="F84" s="362"/>
      <c r="G84" s="362"/>
      <c r="H84" s="362"/>
      <c r="I84" s="362"/>
      <c r="J84" s="38"/>
      <c r="K84" s="367"/>
      <c r="L84" s="367"/>
      <c r="M84" s="367"/>
      <c r="N84" s="367"/>
      <c r="O84" s="367"/>
      <c r="P84" s="367"/>
      <c r="Q84" s="367"/>
      <c r="R84" s="367"/>
      <c r="S84" s="367"/>
      <c r="T84" s="38"/>
      <c r="U84" s="362"/>
      <c r="V84" s="362"/>
      <c r="W84" s="362"/>
      <c r="X84" s="362"/>
      <c r="Y84" s="362"/>
      <c r="Z84" s="362"/>
      <c r="AA84" s="362"/>
      <c r="AB84" s="362"/>
      <c r="AC84" s="362"/>
      <c r="AD84" s="38"/>
      <c r="AE84" s="367"/>
      <c r="AF84" s="367"/>
      <c r="AG84" s="367"/>
      <c r="AH84" s="367"/>
      <c r="AI84" s="367"/>
      <c r="AJ84" s="367"/>
      <c r="AK84" s="367"/>
      <c r="AL84" s="367"/>
      <c r="AM84" s="367"/>
      <c r="AN84" s="38"/>
    </row>
    <row r="85" spans="1:40" ht="14.25">
      <c r="A85" s="362"/>
      <c r="B85" s="362"/>
      <c r="C85" s="362"/>
      <c r="D85" s="362"/>
      <c r="E85" s="362"/>
      <c r="F85" s="362"/>
      <c r="G85" s="362"/>
      <c r="H85" s="362"/>
      <c r="I85" s="362"/>
      <c r="J85" s="38"/>
      <c r="K85" s="367"/>
      <c r="L85" s="367"/>
      <c r="M85" s="367"/>
      <c r="N85" s="367"/>
      <c r="O85" s="367"/>
      <c r="P85" s="367"/>
      <c r="Q85" s="367"/>
      <c r="R85" s="367"/>
      <c r="S85" s="367"/>
      <c r="T85" s="38"/>
      <c r="U85" s="362"/>
      <c r="V85" s="362"/>
      <c r="W85" s="362"/>
      <c r="X85" s="362"/>
      <c r="Y85" s="362"/>
      <c r="Z85" s="362"/>
      <c r="AA85" s="362"/>
      <c r="AB85" s="362"/>
      <c r="AC85" s="362"/>
      <c r="AD85" s="38"/>
      <c r="AE85" s="367"/>
      <c r="AF85" s="367"/>
      <c r="AG85" s="367"/>
      <c r="AH85" s="367"/>
      <c r="AI85" s="367"/>
      <c r="AJ85" s="367"/>
      <c r="AK85" s="367"/>
      <c r="AL85" s="367"/>
      <c r="AM85" s="367"/>
      <c r="AN85" s="38"/>
    </row>
    <row r="86" spans="1:40" s="35" customFormat="1" ht="6" customHeight="1">
      <c r="A86" s="34"/>
      <c r="B86" s="34"/>
      <c r="C86" s="34"/>
      <c r="D86" s="34"/>
      <c r="E86" s="34"/>
      <c r="F86" s="34"/>
      <c r="G86" s="34"/>
      <c r="H86" s="34"/>
      <c r="I86" s="34"/>
      <c r="U86" s="34"/>
      <c r="V86" s="34"/>
      <c r="W86" s="34"/>
      <c r="X86" s="34"/>
      <c r="Y86" s="34"/>
      <c r="Z86" s="34"/>
      <c r="AA86" s="34"/>
      <c r="AB86" s="34"/>
      <c r="AC86" s="34"/>
    </row>
  </sheetData>
  <mergeCells count="17">
    <mergeCell ref="A42:I42"/>
    <mergeCell ref="K42:S42"/>
    <mergeCell ref="U42:AC42"/>
    <mergeCell ref="AE42:AM42"/>
    <mergeCell ref="A44:I85"/>
    <mergeCell ref="K44:S85"/>
    <mergeCell ref="U44:AC85"/>
    <mergeCell ref="AE44:AM85"/>
    <mergeCell ref="A5:I40"/>
    <mergeCell ref="K5:S40"/>
    <mergeCell ref="U5:AC40"/>
    <mergeCell ref="AE5:AM40"/>
    <mergeCell ref="A1:E1"/>
    <mergeCell ref="A3:I3"/>
    <mergeCell ref="K3:S3"/>
    <mergeCell ref="U3:AC3"/>
    <mergeCell ref="AE3:AM3"/>
  </mergeCells>
  <pageMargins left="0.7" right="0.7" top="0.75" bottom="0.75" header="0.3" footer="0.3"/>
  <pageSetup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A224B-81F4-48BF-B26D-C3108D484F14}">
  <sheetPr codeName="Sheet4">
    <tabColor rgb="FF0070C0"/>
  </sheetPr>
  <dimension ref="A1:H36"/>
  <sheetViews>
    <sheetView zoomScale="90" zoomScaleNormal="90" workbookViewId="0">
      <selection activeCell="C6" sqref="C6:D6"/>
    </sheetView>
  </sheetViews>
  <sheetFormatPr defaultColWidth="8.75" defaultRowHeight="14.25"/>
  <cols>
    <col min="1" max="1" width="3.625" style="184" customWidth="1"/>
    <col min="2" max="2" width="63.625" style="183" bestFit="1" customWidth="1"/>
    <col min="3" max="3" width="18.125" style="183" customWidth="1"/>
    <col min="4" max="4" width="15.625" style="183" customWidth="1"/>
    <col min="5" max="5" width="15.625" style="183" hidden="1" customWidth="1"/>
    <col min="6" max="6" width="16.25" style="184" customWidth="1"/>
    <col min="7" max="7" width="11.625" style="183" bestFit="1" customWidth="1"/>
    <col min="8" max="8" width="9.875" style="183" bestFit="1" customWidth="1"/>
    <col min="9" max="16384" width="8.75" style="183"/>
  </cols>
  <sheetData>
    <row r="1" spans="1:8">
      <c r="A1" s="182"/>
      <c r="G1" s="301" t="s">
        <v>156</v>
      </c>
      <c r="H1" s="302">
        <v>4</v>
      </c>
    </row>
    <row r="2" spans="1:8" s="184" customFormat="1">
      <c r="G2" s="301" t="s">
        <v>157</v>
      </c>
      <c r="H2" s="303">
        <v>44348</v>
      </c>
    </row>
    <row r="3" spans="1:8" ht="34.5" customHeight="1">
      <c r="A3" s="183"/>
      <c r="B3" s="374" t="s">
        <v>8</v>
      </c>
      <c r="C3" s="375"/>
      <c r="D3" s="375"/>
      <c r="E3" s="342"/>
    </row>
    <row r="4" spans="1:8" ht="28.9" customHeight="1">
      <c r="A4" s="183"/>
      <c r="B4" s="376" t="s">
        <v>158</v>
      </c>
      <c r="C4" s="376"/>
      <c r="D4" s="376"/>
      <c r="E4" s="343"/>
    </row>
    <row r="5" spans="1:8" ht="9" customHeight="1" thickBot="1">
      <c r="A5" s="183"/>
      <c r="B5" s="187"/>
      <c r="C5" s="187"/>
      <c r="D5" s="184"/>
      <c r="E5" s="184"/>
    </row>
    <row r="6" spans="1:8" s="188" customFormat="1" ht="22.15" customHeight="1">
      <c r="B6" s="304" t="s">
        <v>43</v>
      </c>
      <c r="C6" s="377"/>
      <c r="D6" s="378"/>
      <c r="E6" s="305"/>
      <c r="F6" s="306"/>
    </row>
    <row r="7" spans="1:8" s="188" customFormat="1" ht="22.15" customHeight="1">
      <c r="B7" s="307" t="s">
        <v>45</v>
      </c>
      <c r="C7" s="370"/>
      <c r="D7" s="371"/>
      <c r="E7" s="308"/>
      <c r="F7" s="306"/>
    </row>
    <row r="8" spans="1:8" s="188" customFormat="1" ht="22.15" customHeight="1">
      <c r="B8" s="307" t="s">
        <v>47</v>
      </c>
      <c r="C8" s="379"/>
      <c r="D8" s="380"/>
      <c r="E8" s="308"/>
      <c r="F8" s="306"/>
    </row>
    <row r="9" spans="1:8" s="188" customFormat="1" ht="22.15" customHeight="1">
      <c r="B9" s="307" t="s">
        <v>49</v>
      </c>
      <c r="C9" s="379"/>
      <c r="D9" s="380"/>
      <c r="E9" s="308"/>
      <c r="F9" s="306"/>
    </row>
    <row r="10" spans="1:8" s="188" customFormat="1" ht="22.15" customHeight="1">
      <c r="B10" s="307" t="s">
        <v>51</v>
      </c>
      <c r="C10" s="368">
        <v>10000</v>
      </c>
      <c r="D10" s="369"/>
      <c r="E10" s="309"/>
      <c r="F10" s="306"/>
    </row>
    <row r="11" spans="1:8" s="188" customFormat="1" ht="22.15" customHeight="1">
      <c r="B11" s="307" t="s">
        <v>53</v>
      </c>
      <c r="C11" s="370" t="s">
        <v>159</v>
      </c>
      <c r="D11" s="371"/>
      <c r="E11" s="308"/>
      <c r="F11" s="306"/>
    </row>
    <row r="12" spans="1:8" s="188" customFormat="1" ht="22.15" customHeight="1" thickBot="1">
      <c r="B12" s="310" t="s">
        <v>55</v>
      </c>
      <c r="C12" s="372" t="s">
        <v>160</v>
      </c>
      <c r="D12" s="373"/>
      <c r="E12" s="308"/>
      <c r="F12" s="306"/>
    </row>
    <row r="13" spans="1:8" s="188" customFormat="1" ht="22.15" customHeight="1" thickBot="1">
      <c r="B13" s="311"/>
      <c r="C13" s="312"/>
      <c r="D13" s="311"/>
      <c r="E13" s="311"/>
      <c r="F13" s="306"/>
    </row>
    <row r="14" spans="1:8" s="188" customFormat="1" ht="21.75" customHeight="1" thickBot="1">
      <c r="B14" s="313" t="s">
        <v>161</v>
      </c>
      <c r="C14" s="314" t="s">
        <v>110</v>
      </c>
      <c r="D14" s="315" t="s">
        <v>162</v>
      </c>
      <c r="E14" s="316" t="s">
        <v>163</v>
      </c>
      <c r="F14" s="317" t="s">
        <v>115</v>
      </c>
    </row>
    <row r="15" spans="1:8" s="188" customFormat="1" ht="21.75" customHeight="1">
      <c r="B15" s="318" t="s">
        <v>126</v>
      </c>
      <c r="C15" s="319">
        <f>SUM('High Eff Ref Freeze'!P8:P17)</f>
        <v>2419.5900000000006</v>
      </c>
      <c r="D15" s="320">
        <f>SUM('High Eff Ref Freeze'!Q8:Q17)</f>
        <v>0.28000000000000003</v>
      </c>
      <c r="E15" s="321">
        <f>SUM('High Eff Ref Freeze'!R8:R17)</f>
        <v>104.37</v>
      </c>
      <c r="F15" s="322">
        <f>SUM('High Eff Ref Freeze'!S8:S17)</f>
        <v>104.37</v>
      </c>
    </row>
    <row r="16" spans="1:8" s="188" customFormat="1" ht="21.75" customHeight="1">
      <c r="B16" s="323" t="s">
        <v>164</v>
      </c>
      <c r="C16" s="324">
        <f>SUM('Evap Fan Motors'!N8:N17)</f>
        <v>8773.23</v>
      </c>
      <c r="D16" s="325">
        <f>SUM('Evap Fan Motors'!O8:O17)</f>
        <v>1.0017</v>
      </c>
      <c r="E16" s="326">
        <f>SUM('Evap Fan Motors'!P8:P17)</f>
        <v>375.8</v>
      </c>
      <c r="F16" s="327">
        <f>SUM('Evap Fan Motors'!Q8:Q17)</f>
        <v>375.8</v>
      </c>
    </row>
    <row r="17" spans="2:6" s="188" customFormat="1" ht="21.75" customHeight="1">
      <c r="B17" s="323" t="s">
        <v>129</v>
      </c>
      <c r="C17" s="324">
        <f>SUM('Fan Control'!L8:L17)</f>
        <v>6880.98</v>
      </c>
      <c r="D17" s="328">
        <f>SUM('Fan Control'!M8:M17)</f>
        <v>0</v>
      </c>
      <c r="E17" s="329">
        <f>SUM('Fan Control'!N8:N17)</f>
        <v>137.62</v>
      </c>
      <c r="F17" s="327">
        <f>SUM('Fan Control'!O8:O17)</f>
        <v>137.62</v>
      </c>
    </row>
    <row r="18" spans="2:6" s="188" customFormat="1" ht="21.75" customHeight="1">
      <c r="B18" s="330" t="s">
        <v>134</v>
      </c>
      <c r="C18" s="324">
        <f>SUM('Float Control'!O8:O17)</f>
        <v>57414.82</v>
      </c>
      <c r="D18" s="328">
        <f>SUM('Float Control'!P8:P17)</f>
        <v>0</v>
      </c>
      <c r="E18" s="329">
        <f>SUM('Float Control'!Q8:Q17)</f>
        <v>1148.3</v>
      </c>
      <c r="F18" s="327">
        <f>SUM('Float Control'!R8:R17)</f>
        <v>1148.3</v>
      </c>
    </row>
    <row r="19" spans="2:6" s="188" customFormat="1" ht="21.75" customHeight="1">
      <c r="B19" s="330" t="s">
        <v>165</v>
      </c>
      <c r="C19" s="324">
        <f>SUM('Anti Sweat'!L8:L17)</f>
        <v>13043</v>
      </c>
      <c r="D19" s="328">
        <f>SUM('Anti Sweat'!M8:M17)</f>
        <v>1.4040000000000001</v>
      </c>
      <c r="E19" s="329">
        <f>SUM('Anti Sweat'!N8:N17)</f>
        <v>541.66</v>
      </c>
      <c r="F19" s="327">
        <f>SUM('Anti Sweat'!O8:O17)</f>
        <v>541.66</v>
      </c>
    </row>
    <row r="20" spans="2:6" s="188" customFormat="1" ht="21.75" customHeight="1">
      <c r="B20" s="330" t="s">
        <v>166</v>
      </c>
      <c r="C20" s="324">
        <f>SUM('Coil Defrost'!M8:M17)</f>
        <v>390.53</v>
      </c>
      <c r="D20" s="328">
        <f>SUM('Coil Defrost'!N8:N17)</f>
        <v>0.80190000000000006</v>
      </c>
      <c r="E20" s="329">
        <f>SUM('Coil Defrost'!O8:O17)</f>
        <v>168.19</v>
      </c>
      <c r="F20" s="327">
        <f>SUM('Coil Defrost'!P8:P17)</f>
        <v>168.19</v>
      </c>
    </row>
    <row r="21" spans="2:6" s="188" customFormat="1" ht="21.75" customHeight="1">
      <c r="B21" s="330" t="s">
        <v>137</v>
      </c>
      <c r="C21" s="324">
        <f>SUM('VS Ref Comp'!K8:K17)</f>
        <v>18656</v>
      </c>
      <c r="D21" s="328">
        <f>SUM('VS Ref Comp'!L8:L17)</f>
        <v>2.4200000000000004</v>
      </c>
      <c r="E21" s="329">
        <f>SUM('VS Ref Comp'!M8:M17)</f>
        <v>857.12</v>
      </c>
      <c r="F21" s="327">
        <f>SUM('VS Ref Comp'!N8:N17)</f>
        <v>857.12</v>
      </c>
    </row>
    <row r="22" spans="2:6" s="188" customFormat="1" ht="21.75" customHeight="1">
      <c r="B22" s="330" t="s">
        <v>167</v>
      </c>
      <c r="C22" s="324">
        <f>SUM('Strip Curtains'!I8:I17)</f>
        <v>1271</v>
      </c>
      <c r="D22" s="328">
        <f>SUM('Strip Curtains'!J8:J17)</f>
        <v>0.1603</v>
      </c>
      <c r="E22" s="329">
        <f>SUM('Strip Curtains'!K8:K17)</f>
        <v>57.480000000000004</v>
      </c>
      <c r="F22" s="327">
        <f>SUM('Strip Curtains'!L8:L17)</f>
        <v>57.480000000000004</v>
      </c>
    </row>
    <row r="23" spans="2:6" s="188" customFormat="1" ht="21.75" customHeight="1">
      <c r="B23" s="330" t="s">
        <v>168</v>
      </c>
      <c r="C23" s="324">
        <f>SUM('Night Covers'!L8:L17)</f>
        <v>131.4</v>
      </c>
      <c r="D23" s="328">
        <f>SUM('Night Covers'!M8:M17)</f>
        <v>0</v>
      </c>
      <c r="E23" s="329">
        <f>SUM('Night Covers'!N8:N17)</f>
        <v>2.63</v>
      </c>
      <c r="F23" s="327">
        <f>SUM('Night Covers'!O8:O17)</f>
        <v>2.63</v>
      </c>
    </row>
    <row r="24" spans="2:6" s="188" customFormat="1" ht="21.75" customHeight="1">
      <c r="B24" s="330" t="s">
        <v>169</v>
      </c>
      <c r="C24" s="324">
        <f>SUM('Auto Closer'!M8:M17)</f>
        <v>2734</v>
      </c>
      <c r="D24" s="328">
        <f>SUM('Auto Closer'!N8:N17)</f>
        <v>0.95100000000000007</v>
      </c>
      <c r="E24" s="329">
        <f>SUM('Auto Closer'!O8:O17)</f>
        <v>244.88</v>
      </c>
      <c r="F24" s="327">
        <f>SUM('Auto Closer'!P8:P17)</f>
        <v>244.88</v>
      </c>
    </row>
    <row r="25" spans="2:6" s="188" customFormat="1" ht="21.75" customHeight="1">
      <c r="B25" s="330" t="s">
        <v>170</v>
      </c>
      <c r="C25" s="324">
        <f>SUM('Door Gaskets'!J8:J17)</f>
        <v>1042</v>
      </c>
      <c r="D25" s="328">
        <f>SUM('Door Gaskets'!K8:K17)</f>
        <v>0.13600000000000001</v>
      </c>
      <c r="E25" s="329">
        <f>SUM('Door Gaskets'!L8:L17)</f>
        <v>48.04</v>
      </c>
      <c r="F25" s="327">
        <f>SUM('Door Gaskets'!M8:M17)</f>
        <v>48.04</v>
      </c>
    </row>
    <row r="26" spans="2:6" s="188" customFormat="1" ht="21.75" customHeight="1">
      <c r="B26" s="330" t="s">
        <v>171</v>
      </c>
      <c r="C26" s="324">
        <f>SUM('Special Doors'!N8:N17)</f>
        <v>4179.21</v>
      </c>
      <c r="D26" s="328">
        <f>SUM('Special Doors'!O8:O17)</f>
        <v>0.47709999999999997</v>
      </c>
      <c r="E26" s="329">
        <f>SUM('Special Doors'!P8:P17)</f>
        <v>179.01</v>
      </c>
      <c r="F26" s="327">
        <f>SUM('Special Doors'!Q8:Q17)</f>
        <v>179.01</v>
      </c>
    </row>
    <row r="27" spans="2:6" s="188" customFormat="1" ht="21.75" customHeight="1">
      <c r="B27" s="330" t="s">
        <v>172</v>
      </c>
      <c r="C27" s="324">
        <f>SUM('Pipe Insulation'!L8:L17)</f>
        <v>110.3</v>
      </c>
      <c r="D27" s="328">
        <f>SUM('Pipe Insulation'!M8:M17)</f>
        <v>2.1000000000000001E-2</v>
      </c>
      <c r="E27" s="329">
        <f>SUM('Pipe Insulation'!N8:N17)</f>
        <v>6.41</v>
      </c>
      <c r="F27" s="327">
        <f>SUM('Pipe Insulation'!O8:O17)</f>
        <v>6.41</v>
      </c>
    </row>
    <row r="28" spans="2:6" s="188" customFormat="1" ht="21.75" customHeight="1">
      <c r="B28" s="330" t="s">
        <v>173</v>
      </c>
      <c r="C28" s="324">
        <f>SUM('Door Replace Open'!K8:K17)</f>
        <v>1215.1999999999998</v>
      </c>
      <c r="D28" s="328">
        <f>SUM('Door Replace Open'!L8:L17)</f>
        <v>0.13880000000000001</v>
      </c>
      <c r="E28" s="329">
        <f>SUM('Door Replace Open'!M8:M17)</f>
        <v>52.07</v>
      </c>
      <c r="F28" s="327">
        <f>SUM('Door Replace Open'!N8:N17)</f>
        <v>52.07</v>
      </c>
    </row>
    <row r="29" spans="2:6" s="188" customFormat="1" ht="21.75" customHeight="1">
      <c r="B29" s="330" t="s">
        <v>151</v>
      </c>
      <c r="C29" s="324">
        <f>SUM('Adding Doors'!M8:M17)</f>
        <v>3130.63</v>
      </c>
      <c r="D29" s="328">
        <f>SUM('Adding Doors'!N8:N17)</f>
        <v>0.3574</v>
      </c>
      <c r="E29" s="329">
        <f>SUM('Adding Doors'!O8:O17)</f>
        <v>134.1</v>
      </c>
      <c r="F29" s="327">
        <f>SUM('Adding Doors'!P8:P17)</f>
        <v>134.1</v>
      </c>
    </row>
    <row r="30" spans="2:6" s="188" customFormat="1" ht="21.75" customHeight="1">
      <c r="B30" s="330" t="s">
        <v>174</v>
      </c>
      <c r="C30" s="324">
        <f>SUM('Air Cooled Ref Condenser'!J8:J17)</f>
        <v>1296</v>
      </c>
      <c r="D30" s="328">
        <f>SUM('Air Cooled Ref Condenser'!K8:K17)</f>
        <v>0.1429</v>
      </c>
      <c r="E30" s="329">
        <f>SUM('Air Cooled Ref Condenser'!L8:L17)</f>
        <v>54.5</v>
      </c>
      <c r="F30" s="327">
        <f>SUM('Air Cooled Ref Condenser'!M8:M17)</f>
        <v>54.5</v>
      </c>
    </row>
    <row r="31" spans="2:6" s="188" customFormat="1" ht="21.75" customHeight="1" thickBot="1">
      <c r="B31" s="330" t="s">
        <v>175</v>
      </c>
      <c r="C31" s="331">
        <f>SUM('Refrigeration Economizer'!W8:W17)</f>
        <v>5230.54</v>
      </c>
      <c r="D31" s="332">
        <f>SUM('Refrigeration Economizer'!X8:X17)</f>
        <v>0</v>
      </c>
      <c r="E31" s="333">
        <f>SUM('Refrigeration Economizer'!Y8:Y17)</f>
        <v>104.63</v>
      </c>
      <c r="F31" s="334">
        <f>SUM('Refrigeration Economizer'!Z8:Z17)</f>
        <v>104.63</v>
      </c>
    </row>
    <row r="32" spans="2:6" s="188" customFormat="1" ht="22.15" customHeight="1" thickBot="1">
      <c r="B32" s="313" t="s">
        <v>176</v>
      </c>
      <c r="C32" s="335">
        <f>SUM(C15:C31)</f>
        <v>127918.43</v>
      </c>
      <c r="D32" s="336">
        <f>SUM(D15:D31)</f>
        <v>8.2920999999999996</v>
      </c>
      <c r="E32" s="337">
        <f>SUM(E15:E31)</f>
        <v>4216.8100000000004</v>
      </c>
      <c r="F32" s="338">
        <f>IFERROR(MIN(C10*0.5,E32,500000),"")</f>
        <v>4216.8100000000004</v>
      </c>
    </row>
    <row r="33" spans="2:6" s="188" customFormat="1" ht="22.15" customHeight="1">
      <c r="B33" s="311"/>
      <c r="C33" s="312"/>
      <c r="D33" s="311"/>
      <c r="E33" s="311"/>
      <c r="F33" s="306"/>
    </row>
    <row r="34" spans="2:6" s="188" customFormat="1" ht="22.15" customHeight="1">
      <c r="B34" s="311"/>
      <c r="C34" s="312"/>
      <c r="D34" s="311"/>
      <c r="E34" s="311"/>
      <c r="F34" s="306"/>
    </row>
    <row r="35" spans="2:6" s="184" customFormat="1" ht="9" customHeight="1"/>
    <row r="36" spans="2:6">
      <c r="B36" s="339"/>
    </row>
  </sheetData>
  <sheetProtection algorithmName="SHA-512" hashValue="SM86+LztB7duT5k+VdFoq9dcsUrLKVFrac6NR8bBr1egX1oo//aKpq0BquGv2fwzlPmQ05+LT23wQv3UpKUToA==" saltValue="OCJPqDSfckvbuOtmDgLuXg==" spinCount="100000" sheet="1" formatColumns="0"/>
  <mergeCells count="9">
    <mergeCell ref="C10:D10"/>
    <mergeCell ref="C11:D11"/>
    <mergeCell ref="C12:D12"/>
    <mergeCell ref="B3:D3"/>
    <mergeCell ref="B4:D4"/>
    <mergeCell ref="C6:D6"/>
    <mergeCell ref="C7:D7"/>
    <mergeCell ref="C8:D8"/>
    <mergeCell ref="C9:D9"/>
  </mergeCells>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1C29CEB-3EBA-4B7C-9D68-A794954C340B}">
          <x14:formula1>
            <xm:f>'Look Up Tables'!$G$53:$G$66</xm:f>
          </x14:formula1>
          <xm:sqref>C12:E12</xm:sqref>
        </x14:dataValidation>
        <x14:dataValidation type="list" allowBlank="1" showInputMessage="1" showErrorMessage="1" xr:uid="{3382020C-C027-48BD-87B3-580CD0842746}">
          <x14:formula1>
            <xm:f>'Look Up Tables'!$E$53:$E$61</xm:f>
          </x14:formula1>
          <xm:sqref>C11:E11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8" tint="0.59999389629810485"/>
  </sheetPr>
  <dimension ref="A1:AP65"/>
  <sheetViews>
    <sheetView zoomScale="80" zoomScaleNormal="80" workbookViewId="0">
      <selection activeCell="L8" sqref="L8:M17 P8:S17"/>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5.625" style="183" customWidth="1"/>
    <col min="8" max="8" width="12.625" style="184" customWidth="1"/>
    <col min="9" max="9" width="12.375" style="183" customWidth="1"/>
    <col min="10" max="10" width="11.25" style="183" customWidth="1"/>
    <col min="11" max="11" width="9.25" style="183" customWidth="1"/>
    <col min="12" max="13" width="8.75" style="183" hidden="1" customWidth="1"/>
    <col min="14" max="14" width="9.75" style="183" hidden="1" customWidth="1"/>
    <col min="15" max="15" width="8.75" style="183" hidden="1" customWidth="1"/>
    <col min="16" max="16" width="12.625" style="183" bestFit="1" customWidth="1"/>
    <col min="17" max="17" width="11.375" style="183" bestFit="1" customWidth="1"/>
    <col min="18" max="18" width="0" style="183" hidden="1" customWidth="1"/>
    <col min="19" max="16384" width="8.75" style="183"/>
  </cols>
  <sheetData>
    <row r="1" spans="1:42">
      <c r="A1" s="182" t="s">
        <v>177</v>
      </c>
      <c r="L1" s="183" t="s">
        <v>178</v>
      </c>
      <c r="M1" s="183" t="s">
        <v>178</v>
      </c>
      <c r="N1" s="183" t="s">
        <v>178</v>
      </c>
      <c r="O1" s="183" t="s">
        <v>178</v>
      </c>
      <c r="R1" s="183" t="s">
        <v>178</v>
      </c>
    </row>
    <row r="2" spans="1:42" s="184" customFormat="1" ht="9.75" customHeight="1"/>
    <row r="3" spans="1:42" ht="34.5" customHeight="1">
      <c r="A3" s="183"/>
      <c r="B3" s="185" t="s">
        <v>126</v>
      </c>
      <c r="C3" s="186"/>
      <c r="D3" s="186"/>
      <c r="E3" s="186"/>
      <c r="F3" s="186"/>
      <c r="G3" s="186"/>
    </row>
    <row r="4" spans="1:42" ht="28.9" customHeight="1">
      <c r="A4" s="183"/>
      <c r="B4" s="376" t="s">
        <v>158</v>
      </c>
      <c r="C4" s="376"/>
      <c r="D4" s="376"/>
      <c r="E4" s="376"/>
      <c r="F4" s="376"/>
      <c r="G4" s="376"/>
      <c r="H4" s="376"/>
      <c r="I4" s="376"/>
      <c r="J4" s="376"/>
      <c r="K4" s="376"/>
      <c r="L4" s="376"/>
      <c r="M4" s="376"/>
      <c r="N4" s="376"/>
    </row>
    <row r="5" spans="1:42" ht="9" customHeight="1" thickBot="1">
      <c r="A5" s="183"/>
      <c r="B5" s="187"/>
      <c r="C5" s="187"/>
      <c r="D5" s="187"/>
      <c r="E5" s="187"/>
      <c r="F5" s="187"/>
      <c r="G5" s="184"/>
    </row>
    <row r="6" spans="1:42" s="188" customFormat="1" ht="22.15" customHeight="1">
      <c r="B6" s="388" t="s">
        <v>179</v>
      </c>
      <c r="C6" s="381" t="s">
        <v>180</v>
      </c>
      <c r="D6" s="382"/>
      <c r="E6" s="382"/>
      <c r="F6" s="382"/>
      <c r="G6" s="382"/>
      <c r="H6" s="382"/>
      <c r="I6" s="382"/>
      <c r="J6" s="382"/>
      <c r="K6" s="383"/>
      <c r="L6" s="384" t="s">
        <v>181</v>
      </c>
      <c r="M6" s="385"/>
      <c r="N6" s="385"/>
      <c r="O6" s="385"/>
      <c r="P6" s="385"/>
      <c r="Q6" s="386"/>
      <c r="R6" s="387" t="s">
        <v>163</v>
      </c>
      <c r="S6" s="388" t="s">
        <v>182</v>
      </c>
    </row>
    <row r="7" spans="1:42" s="189" customFormat="1" ht="33.75" customHeight="1" thickBot="1">
      <c r="B7" s="389"/>
      <c r="C7" s="190" t="s">
        <v>183</v>
      </c>
      <c r="D7" s="191" t="s">
        <v>59</v>
      </c>
      <c r="E7" s="191" t="s">
        <v>61</v>
      </c>
      <c r="F7" s="192" t="s">
        <v>63</v>
      </c>
      <c r="G7" s="192" t="s">
        <v>65</v>
      </c>
      <c r="H7" s="192" t="s">
        <v>67</v>
      </c>
      <c r="I7" s="192" t="s">
        <v>69</v>
      </c>
      <c r="J7" s="192" t="s">
        <v>71</v>
      </c>
      <c r="K7" s="193" t="s">
        <v>73</v>
      </c>
      <c r="L7" s="190" t="s">
        <v>184</v>
      </c>
      <c r="M7" s="192" t="s">
        <v>185</v>
      </c>
      <c r="N7" s="192" t="s">
        <v>186</v>
      </c>
      <c r="O7" s="192" t="s">
        <v>187</v>
      </c>
      <c r="P7" s="192" t="s">
        <v>110</v>
      </c>
      <c r="Q7" s="193" t="s">
        <v>162</v>
      </c>
      <c r="R7" s="387"/>
      <c r="S7" s="389"/>
      <c r="T7" s="194"/>
      <c r="U7" s="194"/>
      <c r="V7" s="194"/>
      <c r="W7" s="194"/>
      <c r="X7" s="194"/>
      <c r="Y7" s="194"/>
      <c r="Z7" s="194"/>
      <c r="AA7" s="194"/>
      <c r="AB7" s="194"/>
      <c r="AC7" s="194"/>
      <c r="AD7" s="194"/>
      <c r="AE7" s="194"/>
      <c r="AF7" s="194"/>
      <c r="AG7" s="194"/>
      <c r="AH7" s="194"/>
      <c r="AI7" s="194"/>
      <c r="AJ7" s="194"/>
      <c r="AK7" s="194"/>
      <c r="AL7" s="194"/>
      <c r="AM7" s="194"/>
      <c r="AN7" s="194"/>
      <c r="AO7" s="194"/>
      <c r="AP7" s="194"/>
    </row>
    <row r="8" spans="1:42" s="188" customFormat="1" ht="21.75" customHeight="1">
      <c r="B8" s="195">
        <v>1</v>
      </c>
      <c r="C8" s="212"/>
      <c r="D8" s="213"/>
      <c r="E8" s="213"/>
      <c r="F8" s="214" t="s">
        <v>188</v>
      </c>
      <c r="G8" s="215" t="s">
        <v>189</v>
      </c>
      <c r="H8" s="215" t="s">
        <v>190</v>
      </c>
      <c r="I8" s="215">
        <v>13</v>
      </c>
      <c r="J8" s="215" t="s">
        <v>191</v>
      </c>
      <c r="K8" s="216">
        <v>1</v>
      </c>
      <c r="L8" s="196">
        <f>'Look Up Tables'!H21</f>
        <v>4.24</v>
      </c>
      <c r="M8" s="197">
        <f>'Look Up Tables'!U21</f>
        <v>3.63</v>
      </c>
      <c r="N8" s="197">
        <v>365</v>
      </c>
      <c r="O8" s="197">
        <v>24</v>
      </c>
      <c r="P8" s="198">
        <f>IF(F8="Retrofit",ROUND(K8*(L8-M8)*365,2),0)</f>
        <v>222.65</v>
      </c>
      <c r="Q8" s="199">
        <f>IF(F8="Retrofit",ROUND(K8*((L8-M8)/O8),2),0)</f>
        <v>0.03</v>
      </c>
      <c r="R8" s="200">
        <f>IFERROR(ROUND(P8*0.02+Q8*200,2),"")</f>
        <v>10.45</v>
      </c>
      <c r="S8" s="201">
        <f>ROUND(R8*'Project Summary'!$F$32/'Project Summary'!$E$32,2)</f>
        <v>10.45</v>
      </c>
      <c r="T8" s="194"/>
      <c r="U8" s="194"/>
      <c r="V8" s="194"/>
      <c r="W8" s="194"/>
      <c r="X8" s="194"/>
      <c r="Y8" s="194"/>
      <c r="Z8" s="194"/>
      <c r="AA8" s="194"/>
      <c r="AB8" s="194"/>
      <c r="AC8" s="194"/>
      <c r="AD8" s="194"/>
      <c r="AE8" s="194"/>
      <c r="AF8" s="194"/>
      <c r="AG8" s="194"/>
      <c r="AH8" s="194"/>
      <c r="AI8" s="194"/>
      <c r="AJ8" s="194"/>
      <c r="AK8" s="194"/>
      <c r="AL8" s="194"/>
      <c r="AM8" s="194"/>
      <c r="AN8" s="194"/>
      <c r="AO8" s="194"/>
      <c r="AP8" s="194"/>
    </row>
    <row r="9" spans="1:42" s="188" customFormat="1" ht="21.75" customHeight="1">
      <c r="B9" s="202">
        <v>2</v>
      </c>
      <c r="C9" s="217"/>
      <c r="D9" s="218"/>
      <c r="E9" s="218"/>
      <c r="F9" s="219" t="s">
        <v>188</v>
      </c>
      <c r="G9" s="219" t="s">
        <v>189</v>
      </c>
      <c r="H9" s="219" t="s">
        <v>192</v>
      </c>
      <c r="I9" s="219">
        <v>15</v>
      </c>
      <c r="J9" s="219" t="s">
        <v>191</v>
      </c>
      <c r="K9" s="220">
        <v>1</v>
      </c>
      <c r="L9" s="203">
        <f>'Look Up Tables'!H22</f>
        <v>4.68</v>
      </c>
      <c r="M9" s="204">
        <f>'Look Up Tables'!U22</f>
        <v>4.048</v>
      </c>
      <c r="N9" s="204">
        <v>365</v>
      </c>
      <c r="O9" s="204">
        <v>24</v>
      </c>
      <c r="P9" s="198">
        <f t="shared" ref="P9:P17" si="0">IF(F9="Retrofit",ROUND(K9*(L9-M9)*365,2),0)</f>
        <v>230.68</v>
      </c>
      <c r="Q9" s="199">
        <f t="shared" ref="Q9:Q17" si="1">IF(F9="Retrofit",ROUND(K9*((L9-M9)/O9),2),0)</f>
        <v>0.03</v>
      </c>
      <c r="R9" s="200">
        <f t="shared" ref="R9:R17" si="2">IFERROR(ROUND(P9*0.02+Q9*200,2),"")</f>
        <v>10.61</v>
      </c>
      <c r="S9" s="205">
        <f>ROUND(R9*'Project Summary'!$F$32/'Project Summary'!$E$32,2)</f>
        <v>10.61</v>
      </c>
      <c r="T9" s="194"/>
      <c r="U9" s="194"/>
      <c r="V9" s="194"/>
      <c r="W9" s="194"/>
      <c r="X9" s="194"/>
      <c r="Y9" s="194"/>
      <c r="Z9" s="194"/>
      <c r="AA9" s="194"/>
      <c r="AB9" s="194"/>
      <c r="AC9" s="194"/>
      <c r="AD9" s="194"/>
      <c r="AE9" s="194"/>
      <c r="AF9" s="194"/>
      <c r="AG9" s="194"/>
      <c r="AH9" s="194"/>
      <c r="AI9" s="194"/>
      <c r="AJ9" s="194"/>
      <c r="AK9" s="194"/>
      <c r="AL9" s="194"/>
      <c r="AM9" s="194"/>
      <c r="AN9" s="194"/>
      <c r="AO9" s="194"/>
      <c r="AP9" s="194"/>
    </row>
    <row r="10" spans="1:42" s="188" customFormat="1" ht="21.75" customHeight="1">
      <c r="B10" s="202">
        <v>3</v>
      </c>
      <c r="C10" s="217"/>
      <c r="D10" s="218"/>
      <c r="E10" s="218"/>
      <c r="F10" s="219" t="s">
        <v>188</v>
      </c>
      <c r="G10" s="221" t="s">
        <v>189</v>
      </c>
      <c r="H10" s="219" t="s">
        <v>193</v>
      </c>
      <c r="I10" s="219">
        <v>45</v>
      </c>
      <c r="J10" s="221" t="s">
        <v>191</v>
      </c>
      <c r="K10" s="220">
        <v>1</v>
      </c>
      <c r="L10" s="203">
        <f>'Look Up Tables'!H23</f>
        <v>11.280000000000001</v>
      </c>
      <c r="M10" s="204">
        <f>'Look Up Tables'!U23</f>
        <v>10.122</v>
      </c>
      <c r="N10" s="204">
        <v>365</v>
      </c>
      <c r="O10" s="204">
        <v>24</v>
      </c>
      <c r="P10" s="198">
        <f t="shared" si="0"/>
        <v>422.67</v>
      </c>
      <c r="Q10" s="199">
        <f t="shared" si="1"/>
        <v>0.05</v>
      </c>
      <c r="R10" s="200">
        <f t="shared" si="2"/>
        <v>18.45</v>
      </c>
      <c r="S10" s="205">
        <f>ROUND(R10*'Project Summary'!$F$32/'Project Summary'!$E$32,2)</f>
        <v>18.45</v>
      </c>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c r="AP10" s="194"/>
    </row>
    <row r="11" spans="1:42" s="188" customFormat="1" ht="21.75" customHeight="1">
      <c r="B11" s="202">
        <v>4</v>
      </c>
      <c r="C11" s="217"/>
      <c r="D11" s="218"/>
      <c r="E11" s="218"/>
      <c r="F11" s="219" t="s">
        <v>188</v>
      </c>
      <c r="G11" s="219" t="s">
        <v>189</v>
      </c>
      <c r="H11" s="219" t="s">
        <v>194</v>
      </c>
      <c r="I11" s="219">
        <v>55</v>
      </c>
      <c r="J11" s="219" t="s">
        <v>191</v>
      </c>
      <c r="K11" s="220">
        <v>1</v>
      </c>
      <c r="L11" s="203">
        <f>'Look Up Tables'!H24</f>
        <v>13.48</v>
      </c>
      <c r="M11" s="204">
        <f>'Look Up Tables'!U24</f>
        <v>12.254999999999999</v>
      </c>
      <c r="N11" s="204">
        <v>365</v>
      </c>
      <c r="O11" s="204">
        <v>24</v>
      </c>
      <c r="P11" s="198">
        <f t="shared" si="0"/>
        <v>447.13</v>
      </c>
      <c r="Q11" s="199">
        <f t="shared" si="1"/>
        <v>0.05</v>
      </c>
      <c r="R11" s="200">
        <f t="shared" si="2"/>
        <v>18.940000000000001</v>
      </c>
      <c r="S11" s="205">
        <f>ROUND(R11*'Project Summary'!$F$32/'Project Summary'!$E$32,2)</f>
        <v>18.940000000000001</v>
      </c>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row>
    <row r="12" spans="1:42" s="188" customFormat="1" ht="21.75" customHeight="1">
      <c r="B12" s="202">
        <v>5</v>
      </c>
      <c r="C12" s="217"/>
      <c r="D12" s="218"/>
      <c r="E12" s="218"/>
      <c r="F12" s="219" t="s">
        <v>188</v>
      </c>
      <c r="G12" s="219" t="s">
        <v>195</v>
      </c>
      <c r="H12" s="221" t="s">
        <v>190</v>
      </c>
      <c r="I12" s="221">
        <v>13</v>
      </c>
      <c r="J12" s="221" t="s">
        <v>191</v>
      </c>
      <c r="K12" s="220">
        <v>1</v>
      </c>
      <c r="L12" s="203">
        <f>'Look Up Tables'!H25</f>
        <v>2.0100000000000002</v>
      </c>
      <c r="M12" s="204">
        <f>'Look Up Tables'!U25</f>
        <v>1.256</v>
      </c>
      <c r="N12" s="204">
        <v>365</v>
      </c>
      <c r="O12" s="204">
        <v>24</v>
      </c>
      <c r="P12" s="198">
        <f t="shared" si="0"/>
        <v>275.20999999999998</v>
      </c>
      <c r="Q12" s="199">
        <f t="shared" si="1"/>
        <v>0.03</v>
      </c>
      <c r="R12" s="200">
        <f t="shared" si="2"/>
        <v>11.5</v>
      </c>
      <c r="S12" s="205">
        <f>ROUND(R12*'Project Summary'!$F$32/'Project Summary'!$E$32,2)</f>
        <v>11.5</v>
      </c>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c r="AP12" s="194"/>
    </row>
    <row r="13" spans="1:42" s="188" customFormat="1" ht="21.75" customHeight="1">
      <c r="B13" s="202">
        <v>6</v>
      </c>
      <c r="C13" s="217"/>
      <c r="D13" s="218"/>
      <c r="E13" s="218"/>
      <c r="F13" s="219" t="s">
        <v>188</v>
      </c>
      <c r="G13" s="219" t="s">
        <v>195</v>
      </c>
      <c r="H13" s="219" t="s">
        <v>192</v>
      </c>
      <c r="I13" s="219">
        <v>15</v>
      </c>
      <c r="J13" s="219" t="s">
        <v>191</v>
      </c>
      <c r="K13" s="220">
        <v>1</v>
      </c>
      <c r="L13" s="203">
        <f>'Look Up Tables'!H26</f>
        <v>2.1100000000000003</v>
      </c>
      <c r="M13" s="204">
        <f>'Look Up Tables'!U26</f>
        <v>1.3</v>
      </c>
      <c r="N13" s="204">
        <v>365</v>
      </c>
      <c r="O13" s="204">
        <v>24</v>
      </c>
      <c r="P13" s="198">
        <f t="shared" si="0"/>
        <v>295.64999999999998</v>
      </c>
      <c r="Q13" s="199">
        <f t="shared" si="1"/>
        <v>0.03</v>
      </c>
      <c r="R13" s="200">
        <f t="shared" si="2"/>
        <v>11.91</v>
      </c>
      <c r="S13" s="205">
        <f>ROUND(R13*'Project Summary'!$F$32/'Project Summary'!$E$32,2)</f>
        <v>11.91</v>
      </c>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c r="AP13" s="194"/>
    </row>
    <row r="14" spans="1:42" s="188" customFormat="1" ht="21.75" customHeight="1">
      <c r="B14" s="202">
        <v>7</v>
      </c>
      <c r="C14" s="217"/>
      <c r="D14" s="218"/>
      <c r="E14" s="218"/>
      <c r="F14" s="219" t="s">
        <v>188</v>
      </c>
      <c r="G14" s="219" t="s">
        <v>195</v>
      </c>
      <c r="H14" s="219" t="s">
        <v>193</v>
      </c>
      <c r="I14" s="219">
        <v>40</v>
      </c>
      <c r="J14" s="221" t="s">
        <v>191</v>
      </c>
      <c r="K14" s="220">
        <v>1</v>
      </c>
      <c r="L14" s="203">
        <f>'Look Up Tables'!H27</f>
        <v>3.3600000000000003</v>
      </c>
      <c r="M14" s="204">
        <f>'Look Up Tables'!U27</f>
        <v>2.6900000000000004</v>
      </c>
      <c r="N14" s="204">
        <v>365</v>
      </c>
      <c r="O14" s="204">
        <v>24</v>
      </c>
      <c r="P14" s="198">
        <f t="shared" si="0"/>
        <v>244.55</v>
      </c>
      <c r="Q14" s="199">
        <f t="shared" si="1"/>
        <v>0.03</v>
      </c>
      <c r="R14" s="200">
        <f t="shared" si="2"/>
        <v>10.89</v>
      </c>
      <c r="S14" s="205">
        <f>ROUND(R14*'Project Summary'!$F$32/'Project Summary'!$E$32,2)</f>
        <v>10.89</v>
      </c>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c r="AP14" s="194"/>
    </row>
    <row r="15" spans="1:42" s="188" customFormat="1" ht="21.75" customHeight="1">
      <c r="B15" s="202">
        <v>8</v>
      </c>
      <c r="C15" s="217"/>
      <c r="D15" s="218"/>
      <c r="E15" s="218"/>
      <c r="F15" s="219" t="s">
        <v>188</v>
      </c>
      <c r="G15" s="219" t="s">
        <v>195</v>
      </c>
      <c r="H15" s="219" t="s">
        <v>194</v>
      </c>
      <c r="I15" s="219">
        <v>50</v>
      </c>
      <c r="J15" s="219" t="s">
        <v>191</v>
      </c>
      <c r="K15" s="220">
        <v>1</v>
      </c>
      <c r="L15" s="203">
        <f>'Look Up Tables'!H28</f>
        <v>3.8600000000000003</v>
      </c>
      <c r="M15" s="204">
        <f>'Look Up Tables'!U28</f>
        <v>3.09</v>
      </c>
      <c r="N15" s="204">
        <v>365</v>
      </c>
      <c r="O15" s="204">
        <v>24</v>
      </c>
      <c r="P15" s="198">
        <f t="shared" si="0"/>
        <v>281.05</v>
      </c>
      <c r="Q15" s="199">
        <f t="shared" si="1"/>
        <v>0.03</v>
      </c>
      <c r="R15" s="200">
        <f t="shared" si="2"/>
        <v>11.62</v>
      </c>
      <c r="S15" s="205">
        <f>ROUND(R15*'Project Summary'!$F$32/'Project Summary'!$E$32,2)</f>
        <v>11.62</v>
      </c>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c r="AP15" s="194"/>
    </row>
    <row r="16" spans="1:42" s="188" customFormat="1" ht="21.75" customHeight="1">
      <c r="B16" s="202">
        <v>9</v>
      </c>
      <c r="C16" s="217"/>
      <c r="D16" s="218"/>
      <c r="E16" s="218"/>
      <c r="F16" s="219"/>
      <c r="G16" s="219"/>
      <c r="H16" s="219"/>
      <c r="I16" s="219"/>
      <c r="J16" s="219"/>
      <c r="K16" s="220"/>
      <c r="L16" s="203">
        <f>'Look Up Tables'!H29</f>
        <v>0</v>
      </c>
      <c r="M16" s="204">
        <f>'Look Up Tables'!U29</f>
        <v>0</v>
      </c>
      <c r="N16" s="204">
        <v>365</v>
      </c>
      <c r="O16" s="204">
        <v>24</v>
      </c>
      <c r="P16" s="198">
        <f t="shared" si="0"/>
        <v>0</v>
      </c>
      <c r="Q16" s="199">
        <f t="shared" si="1"/>
        <v>0</v>
      </c>
      <c r="R16" s="200">
        <f t="shared" si="2"/>
        <v>0</v>
      </c>
      <c r="S16" s="205">
        <f>ROUND(R16*'Project Summary'!$F$32/'Project Summary'!$E$32,2)</f>
        <v>0</v>
      </c>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c r="AP16" s="194"/>
    </row>
    <row r="17" spans="2:42" s="188" customFormat="1" ht="21.75" customHeight="1" thickBot="1">
      <c r="B17" s="206">
        <v>10</v>
      </c>
      <c r="C17" s="222"/>
      <c r="D17" s="223"/>
      <c r="E17" s="223"/>
      <c r="F17" s="224"/>
      <c r="G17" s="225"/>
      <c r="H17" s="225"/>
      <c r="I17" s="225"/>
      <c r="J17" s="225"/>
      <c r="K17" s="226"/>
      <c r="L17" s="207">
        <f>'Look Up Tables'!H30</f>
        <v>0</v>
      </c>
      <c r="M17" s="208">
        <f>'Look Up Tables'!U30</f>
        <v>0</v>
      </c>
      <c r="N17" s="208">
        <v>365</v>
      </c>
      <c r="O17" s="208">
        <v>24</v>
      </c>
      <c r="P17" s="209">
        <f t="shared" si="0"/>
        <v>0</v>
      </c>
      <c r="Q17" s="210">
        <f t="shared" si="1"/>
        <v>0</v>
      </c>
      <c r="R17" s="200">
        <f t="shared" si="2"/>
        <v>0</v>
      </c>
      <c r="S17" s="211">
        <f>ROUND(R17*'Project Summary'!$F$32/'Project Summary'!$E$32,2)</f>
        <v>0</v>
      </c>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c r="AP17" s="194"/>
    </row>
    <row r="18" spans="2:42"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c r="AP18" s="194"/>
    </row>
    <row r="19" spans="2:42"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c r="AP19" s="194"/>
    </row>
    <row r="20" spans="2:42"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c r="AP20" s="194"/>
    </row>
    <row r="21" spans="2:42">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c r="AP21" s="194"/>
    </row>
    <row r="22" spans="2:42">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c r="AP22" s="194"/>
    </row>
    <row r="23" spans="2:42">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c r="AP23" s="194"/>
    </row>
    <row r="24" spans="2:42">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c r="AP24" s="194"/>
    </row>
    <row r="25" spans="2:42">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c r="AP25" s="194"/>
    </row>
    <row r="26" spans="2:42">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c r="AP26" s="194"/>
    </row>
    <row r="27" spans="2:42">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c r="AP27" s="194"/>
    </row>
    <row r="28" spans="2:42">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c r="AP28" s="194"/>
    </row>
    <row r="29" spans="2:42">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c r="AP29" s="194"/>
    </row>
    <row r="30" spans="2:42">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c r="AP30" s="194"/>
    </row>
    <row r="31" spans="2:42">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c r="AP31" s="194"/>
    </row>
    <row r="32" spans="2:42">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c r="AP32" s="194"/>
    </row>
    <row r="33" spans="2:42">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c r="AP33" s="194"/>
    </row>
    <row r="34" spans="2:42">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c r="AP34" s="194"/>
    </row>
    <row r="35" spans="2:42">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c r="AP35" s="194"/>
    </row>
    <row r="36" spans="2:42">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c r="AP36" s="194"/>
    </row>
    <row r="37" spans="2:42">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c r="AP37" s="194"/>
    </row>
    <row r="38" spans="2:42">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c r="AP38" s="194"/>
    </row>
    <row r="39" spans="2:42">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row>
    <row r="40" spans="2:42">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c r="AP40" s="194"/>
    </row>
    <row r="41" spans="2:42">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c r="AP41" s="194"/>
    </row>
    <row r="42" spans="2:42">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c r="AP42" s="194"/>
    </row>
    <row r="43" spans="2:42">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c r="AP43" s="194"/>
    </row>
    <row r="44" spans="2:42">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c r="AP44" s="194"/>
    </row>
    <row r="45" spans="2:42">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c r="AP45" s="194"/>
    </row>
    <row r="46" spans="2:42">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c r="AP46" s="194"/>
    </row>
    <row r="47" spans="2:42">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c r="AP47" s="194"/>
    </row>
    <row r="48" spans="2:42">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c r="AP48" s="194"/>
    </row>
    <row r="49" spans="2:42">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c r="AP49" s="194"/>
    </row>
    <row r="50" spans="2:42">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c r="AP50" s="194"/>
    </row>
    <row r="51" spans="2:42">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c r="AP51" s="194"/>
    </row>
    <row r="52" spans="2:42">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c r="AP52" s="194"/>
    </row>
    <row r="53" spans="2:42">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c r="AP53" s="194"/>
    </row>
    <row r="54" spans="2:42">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c r="AP54" s="194"/>
    </row>
    <row r="55" spans="2:42">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c r="AP55" s="194"/>
    </row>
    <row r="56" spans="2:42">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c r="AP56" s="194"/>
    </row>
    <row r="57" spans="2:42">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c r="AP57" s="194"/>
    </row>
    <row r="58" spans="2:42">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row>
    <row r="59" spans="2:42">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row>
    <row r="60" spans="2:42">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c r="AP60" s="194"/>
    </row>
    <row r="61" spans="2:42">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c r="AP61" s="194"/>
    </row>
    <row r="62" spans="2:42">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c r="AP62" s="194"/>
    </row>
    <row r="63" spans="2:42">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c r="AP63" s="194"/>
    </row>
    <row r="64" spans="2:42">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c r="AP64" s="194"/>
    </row>
    <row r="65" spans="2:42">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c r="AP65" s="194"/>
    </row>
  </sheetData>
  <sheetProtection algorithmName="SHA-512" hashValue="u+tOQm+UO8wLCHyhTPFuCQTH1FPzt7a0FqGBn/HeeuVRlEQM+kNEHFreZXa9/yStCK0cAHC5n4Ie7A9+1JArzQ==" saltValue="htV0RQJfoCItJcqz5AEYvw==" spinCount="100000" sheet="1" formatColumns="0"/>
  <mergeCells count="6">
    <mergeCell ref="C6:K6"/>
    <mergeCell ref="L6:Q6"/>
    <mergeCell ref="B4:N4"/>
    <mergeCell ref="R6:R7"/>
    <mergeCell ref="S6:S7"/>
    <mergeCell ref="B6:B7"/>
  </mergeCells>
  <conditionalFormatting sqref="F8:F17">
    <cfRule type="expression" dxfId="25"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xWindow="552" yWindow="613" count="4">
        <x14:dataValidation type="list" allowBlank="1" showInputMessage="1" showErrorMessage="1" xr:uid="{946DF7A1-2EE1-4B9A-8D49-DDCDF98DE96E}">
          <x14:formula1>
            <xm:f>'Look Up Tables'!$D$3:$D$4</xm:f>
          </x14:formula1>
          <xm:sqref>G8:G17</xm:sqref>
        </x14:dataValidation>
        <x14:dataValidation type="list" allowBlank="1" showInputMessage="1" showErrorMessage="1" xr:uid="{212B4EFC-166C-4813-9EDF-2AD25A63DA53}">
          <x14:formula1>
            <xm:f>'Look Up Tables'!$B$3:$B$6</xm:f>
          </x14:formula1>
          <xm:sqref>H8:H17</xm:sqref>
        </x14:dataValidation>
        <x14:dataValidation type="list" allowBlank="1" showInputMessage="1" showErrorMessage="1" xr:uid="{0EC7BEFC-B51B-452D-8286-7428B2CF44F1}">
          <x14:formula1>
            <xm:f>'Look Up Tables'!$F$3:$F$4</xm:f>
          </x14:formula1>
          <xm:sqref>J8:J17</xm:sqref>
        </x14:dataValidation>
        <x14:dataValidation type="list" allowBlank="1" showInputMessage="1" showErrorMessage="1" promptTitle="Retrofit Only" prompt="All cases are considered Replace on Burnout. If new Construction, please contact CLEAResult for further assistance._x000a_" xr:uid="{F2503E78-F4EB-4A31-8C83-23BBC8C0A2EF}">
          <x14:formula1>
            <xm:f>'Look Up Tables'!$F$33</xm:f>
          </x14:formula1>
          <xm:sqref>F8:F17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47AAC-1D3C-4C02-94E8-008A2B5F2B56}">
  <sheetPr codeName="Sheet6">
    <tabColor theme="8" tint="0.59999389629810485"/>
  </sheetPr>
  <dimension ref="A1:AN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7.5" style="183" customWidth="1"/>
    <col min="6" max="6" width="16.875" style="183" bestFit="1" customWidth="1"/>
    <col min="7" max="7" width="14.125" style="183" customWidth="1"/>
    <col min="8" max="8" width="15.625" style="183" customWidth="1"/>
    <col min="9" max="10" width="12.625" style="184" customWidth="1"/>
    <col min="11" max="12" width="16.25" style="183" customWidth="1"/>
    <col min="13" max="13" width="9.25" style="183" customWidth="1"/>
    <col min="14" max="14" width="11.25" style="183" customWidth="1"/>
    <col min="15" max="15" width="10.75" style="183" customWidth="1"/>
    <col min="16" max="16" width="0" style="183" hidden="1" customWidth="1"/>
    <col min="17" max="16384" width="8.75" style="183"/>
  </cols>
  <sheetData>
    <row r="1" spans="1:40">
      <c r="A1" s="182" t="s">
        <v>177</v>
      </c>
      <c r="P1" s="183" t="s">
        <v>178</v>
      </c>
    </row>
    <row r="2" spans="1:40" s="184" customFormat="1" ht="9.75" customHeight="1"/>
    <row r="3" spans="1:40" ht="34.5" customHeight="1">
      <c r="A3" s="183"/>
      <c r="B3" s="185" t="s">
        <v>164</v>
      </c>
      <c r="C3" s="186"/>
      <c r="D3" s="186"/>
      <c r="E3" s="186"/>
      <c r="F3" s="186"/>
      <c r="G3" s="186"/>
      <c r="H3" s="186"/>
    </row>
    <row r="4" spans="1:40" ht="28.9" customHeight="1">
      <c r="A4" s="183"/>
      <c r="B4" s="376" t="s">
        <v>158</v>
      </c>
      <c r="C4" s="376"/>
      <c r="D4" s="376"/>
      <c r="E4" s="376"/>
      <c r="F4" s="376"/>
      <c r="G4" s="376"/>
      <c r="H4" s="376"/>
      <c r="I4" s="376"/>
      <c r="J4" s="376"/>
      <c r="K4" s="376"/>
      <c r="L4" s="376"/>
      <c r="M4" s="376"/>
      <c r="N4" s="376"/>
    </row>
    <row r="5" spans="1:40" ht="9" customHeight="1" thickBot="1">
      <c r="A5" s="183"/>
      <c r="B5" s="187"/>
      <c r="C5" s="187"/>
      <c r="D5" s="187"/>
      <c r="E5" s="187"/>
      <c r="F5" s="187"/>
      <c r="G5" s="187"/>
      <c r="H5" s="184"/>
    </row>
    <row r="6" spans="1:40" s="188" customFormat="1" ht="22.15" customHeight="1" thickBot="1">
      <c r="B6" s="388" t="s">
        <v>179</v>
      </c>
      <c r="C6" s="381" t="s">
        <v>180</v>
      </c>
      <c r="D6" s="382"/>
      <c r="E6" s="382"/>
      <c r="F6" s="382"/>
      <c r="G6" s="382"/>
      <c r="H6" s="382"/>
      <c r="I6" s="382"/>
      <c r="J6" s="382"/>
      <c r="K6" s="382"/>
      <c r="L6" s="382"/>
      <c r="M6" s="383"/>
      <c r="N6" s="390" t="s">
        <v>196</v>
      </c>
      <c r="O6" s="391"/>
      <c r="P6" s="392" t="s">
        <v>163</v>
      </c>
      <c r="Q6" s="388" t="s">
        <v>182</v>
      </c>
    </row>
    <row r="7" spans="1:40" s="189" customFormat="1" ht="33.75" customHeight="1" thickBot="1">
      <c r="B7" s="389"/>
      <c r="C7" s="190" t="s">
        <v>183</v>
      </c>
      <c r="D7" s="191" t="s">
        <v>59</v>
      </c>
      <c r="E7" s="191" t="s">
        <v>61</v>
      </c>
      <c r="F7" s="192" t="s">
        <v>63</v>
      </c>
      <c r="G7" s="192" t="s">
        <v>65</v>
      </c>
      <c r="H7" s="192" t="s">
        <v>75</v>
      </c>
      <c r="I7" s="192" t="s">
        <v>77</v>
      </c>
      <c r="J7" s="192" t="s">
        <v>197</v>
      </c>
      <c r="K7" s="192" t="s">
        <v>198</v>
      </c>
      <c r="L7" s="192" t="s">
        <v>199</v>
      </c>
      <c r="M7" s="227" t="s">
        <v>73</v>
      </c>
      <c r="N7" s="228" t="s">
        <v>200</v>
      </c>
      <c r="O7" s="229" t="s">
        <v>201</v>
      </c>
      <c r="P7" s="392"/>
      <c r="Q7" s="389"/>
      <c r="R7" s="194"/>
      <c r="S7" s="194"/>
      <c r="T7" s="194"/>
      <c r="U7" s="194"/>
      <c r="V7" s="194"/>
      <c r="W7" s="194"/>
      <c r="X7" s="194"/>
      <c r="Y7" s="194"/>
      <c r="Z7" s="194"/>
      <c r="AA7" s="194"/>
      <c r="AB7" s="194"/>
      <c r="AC7" s="194"/>
      <c r="AD7" s="194"/>
      <c r="AE7" s="194"/>
      <c r="AF7" s="194"/>
      <c r="AG7" s="194"/>
      <c r="AH7" s="194"/>
      <c r="AI7" s="194"/>
      <c r="AJ7" s="194"/>
      <c r="AK7" s="194"/>
      <c r="AL7" s="194"/>
      <c r="AM7" s="194"/>
      <c r="AN7" s="194"/>
    </row>
    <row r="8" spans="1:40" s="188" customFormat="1" ht="21.75" customHeight="1">
      <c r="B8" s="195">
        <v>1</v>
      </c>
      <c r="C8" s="212"/>
      <c r="D8" s="213" t="s">
        <v>202</v>
      </c>
      <c r="E8" s="213" t="s">
        <v>203</v>
      </c>
      <c r="F8" s="215" t="s">
        <v>188</v>
      </c>
      <c r="G8" s="215" t="s">
        <v>204</v>
      </c>
      <c r="H8" s="215" t="s">
        <v>189</v>
      </c>
      <c r="I8" s="215" t="s">
        <v>205</v>
      </c>
      <c r="J8" s="215" t="s">
        <v>206</v>
      </c>
      <c r="K8" s="215">
        <v>0.25</v>
      </c>
      <c r="L8" s="236">
        <v>0.25</v>
      </c>
      <c r="M8" s="216">
        <v>1</v>
      </c>
      <c r="N8" s="230">
        <f>ROUND('Look Up Tables'!M115*M8,2)</f>
        <v>602.6</v>
      </c>
      <c r="O8" s="231">
        <f>ROUND(('Look Up Tables'!M115/8760)*'Evap Fan Motors'!M8,4)</f>
        <v>6.88E-2</v>
      </c>
      <c r="P8" s="194">
        <f>IFERROR(ROUND(N8*0.02+O8*200,2),"")</f>
        <v>25.81</v>
      </c>
      <c r="Q8" s="201">
        <f>ROUND(P8*'Project Summary'!$F$32/'Project Summary'!$E$32,2)</f>
        <v>25.81</v>
      </c>
      <c r="R8" s="194"/>
      <c r="S8" s="194"/>
      <c r="T8" s="194"/>
      <c r="U8" s="194"/>
      <c r="V8" s="194"/>
      <c r="W8" s="194"/>
      <c r="X8" s="194"/>
      <c r="Y8" s="194"/>
      <c r="Z8" s="194"/>
      <c r="AA8" s="194"/>
      <c r="AB8" s="194"/>
      <c r="AC8" s="194"/>
      <c r="AD8" s="194"/>
      <c r="AE8" s="194"/>
      <c r="AF8" s="194"/>
      <c r="AG8" s="194"/>
      <c r="AH8" s="194"/>
      <c r="AI8" s="194"/>
      <c r="AJ8" s="194"/>
      <c r="AK8" s="194"/>
      <c r="AL8" s="194"/>
      <c r="AM8" s="194"/>
      <c r="AN8" s="194"/>
    </row>
    <row r="9" spans="1:40" s="188" customFormat="1" ht="21.75" customHeight="1">
      <c r="B9" s="202">
        <v>2</v>
      </c>
      <c r="C9" s="217"/>
      <c r="D9" s="218"/>
      <c r="E9" s="218"/>
      <c r="F9" s="219" t="s">
        <v>188</v>
      </c>
      <c r="G9" s="219" t="s">
        <v>207</v>
      </c>
      <c r="H9" s="219" t="s">
        <v>195</v>
      </c>
      <c r="I9" s="219" t="s">
        <v>205</v>
      </c>
      <c r="J9" s="237" t="s">
        <v>206</v>
      </c>
      <c r="K9" s="219">
        <v>0.33</v>
      </c>
      <c r="L9" s="238">
        <v>0.25</v>
      </c>
      <c r="M9" s="220">
        <v>1</v>
      </c>
      <c r="N9" s="232">
        <f>ROUND('Look Up Tables'!M116*M9,2)</f>
        <v>1530.87</v>
      </c>
      <c r="O9" s="233">
        <f>ROUND(('Look Up Tables'!M116/8760)*'Evap Fan Motors'!M9,4)</f>
        <v>0.17480000000000001</v>
      </c>
      <c r="P9" s="194">
        <f t="shared" ref="P9:P17" si="0">IFERROR(ROUND(N9*0.02+O9*200,2),"")</f>
        <v>65.58</v>
      </c>
      <c r="Q9" s="205">
        <f>ROUND(P9*'Project Summary'!$F$32/'Project Summary'!$E$32,2)</f>
        <v>65.58</v>
      </c>
      <c r="R9" s="194"/>
      <c r="S9" s="194"/>
      <c r="T9" s="194"/>
      <c r="U9" s="194"/>
      <c r="V9" s="194"/>
      <c r="W9" s="194"/>
      <c r="X9" s="194"/>
      <c r="Y9" s="194"/>
      <c r="Z9" s="194"/>
      <c r="AA9" s="194"/>
      <c r="AB9" s="194"/>
      <c r="AC9" s="194"/>
      <c r="AD9" s="194"/>
      <c r="AE9" s="194"/>
      <c r="AF9" s="194"/>
      <c r="AG9" s="194"/>
      <c r="AH9" s="194"/>
      <c r="AI9" s="194"/>
      <c r="AJ9" s="194"/>
      <c r="AK9" s="194"/>
      <c r="AL9" s="194"/>
      <c r="AM9" s="194"/>
      <c r="AN9" s="194"/>
    </row>
    <row r="10" spans="1:40" s="188" customFormat="1" ht="21.75" customHeight="1">
      <c r="B10" s="202">
        <v>3</v>
      </c>
      <c r="C10" s="217"/>
      <c r="D10" s="218"/>
      <c r="E10" s="218"/>
      <c r="F10" s="221" t="s">
        <v>188</v>
      </c>
      <c r="G10" s="219" t="s">
        <v>204</v>
      </c>
      <c r="H10" s="219" t="s">
        <v>189</v>
      </c>
      <c r="I10" s="219" t="s">
        <v>208</v>
      </c>
      <c r="J10" s="237" t="s">
        <v>209</v>
      </c>
      <c r="K10" s="219">
        <f>1/20</f>
        <v>0.05</v>
      </c>
      <c r="L10" s="238">
        <v>0.05</v>
      </c>
      <c r="M10" s="220">
        <v>1</v>
      </c>
      <c r="N10" s="232">
        <f>ROUND('Look Up Tables'!M117*M10,2)</f>
        <v>779.29</v>
      </c>
      <c r="O10" s="233">
        <f>ROUND(('Look Up Tables'!M117/8760)*'Evap Fan Motors'!M10,4)</f>
        <v>8.8999999999999996E-2</v>
      </c>
      <c r="P10" s="194">
        <f t="shared" si="0"/>
        <v>33.39</v>
      </c>
      <c r="Q10" s="205">
        <f>ROUND(P10*'Project Summary'!$F$32/'Project Summary'!$E$32,2)</f>
        <v>33.39</v>
      </c>
      <c r="R10" s="194"/>
      <c r="S10" s="194"/>
      <c r="T10" s="194"/>
      <c r="U10" s="194"/>
      <c r="V10" s="194"/>
      <c r="W10" s="194"/>
      <c r="X10" s="194"/>
      <c r="Y10" s="194"/>
      <c r="Z10" s="194"/>
      <c r="AA10" s="194"/>
      <c r="AB10" s="194"/>
      <c r="AC10" s="194"/>
      <c r="AD10" s="194"/>
      <c r="AE10" s="194"/>
      <c r="AF10" s="194"/>
      <c r="AG10" s="194"/>
      <c r="AH10" s="194"/>
      <c r="AI10" s="194"/>
      <c r="AJ10" s="194"/>
      <c r="AK10" s="194"/>
      <c r="AL10" s="194"/>
      <c r="AM10" s="194"/>
      <c r="AN10" s="194"/>
    </row>
    <row r="11" spans="1:40" s="188" customFormat="1" ht="21.75" customHeight="1">
      <c r="B11" s="202">
        <v>4</v>
      </c>
      <c r="C11" s="217"/>
      <c r="D11" s="218"/>
      <c r="E11" s="218"/>
      <c r="F11" s="219" t="s">
        <v>188</v>
      </c>
      <c r="G11" s="219" t="s">
        <v>207</v>
      </c>
      <c r="H11" s="219" t="s">
        <v>195</v>
      </c>
      <c r="I11" s="219" t="s">
        <v>208</v>
      </c>
      <c r="J11" s="237" t="s">
        <v>209</v>
      </c>
      <c r="K11" s="219">
        <v>0.15</v>
      </c>
      <c r="L11" s="239">
        <v>0.15</v>
      </c>
      <c r="M11" s="220">
        <v>1</v>
      </c>
      <c r="N11" s="232">
        <f>ROUND('Look Up Tables'!M118*M11,2)</f>
        <v>2015.98</v>
      </c>
      <c r="O11" s="233">
        <f>ROUND(('Look Up Tables'!M118/8760)*'Evap Fan Motors'!M11,4)</f>
        <v>0.2301</v>
      </c>
      <c r="P11" s="194">
        <f t="shared" si="0"/>
        <v>86.34</v>
      </c>
      <c r="Q11" s="205">
        <f>ROUND(P11*'Project Summary'!$F$32/'Project Summary'!$E$32,2)</f>
        <v>86.34</v>
      </c>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row>
    <row r="12" spans="1:40" s="188" customFormat="1" ht="21.75" customHeight="1">
      <c r="B12" s="202">
        <v>5</v>
      </c>
      <c r="C12" s="217"/>
      <c r="D12" s="218"/>
      <c r="E12" s="218"/>
      <c r="F12" s="221" t="s">
        <v>188</v>
      </c>
      <c r="G12" s="219" t="s">
        <v>207</v>
      </c>
      <c r="H12" s="219" t="s">
        <v>195</v>
      </c>
      <c r="I12" s="219" t="s">
        <v>208</v>
      </c>
      <c r="J12" s="237" t="s">
        <v>206</v>
      </c>
      <c r="K12" s="219">
        <v>0.15</v>
      </c>
      <c r="L12" s="239">
        <v>0.15</v>
      </c>
      <c r="M12" s="220">
        <v>1</v>
      </c>
      <c r="N12" s="232">
        <f>ROUND('Look Up Tables'!M119*M12,2)</f>
        <v>1955.7</v>
      </c>
      <c r="O12" s="233">
        <f>ROUND(('Look Up Tables'!M119/8760)*'Evap Fan Motors'!M12,4)</f>
        <v>0.2233</v>
      </c>
      <c r="P12" s="194">
        <f t="shared" si="0"/>
        <v>83.77</v>
      </c>
      <c r="Q12" s="205">
        <f>ROUND(P12*'Project Summary'!$F$32/'Project Summary'!$E$32,2)</f>
        <v>83.77</v>
      </c>
      <c r="R12" s="194"/>
      <c r="S12" s="194"/>
      <c r="T12" s="194"/>
      <c r="U12" s="194"/>
      <c r="V12" s="194"/>
      <c r="W12" s="194"/>
      <c r="X12" s="194"/>
      <c r="Y12" s="194"/>
      <c r="Z12" s="194"/>
      <c r="AA12" s="194"/>
      <c r="AB12" s="194"/>
      <c r="AC12" s="194"/>
      <c r="AD12" s="194"/>
      <c r="AE12" s="194"/>
      <c r="AF12" s="194"/>
      <c r="AG12" s="194"/>
      <c r="AH12" s="194"/>
      <c r="AI12" s="194"/>
      <c r="AJ12" s="194"/>
      <c r="AK12" s="194"/>
      <c r="AL12" s="194"/>
      <c r="AM12" s="194"/>
      <c r="AN12" s="194"/>
    </row>
    <row r="13" spans="1:40" s="188" customFormat="1" ht="21.75" customHeight="1">
      <c r="B13" s="202">
        <v>6</v>
      </c>
      <c r="C13" s="217"/>
      <c r="D13" s="218"/>
      <c r="E13" s="218"/>
      <c r="F13" s="219" t="s">
        <v>188</v>
      </c>
      <c r="G13" s="219" t="s">
        <v>204</v>
      </c>
      <c r="H13" s="219" t="s">
        <v>189</v>
      </c>
      <c r="I13" s="219" t="s">
        <v>205</v>
      </c>
      <c r="J13" s="237" t="s">
        <v>206</v>
      </c>
      <c r="K13" s="219">
        <v>0.15</v>
      </c>
      <c r="L13" s="239">
        <v>0.15</v>
      </c>
      <c r="M13" s="220">
        <v>1</v>
      </c>
      <c r="N13" s="232">
        <f>ROUND('Look Up Tables'!M120*M13,2)</f>
        <v>361.56</v>
      </c>
      <c r="O13" s="233">
        <f>ROUND(('Look Up Tables'!M120/8760)*'Evap Fan Motors'!M13,4)</f>
        <v>4.1300000000000003E-2</v>
      </c>
      <c r="P13" s="194">
        <f t="shared" si="0"/>
        <v>15.49</v>
      </c>
      <c r="Q13" s="205">
        <f>ROUND(P13*'Project Summary'!$F$32/'Project Summary'!$E$32,2)</f>
        <v>15.49</v>
      </c>
      <c r="R13" s="194"/>
      <c r="S13" s="194"/>
      <c r="T13" s="194"/>
      <c r="U13" s="194"/>
      <c r="V13" s="194"/>
      <c r="W13" s="194"/>
      <c r="X13" s="194"/>
      <c r="Y13" s="194"/>
      <c r="Z13" s="194"/>
      <c r="AA13" s="194"/>
      <c r="AB13" s="194"/>
      <c r="AC13" s="194"/>
      <c r="AD13" s="194"/>
      <c r="AE13" s="194"/>
      <c r="AF13" s="194"/>
      <c r="AG13" s="194"/>
      <c r="AH13" s="194"/>
      <c r="AI13" s="194"/>
      <c r="AJ13" s="194"/>
      <c r="AK13" s="194"/>
      <c r="AL13" s="194"/>
      <c r="AM13" s="194"/>
      <c r="AN13" s="194"/>
    </row>
    <row r="14" spans="1:40" s="188" customFormat="1" ht="21.75" customHeight="1">
      <c r="B14" s="202">
        <v>7</v>
      </c>
      <c r="C14" s="217"/>
      <c r="D14" s="218"/>
      <c r="E14" s="218"/>
      <c r="F14" s="221" t="s">
        <v>188</v>
      </c>
      <c r="G14" s="219" t="s">
        <v>207</v>
      </c>
      <c r="H14" s="219" t="s">
        <v>195</v>
      </c>
      <c r="I14" s="219" t="s">
        <v>205</v>
      </c>
      <c r="J14" s="237" t="s">
        <v>209</v>
      </c>
      <c r="K14" s="219">
        <v>0.15</v>
      </c>
      <c r="L14" s="239">
        <v>0.15</v>
      </c>
      <c r="M14" s="220">
        <v>1</v>
      </c>
      <c r="N14" s="232">
        <f>ROUND('Look Up Tables'!M121*M14,2)</f>
        <v>353.4</v>
      </c>
      <c r="O14" s="233">
        <f>ROUND(('Look Up Tables'!M121/8760)*'Evap Fan Motors'!M14,4)</f>
        <v>4.0300000000000002E-2</v>
      </c>
      <c r="P14" s="194">
        <f t="shared" si="0"/>
        <v>15.13</v>
      </c>
      <c r="Q14" s="205">
        <f>ROUND(P14*'Project Summary'!$F$32/'Project Summary'!$E$32,2)</f>
        <v>15.13</v>
      </c>
      <c r="R14" s="194"/>
      <c r="S14" s="194"/>
      <c r="T14" s="194"/>
      <c r="U14" s="194"/>
      <c r="V14" s="194"/>
      <c r="W14" s="194"/>
      <c r="X14" s="194"/>
      <c r="Y14" s="194"/>
      <c r="Z14" s="194"/>
      <c r="AA14" s="194"/>
      <c r="AB14" s="194"/>
      <c r="AC14" s="194"/>
      <c r="AD14" s="194"/>
      <c r="AE14" s="194"/>
      <c r="AF14" s="194"/>
      <c r="AG14" s="194"/>
      <c r="AH14" s="194"/>
      <c r="AI14" s="194"/>
      <c r="AJ14" s="194"/>
      <c r="AK14" s="194"/>
      <c r="AL14" s="194"/>
      <c r="AM14" s="194"/>
      <c r="AN14" s="194"/>
    </row>
    <row r="15" spans="1:40" s="188" customFormat="1" ht="21.75" customHeight="1">
      <c r="B15" s="202">
        <v>8</v>
      </c>
      <c r="C15" s="217"/>
      <c r="D15" s="218"/>
      <c r="E15" s="218"/>
      <c r="F15" s="219" t="s">
        <v>188</v>
      </c>
      <c r="G15" s="219" t="s">
        <v>207</v>
      </c>
      <c r="H15" s="219" t="s">
        <v>189</v>
      </c>
      <c r="I15" s="219" t="s">
        <v>205</v>
      </c>
      <c r="J15" s="237" t="s">
        <v>209</v>
      </c>
      <c r="K15" s="219">
        <v>0.15</v>
      </c>
      <c r="L15" s="239">
        <v>0.15</v>
      </c>
      <c r="M15" s="220">
        <v>1</v>
      </c>
      <c r="N15" s="232">
        <f>ROUND('Look Up Tables'!M122*M15,2)</f>
        <v>450.71</v>
      </c>
      <c r="O15" s="233">
        <f>ROUND(('Look Up Tables'!M122/8760)*'Evap Fan Motors'!M15,4)</f>
        <v>5.1499999999999997E-2</v>
      </c>
      <c r="P15" s="194">
        <f t="shared" si="0"/>
        <v>19.309999999999999</v>
      </c>
      <c r="Q15" s="205">
        <f>ROUND(P15*'Project Summary'!$F$32/'Project Summary'!$E$32,2)</f>
        <v>19.309999999999999</v>
      </c>
      <c r="R15" s="194"/>
      <c r="S15" s="194"/>
      <c r="T15" s="194"/>
      <c r="U15" s="194"/>
      <c r="V15" s="194"/>
      <c r="W15" s="194"/>
      <c r="X15" s="194"/>
      <c r="Y15" s="194"/>
      <c r="Z15" s="194"/>
      <c r="AA15" s="194"/>
      <c r="AB15" s="194"/>
      <c r="AC15" s="194"/>
      <c r="AD15" s="194"/>
      <c r="AE15" s="194"/>
      <c r="AF15" s="194"/>
      <c r="AG15" s="194"/>
      <c r="AH15" s="194"/>
      <c r="AI15" s="194"/>
      <c r="AJ15" s="194"/>
      <c r="AK15" s="194"/>
      <c r="AL15" s="194"/>
      <c r="AM15" s="194"/>
      <c r="AN15" s="194"/>
    </row>
    <row r="16" spans="1:40" s="188" customFormat="1" ht="21.75" customHeight="1">
      <c r="B16" s="202">
        <v>9</v>
      </c>
      <c r="C16" s="217"/>
      <c r="D16" s="218"/>
      <c r="E16" s="218"/>
      <c r="F16" s="221" t="s">
        <v>188</v>
      </c>
      <c r="G16" s="219" t="s">
        <v>207</v>
      </c>
      <c r="H16" s="219" t="s">
        <v>189</v>
      </c>
      <c r="I16" s="219" t="s">
        <v>205</v>
      </c>
      <c r="J16" s="237" t="s">
        <v>206</v>
      </c>
      <c r="K16" s="219">
        <v>0.15</v>
      </c>
      <c r="L16" s="239">
        <v>0.15</v>
      </c>
      <c r="M16" s="220">
        <v>1</v>
      </c>
      <c r="N16" s="232">
        <f>ROUND('Look Up Tables'!M123*M16,2)</f>
        <v>361.56</v>
      </c>
      <c r="O16" s="233">
        <f>ROUND(('Look Up Tables'!M123/8760)*'Evap Fan Motors'!M16,4)</f>
        <v>4.1300000000000003E-2</v>
      </c>
      <c r="P16" s="194">
        <f t="shared" si="0"/>
        <v>15.49</v>
      </c>
      <c r="Q16" s="205">
        <f>ROUND(P16*'Project Summary'!$F$32/'Project Summary'!$E$32,2)</f>
        <v>15.49</v>
      </c>
      <c r="R16" s="194"/>
      <c r="S16" s="194"/>
      <c r="T16" s="194"/>
      <c r="U16" s="194"/>
      <c r="V16" s="194"/>
      <c r="W16" s="194"/>
      <c r="X16" s="194"/>
      <c r="Y16" s="194"/>
      <c r="Z16" s="194"/>
      <c r="AA16" s="194"/>
      <c r="AB16" s="194"/>
      <c r="AC16" s="194"/>
      <c r="AD16" s="194"/>
      <c r="AE16" s="194"/>
      <c r="AF16" s="194"/>
      <c r="AG16" s="194"/>
      <c r="AH16" s="194"/>
      <c r="AI16" s="194"/>
      <c r="AJ16" s="194"/>
      <c r="AK16" s="194"/>
      <c r="AL16" s="194"/>
      <c r="AM16" s="194"/>
      <c r="AN16" s="194"/>
    </row>
    <row r="17" spans="2:40" s="188" customFormat="1" ht="21.75" customHeight="1" thickBot="1">
      <c r="B17" s="206">
        <v>10</v>
      </c>
      <c r="C17" s="222"/>
      <c r="D17" s="223"/>
      <c r="E17" s="223"/>
      <c r="F17" s="225" t="s">
        <v>188</v>
      </c>
      <c r="G17" s="225" t="s">
        <v>204</v>
      </c>
      <c r="H17" s="225" t="s">
        <v>189</v>
      </c>
      <c r="I17" s="225" t="s">
        <v>205</v>
      </c>
      <c r="J17" s="224" t="s">
        <v>206</v>
      </c>
      <c r="K17" s="240">
        <v>0.15</v>
      </c>
      <c r="L17" s="240">
        <v>0.15</v>
      </c>
      <c r="M17" s="226">
        <v>1</v>
      </c>
      <c r="N17" s="234">
        <f>ROUND('Look Up Tables'!M124*M17,2)</f>
        <v>361.56</v>
      </c>
      <c r="O17" s="235">
        <f>ROUND(('Look Up Tables'!M124/8760)*'Evap Fan Motors'!M17,4)</f>
        <v>4.1300000000000003E-2</v>
      </c>
      <c r="P17" s="194">
        <f t="shared" si="0"/>
        <v>15.49</v>
      </c>
      <c r="Q17" s="211">
        <f>ROUND(P17*'Project Summary'!$F$32/'Project Summary'!$E$32,2)</f>
        <v>15.49</v>
      </c>
      <c r="R17" s="194"/>
      <c r="S17" s="194"/>
      <c r="T17" s="194"/>
      <c r="U17" s="194"/>
      <c r="V17" s="194"/>
      <c r="W17" s="194"/>
      <c r="X17" s="194"/>
      <c r="Y17" s="194"/>
      <c r="Z17" s="194"/>
      <c r="AA17" s="194"/>
      <c r="AB17" s="194"/>
      <c r="AC17" s="194"/>
      <c r="AD17" s="194"/>
      <c r="AE17" s="194"/>
      <c r="AF17" s="194"/>
      <c r="AG17" s="194"/>
      <c r="AH17" s="194"/>
      <c r="AI17" s="194"/>
      <c r="AJ17" s="194"/>
      <c r="AK17" s="194"/>
      <c r="AL17" s="194"/>
      <c r="AM17" s="194"/>
      <c r="AN17" s="194"/>
    </row>
    <row r="18" spans="2:40"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row>
    <row r="19" spans="2:40"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row>
    <row r="20" spans="2:40"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row>
    <row r="21" spans="2:40">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row>
    <row r="22" spans="2:40">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row>
    <row r="23" spans="2:40">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row>
    <row r="24" spans="2:40">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row>
    <row r="25" spans="2:40">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row>
    <row r="26" spans="2:40">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row>
    <row r="27" spans="2:40">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row>
    <row r="28" spans="2:40">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row>
    <row r="29" spans="2:40">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row>
    <row r="30" spans="2:40">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row>
    <row r="31" spans="2:40">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row>
    <row r="32" spans="2:40">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row>
    <row r="33" spans="2:40">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row>
    <row r="34" spans="2:40">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row>
    <row r="35" spans="2:40">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row>
    <row r="36" spans="2:40">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row>
    <row r="37" spans="2:40">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row>
    <row r="38" spans="2:40">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row>
    <row r="39" spans="2:40">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row>
    <row r="40" spans="2:40">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row>
    <row r="41" spans="2:40">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row>
    <row r="42" spans="2:40">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row>
    <row r="43" spans="2:40">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row>
    <row r="44" spans="2:40">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row>
    <row r="45" spans="2:40">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row>
    <row r="46" spans="2:40">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row>
    <row r="47" spans="2:40">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row>
    <row r="48" spans="2:40">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row>
    <row r="49" spans="2:40">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row>
    <row r="50" spans="2:40">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row>
    <row r="51" spans="2:40">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row>
    <row r="52" spans="2:40">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row>
    <row r="53" spans="2:40">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row>
    <row r="54" spans="2:40">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row>
    <row r="55" spans="2:40">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row>
    <row r="56" spans="2:40">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row>
    <row r="57" spans="2:40">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row>
    <row r="58" spans="2:40">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row>
    <row r="59" spans="2:40">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row>
    <row r="60" spans="2:40">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row>
    <row r="61" spans="2:40">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row>
    <row r="62" spans="2:40">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row>
    <row r="63" spans="2:40">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row>
    <row r="64" spans="2:40">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row>
    <row r="65" spans="2:40">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row>
  </sheetData>
  <sheetProtection algorithmName="SHA-512" hashValue="/nx/6X86O9o75eNMeHqB/dADb8dPF6GaMWAAMz12Kn+J0nBcGGuEqZY0DHwOyrC6mrABxfDUnC2r0vaVNMocfw==" saltValue="i0DnnrdcoM/gdYJFlL2LhA==" spinCount="100000" sheet="1" formatColumns="0"/>
  <mergeCells count="6">
    <mergeCell ref="C6:M6"/>
    <mergeCell ref="N6:O6"/>
    <mergeCell ref="B4:N4"/>
    <mergeCell ref="P6:P7"/>
    <mergeCell ref="Q6:Q7"/>
    <mergeCell ref="B6:B7"/>
  </mergeCells>
  <conditionalFormatting sqref="F8:F17">
    <cfRule type="expression" dxfId="24"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disablePrompts="1" count="5">
        <x14:dataValidation type="list" allowBlank="1" showInputMessage="1" showErrorMessage="1" xr:uid="{F3E8827F-FD31-4637-8A56-BC5A16D6CD90}">
          <x14:formula1>
            <xm:f>'Look Up Tables'!$D$3:$D$4</xm:f>
          </x14:formula1>
          <xm:sqref>H8:H17</xm:sqref>
        </x14:dataValidation>
        <x14:dataValidation type="list" allowBlank="1" showInputMessage="1" showErrorMessage="1" xr:uid="{5575D01D-9A60-4C7A-B6AA-62DF03228DC3}">
          <x14:formula1>
            <xm:f>'Look Up Tables'!$B$33:$B$34</xm:f>
          </x14:formula1>
          <xm:sqref>I8:I17</xm:sqref>
        </x14:dataValidation>
        <x14:dataValidation type="list" allowBlank="1" showInputMessage="1" showErrorMessage="1" promptTitle="Retrofit Only" prompt="This measure is intended for Retrofit applications only. If your application is a New Construction application, please contact CLEAResult staff." xr:uid="{539FFD60-75AF-452F-8B1A-7EEAE567EEAA}">
          <x14:formula1>
            <xm:f>'Look Up Tables'!$F$33:$F$34</xm:f>
          </x14:formula1>
          <xm:sqref>F8:F17</xm:sqref>
        </x14:dataValidation>
        <x14:dataValidation type="list" allowBlank="1" showInputMessage="1" showErrorMessage="1" xr:uid="{0A6D6FE0-13BC-474A-B993-164C7D2F0054}">
          <x14:formula1>
            <xm:f>'Look Up Tables'!$B$9:$B$10</xm:f>
          </x14:formula1>
          <xm:sqref>G8:G17</xm:sqref>
        </x14:dataValidation>
        <x14:dataValidation type="list" allowBlank="1" showInputMessage="1" showErrorMessage="1" xr:uid="{85EB5BFF-D0BC-4D86-8687-DD901A0B7BDD}">
          <x14:formula1>
            <xm:f>'Look Up Tables'!$B$35:$B$36</xm:f>
          </x14:formula1>
          <xm:sqref>J8:J17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7F265-6E17-41F9-A9D8-ACB4F200F4FB}">
  <sheetPr codeName="Sheet7">
    <tabColor theme="8" tint="0.59999389629810485"/>
  </sheetPr>
  <dimension ref="A1:AL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16.875" style="183" customWidth="1"/>
    <col min="8" max="8" width="15.625" style="183" customWidth="1"/>
    <col min="9" max="9" width="11.25" style="184" bestFit="1" customWidth="1"/>
    <col min="10" max="10" width="12.375" style="183" customWidth="1"/>
    <col min="11" max="11" width="9.25" style="183" customWidth="1"/>
    <col min="12" max="12" width="12.625" style="183" bestFit="1" customWidth="1"/>
    <col min="13" max="13" width="11.375" style="183" bestFit="1" customWidth="1"/>
    <col min="14" max="14" width="0" style="183" hidden="1" customWidth="1"/>
    <col min="15" max="16384" width="8.75" style="183"/>
  </cols>
  <sheetData>
    <row r="1" spans="1:38">
      <c r="A1" s="182" t="s">
        <v>177</v>
      </c>
      <c r="N1" s="183" t="s">
        <v>178</v>
      </c>
    </row>
    <row r="2" spans="1:38" s="184" customFormat="1" ht="9.75" customHeight="1"/>
    <row r="3" spans="1:38" ht="34.5" customHeight="1">
      <c r="A3" s="183"/>
      <c r="B3" s="241" t="s">
        <v>129</v>
      </c>
      <c r="C3" s="186"/>
      <c r="D3" s="186"/>
      <c r="E3" s="186"/>
      <c r="F3" s="186"/>
      <c r="G3" s="186"/>
      <c r="H3" s="186"/>
    </row>
    <row r="4" spans="1:38" ht="28.9" customHeight="1">
      <c r="A4" s="183"/>
      <c r="B4" s="242" t="s">
        <v>158</v>
      </c>
      <c r="C4" s="243"/>
      <c r="D4" s="243"/>
      <c r="E4" s="243"/>
      <c r="F4" s="243"/>
      <c r="G4" s="243"/>
      <c r="H4" s="243"/>
      <c r="I4" s="243"/>
      <c r="J4" s="243"/>
      <c r="K4" s="243"/>
      <c r="L4" s="243"/>
    </row>
    <row r="5" spans="1:38" ht="9" customHeight="1" thickBot="1">
      <c r="A5" s="183"/>
      <c r="B5" s="187"/>
      <c r="C5" s="187"/>
      <c r="D5" s="187"/>
      <c r="E5" s="187"/>
      <c r="F5" s="187"/>
      <c r="G5" s="187"/>
      <c r="H5" s="184"/>
    </row>
    <row r="6" spans="1:38" s="188" customFormat="1" ht="22.15" customHeight="1">
      <c r="B6" s="388" t="s">
        <v>179</v>
      </c>
      <c r="C6" s="381" t="s">
        <v>180</v>
      </c>
      <c r="D6" s="382"/>
      <c r="E6" s="382"/>
      <c r="F6" s="382"/>
      <c r="G6" s="382"/>
      <c r="H6" s="382"/>
      <c r="I6" s="382"/>
      <c r="J6" s="382"/>
      <c r="K6" s="383"/>
      <c r="L6" s="393" t="s">
        <v>196</v>
      </c>
      <c r="M6" s="394"/>
      <c r="N6" s="392" t="s">
        <v>163</v>
      </c>
      <c r="O6" s="388" t="s">
        <v>182</v>
      </c>
    </row>
    <row r="7" spans="1:38" s="189" customFormat="1" ht="33.75" customHeight="1" thickBot="1">
      <c r="B7" s="389"/>
      <c r="C7" s="190" t="s">
        <v>183</v>
      </c>
      <c r="D7" s="192" t="s">
        <v>59</v>
      </c>
      <c r="E7" s="192" t="s">
        <v>61</v>
      </c>
      <c r="F7" s="192" t="s">
        <v>63</v>
      </c>
      <c r="G7" s="192" t="s">
        <v>75</v>
      </c>
      <c r="H7" s="192" t="s">
        <v>210</v>
      </c>
      <c r="I7" s="192" t="s">
        <v>211</v>
      </c>
      <c r="J7" s="192" t="s">
        <v>212</v>
      </c>
      <c r="K7" s="193" t="s">
        <v>73</v>
      </c>
      <c r="L7" s="190" t="s">
        <v>110</v>
      </c>
      <c r="M7" s="193" t="s">
        <v>162</v>
      </c>
      <c r="N7" s="392"/>
      <c r="O7" s="389"/>
      <c r="P7" s="194"/>
      <c r="Q7" s="194"/>
      <c r="R7" s="194"/>
      <c r="S7" s="194"/>
      <c r="T7" s="194"/>
      <c r="U7" s="194"/>
      <c r="V7" s="194"/>
      <c r="W7" s="194"/>
      <c r="X7" s="194"/>
      <c r="Y7" s="194"/>
      <c r="Z7" s="194"/>
      <c r="AA7" s="194"/>
      <c r="AB7" s="194"/>
      <c r="AC7" s="194"/>
      <c r="AD7" s="194"/>
      <c r="AE7" s="194"/>
      <c r="AF7" s="194"/>
      <c r="AG7" s="194"/>
      <c r="AH7" s="194"/>
      <c r="AI7" s="194"/>
      <c r="AJ7" s="194"/>
      <c r="AK7" s="194"/>
      <c r="AL7" s="194"/>
    </row>
    <row r="8" spans="1:38" s="188" customFormat="1" ht="21.75" customHeight="1">
      <c r="B8" s="244">
        <v>1</v>
      </c>
      <c r="C8" s="212"/>
      <c r="D8" s="215"/>
      <c r="E8" s="215"/>
      <c r="F8" s="215" t="s">
        <v>188</v>
      </c>
      <c r="G8" s="214" t="s">
        <v>189</v>
      </c>
      <c r="H8" s="215">
        <v>0.25</v>
      </c>
      <c r="I8" s="215" t="s">
        <v>213</v>
      </c>
      <c r="J8" s="215" t="s">
        <v>205</v>
      </c>
      <c r="K8" s="216">
        <v>1</v>
      </c>
      <c r="L8" s="230">
        <f>ROUND('Look Up Tables'!L129*K8,2)</f>
        <v>2699.98</v>
      </c>
      <c r="M8" s="245">
        <f>ROUND('Look Up Tables'!M129*K8,4)</f>
        <v>0</v>
      </c>
      <c r="N8" s="194">
        <f>IFERROR(ROUND(L8*0.02+M8*200,2),"")</f>
        <v>54</v>
      </c>
      <c r="O8" s="246">
        <f>ROUND(N8*'Project Summary'!$F$32/'Project Summary'!$E$32,2)</f>
        <v>54</v>
      </c>
      <c r="P8" s="194"/>
      <c r="Q8" s="194"/>
      <c r="R8" s="194"/>
      <c r="S8" s="194"/>
      <c r="T8" s="194"/>
      <c r="U8" s="194"/>
      <c r="V8" s="194"/>
      <c r="W8" s="194"/>
      <c r="X8" s="194"/>
      <c r="Y8" s="194"/>
      <c r="Z8" s="194"/>
      <c r="AA8" s="194"/>
      <c r="AB8" s="194"/>
      <c r="AC8" s="194"/>
      <c r="AD8" s="194"/>
      <c r="AE8" s="194"/>
      <c r="AF8" s="194"/>
      <c r="AG8" s="194"/>
      <c r="AH8" s="194"/>
      <c r="AI8" s="194"/>
      <c r="AJ8" s="194"/>
      <c r="AK8" s="194"/>
      <c r="AL8" s="194"/>
    </row>
    <row r="9" spans="1:38" s="188" customFormat="1" ht="21.75" customHeight="1">
      <c r="B9" s="202">
        <v>2</v>
      </c>
      <c r="C9" s="217"/>
      <c r="D9" s="219"/>
      <c r="E9" s="219"/>
      <c r="F9" s="219"/>
      <c r="G9" s="219" t="s">
        <v>195</v>
      </c>
      <c r="H9" s="219">
        <v>0.25</v>
      </c>
      <c r="I9" s="237" t="s">
        <v>213</v>
      </c>
      <c r="J9" s="237" t="s">
        <v>205</v>
      </c>
      <c r="K9" s="220">
        <v>1</v>
      </c>
      <c r="L9" s="247">
        <f>ROUND('Look Up Tables'!L130*K9,)</f>
        <v>2117</v>
      </c>
      <c r="M9" s="248">
        <f>ROUND('Look Up Tables'!M130*K9,4)</f>
        <v>0</v>
      </c>
      <c r="N9" s="194">
        <f t="shared" ref="N9:N17" si="0">IFERROR(ROUND(L9*0.02+M9*200,2),"")</f>
        <v>42.34</v>
      </c>
      <c r="O9" s="205">
        <f>ROUND(N9*'Project Summary'!$F$32/'Project Summary'!$E$32,2)</f>
        <v>42.34</v>
      </c>
      <c r="P9" s="194"/>
      <c r="Q9" s="194"/>
      <c r="R9" s="194"/>
      <c r="S9" s="194"/>
      <c r="T9" s="194"/>
      <c r="U9" s="194"/>
      <c r="V9" s="194"/>
      <c r="W9" s="194"/>
      <c r="X9" s="194"/>
      <c r="Y9" s="194"/>
      <c r="Z9" s="194"/>
      <c r="AA9" s="194"/>
      <c r="AB9" s="194"/>
      <c r="AC9" s="194"/>
      <c r="AD9" s="194"/>
      <c r="AE9" s="194"/>
      <c r="AF9" s="194"/>
      <c r="AG9" s="194"/>
      <c r="AH9" s="194"/>
      <c r="AI9" s="194"/>
      <c r="AJ9" s="194"/>
      <c r="AK9" s="194"/>
      <c r="AL9" s="194"/>
    </row>
    <row r="10" spans="1:38" s="188" customFormat="1" ht="21.75" customHeight="1">
      <c r="B10" s="202">
        <v>3</v>
      </c>
      <c r="C10" s="217"/>
      <c r="D10" s="219"/>
      <c r="E10" s="219"/>
      <c r="F10" s="219"/>
      <c r="G10" s="219" t="s">
        <v>189</v>
      </c>
      <c r="H10" s="219">
        <v>0.25</v>
      </c>
      <c r="I10" s="237" t="s">
        <v>213</v>
      </c>
      <c r="J10" s="237" t="s">
        <v>206</v>
      </c>
      <c r="K10" s="220">
        <v>1</v>
      </c>
      <c r="L10" s="247">
        <f>ROUND('Look Up Tables'!L131*K10,)</f>
        <v>1157</v>
      </c>
      <c r="M10" s="248">
        <f>ROUND('Look Up Tables'!M131*K10,4)</f>
        <v>0</v>
      </c>
      <c r="N10" s="194">
        <f t="shared" si="0"/>
        <v>23.14</v>
      </c>
      <c r="O10" s="205">
        <f>ROUND(N10*'Project Summary'!$F$32/'Project Summary'!$E$32,2)</f>
        <v>23.14</v>
      </c>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row>
    <row r="11" spans="1:38" s="188" customFormat="1" ht="21.75" customHeight="1">
      <c r="B11" s="202">
        <v>4</v>
      </c>
      <c r="C11" s="217"/>
      <c r="D11" s="219"/>
      <c r="E11" s="219"/>
      <c r="F11" s="219"/>
      <c r="G11" s="219" t="s">
        <v>195</v>
      </c>
      <c r="H11" s="219">
        <v>0.25</v>
      </c>
      <c r="I11" s="237" t="s">
        <v>213</v>
      </c>
      <c r="J11" s="237" t="s">
        <v>206</v>
      </c>
      <c r="K11" s="220">
        <v>1</v>
      </c>
      <c r="L11" s="247">
        <f>ROUND('Look Up Tables'!L132*K11,)</f>
        <v>907</v>
      </c>
      <c r="M11" s="248">
        <f>ROUND('Look Up Tables'!M132*K11,4)</f>
        <v>0</v>
      </c>
      <c r="N11" s="194">
        <f t="shared" si="0"/>
        <v>18.14</v>
      </c>
      <c r="O11" s="205">
        <f>ROUND(N11*'Project Summary'!$F$32/'Project Summary'!$E$32,2)</f>
        <v>18.14</v>
      </c>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row>
    <row r="12" spans="1:38" s="188" customFormat="1" ht="21.75" customHeight="1">
      <c r="B12" s="202">
        <v>5</v>
      </c>
      <c r="C12" s="217"/>
      <c r="D12" s="219"/>
      <c r="E12" s="219"/>
      <c r="F12" s="219"/>
      <c r="G12" s="219" t="s">
        <v>189</v>
      </c>
      <c r="H12" s="219"/>
      <c r="I12" s="237" t="s">
        <v>213</v>
      </c>
      <c r="J12" s="237" t="s">
        <v>205</v>
      </c>
      <c r="K12" s="220"/>
      <c r="L12" s="247">
        <f>ROUND('Look Up Tables'!L133*K12,)</f>
        <v>0</v>
      </c>
      <c r="M12" s="248">
        <f>ROUND('Look Up Tables'!M133*K12,4)</f>
        <v>0</v>
      </c>
      <c r="N12" s="194">
        <f t="shared" si="0"/>
        <v>0</v>
      </c>
      <c r="O12" s="205">
        <f>ROUND(N12*'Project Summary'!$F$32/'Project Summary'!$E$32,2)</f>
        <v>0</v>
      </c>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row>
    <row r="13" spans="1:38" s="188" customFormat="1" ht="21.75" customHeight="1">
      <c r="B13" s="202">
        <v>6</v>
      </c>
      <c r="C13" s="217"/>
      <c r="D13" s="219"/>
      <c r="E13" s="219"/>
      <c r="F13" s="219"/>
      <c r="G13" s="219" t="s">
        <v>189</v>
      </c>
      <c r="H13" s="219"/>
      <c r="I13" s="237" t="s">
        <v>213</v>
      </c>
      <c r="J13" s="237" t="s">
        <v>205</v>
      </c>
      <c r="K13" s="220"/>
      <c r="L13" s="247">
        <f>ROUND('Look Up Tables'!L134*K13,)</f>
        <v>0</v>
      </c>
      <c r="M13" s="248">
        <f>ROUND('Look Up Tables'!M134*K13,4)</f>
        <v>0</v>
      </c>
      <c r="N13" s="194">
        <f t="shared" si="0"/>
        <v>0</v>
      </c>
      <c r="O13" s="205">
        <f>ROUND(N13*'Project Summary'!$F$32/'Project Summary'!$E$32,2)</f>
        <v>0</v>
      </c>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row>
    <row r="14" spans="1:38" s="188" customFormat="1" ht="21.75" customHeight="1">
      <c r="B14" s="202">
        <v>7</v>
      </c>
      <c r="C14" s="217"/>
      <c r="D14" s="219"/>
      <c r="E14" s="219"/>
      <c r="F14" s="219"/>
      <c r="G14" s="219" t="s">
        <v>189</v>
      </c>
      <c r="H14" s="219"/>
      <c r="I14" s="237" t="s">
        <v>213</v>
      </c>
      <c r="J14" s="237" t="s">
        <v>205</v>
      </c>
      <c r="K14" s="220"/>
      <c r="L14" s="247">
        <f>ROUND('Look Up Tables'!L135*K14,)</f>
        <v>0</v>
      </c>
      <c r="M14" s="248">
        <f>ROUND('Look Up Tables'!M135*K14,4)</f>
        <v>0</v>
      </c>
      <c r="N14" s="194">
        <f t="shared" si="0"/>
        <v>0</v>
      </c>
      <c r="O14" s="205">
        <f>ROUND(N14*'Project Summary'!$F$32/'Project Summary'!$E$32,2)</f>
        <v>0</v>
      </c>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row>
    <row r="15" spans="1:38" s="188" customFormat="1" ht="21.75" customHeight="1">
      <c r="B15" s="202">
        <v>8</v>
      </c>
      <c r="C15" s="217"/>
      <c r="D15" s="219"/>
      <c r="E15" s="219"/>
      <c r="F15" s="219"/>
      <c r="G15" s="219" t="s">
        <v>189</v>
      </c>
      <c r="H15" s="219"/>
      <c r="I15" s="237" t="s">
        <v>213</v>
      </c>
      <c r="J15" s="237" t="s">
        <v>205</v>
      </c>
      <c r="K15" s="220"/>
      <c r="L15" s="247">
        <f>ROUND('Look Up Tables'!L136*K15,)</f>
        <v>0</v>
      </c>
      <c r="M15" s="248">
        <f>ROUND('Look Up Tables'!M136*K15,4)</f>
        <v>0</v>
      </c>
      <c r="N15" s="194">
        <f t="shared" si="0"/>
        <v>0</v>
      </c>
      <c r="O15" s="205">
        <f>ROUND(N15*'Project Summary'!$F$32/'Project Summary'!$E$32,2)</f>
        <v>0</v>
      </c>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row>
    <row r="16" spans="1:38" s="188" customFormat="1" ht="21.75" customHeight="1">
      <c r="B16" s="202">
        <v>9</v>
      </c>
      <c r="C16" s="217"/>
      <c r="D16" s="219"/>
      <c r="E16" s="219"/>
      <c r="F16" s="219"/>
      <c r="G16" s="219" t="s">
        <v>189</v>
      </c>
      <c r="H16" s="219"/>
      <c r="I16" s="237" t="s">
        <v>213</v>
      </c>
      <c r="J16" s="237" t="s">
        <v>205</v>
      </c>
      <c r="K16" s="220"/>
      <c r="L16" s="247">
        <f>ROUND('Look Up Tables'!L137*K16,)</f>
        <v>0</v>
      </c>
      <c r="M16" s="248">
        <f>ROUND('Look Up Tables'!M137*K16,4)</f>
        <v>0</v>
      </c>
      <c r="N16" s="194">
        <f t="shared" si="0"/>
        <v>0</v>
      </c>
      <c r="O16" s="205">
        <f>ROUND(N16*'Project Summary'!$F$32/'Project Summary'!$E$32,2)</f>
        <v>0</v>
      </c>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row>
    <row r="17" spans="2:38" s="188" customFormat="1" ht="21.75" customHeight="1" thickBot="1">
      <c r="B17" s="206">
        <v>10</v>
      </c>
      <c r="C17" s="222"/>
      <c r="D17" s="225"/>
      <c r="E17" s="225"/>
      <c r="F17" s="225"/>
      <c r="G17" s="224" t="s">
        <v>189</v>
      </c>
      <c r="H17" s="225"/>
      <c r="I17" s="224" t="s">
        <v>213</v>
      </c>
      <c r="J17" s="224" t="s">
        <v>205</v>
      </c>
      <c r="K17" s="226"/>
      <c r="L17" s="249">
        <f>ROUND('Look Up Tables'!L138*K17,)</f>
        <v>0</v>
      </c>
      <c r="M17" s="250">
        <f>ROUND('Look Up Tables'!M138*K17,4)</f>
        <v>0</v>
      </c>
      <c r="N17" s="194">
        <f t="shared" si="0"/>
        <v>0</v>
      </c>
      <c r="O17" s="211">
        <f>ROUND(N17*'Project Summary'!$F$32/'Project Summary'!$E$32,2)</f>
        <v>0</v>
      </c>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row>
    <row r="18" spans="2:38"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row>
    <row r="19" spans="2:38"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row>
    <row r="20" spans="2:38"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row>
    <row r="21" spans="2:38">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row>
    <row r="22" spans="2:38">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row>
    <row r="23" spans="2:38">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row>
    <row r="24" spans="2:38">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row>
    <row r="25" spans="2:38">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row>
    <row r="26" spans="2:38">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row>
    <row r="27" spans="2:38">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row>
    <row r="28" spans="2:38">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row>
    <row r="29" spans="2:38">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row>
    <row r="30" spans="2:38">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row>
    <row r="31" spans="2:38">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row>
    <row r="32" spans="2:38">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row>
    <row r="33" spans="2:38">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row>
    <row r="34" spans="2:38">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row>
    <row r="35" spans="2:38">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row>
    <row r="36" spans="2:38">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row>
    <row r="37" spans="2:38">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row>
    <row r="38" spans="2:38">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row>
    <row r="39" spans="2:38">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row>
    <row r="40" spans="2:38">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row>
    <row r="41" spans="2:38">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row>
    <row r="42" spans="2:38">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row>
    <row r="43" spans="2:38">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row>
    <row r="44" spans="2:38">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row>
    <row r="45" spans="2:38">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row>
    <row r="46" spans="2:38">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row>
    <row r="47" spans="2:38">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38">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row>
    <row r="49" spans="2:38">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row>
    <row r="50" spans="2:38">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row>
    <row r="51" spans="2:38">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row>
    <row r="52" spans="2:38">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row>
    <row r="53" spans="2:38">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row>
    <row r="54" spans="2:38">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row>
    <row r="55" spans="2:38">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row>
    <row r="56" spans="2:38">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row>
    <row r="57" spans="2:38">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row>
    <row r="58" spans="2:38">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row>
    <row r="59" spans="2:38">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row>
    <row r="60" spans="2:38">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row>
    <row r="61" spans="2:38">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row>
    <row r="62" spans="2:38">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row>
    <row r="63" spans="2:38">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row>
    <row r="64" spans="2:38">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row>
    <row r="65" spans="2:38">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row>
  </sheetData>
  <sheetProtection algorithmName="SHA-512" hashValue="BCMYQRwZoltERnLIeu34/x1irdvo1WVyJdCb1sUzuXgXy7OC1b3AYvp6+zcUINT+KXsMA6LKzE41cTOSIMiyzw==" saltValue="FDPcZKenyK6KGHbj1icgcQ==" spinCount="100000" sheet="1" formatColumns="0"/>
  <mergeCells count="5">
    <mergeCell ref="C6:K6"/>
    <mergeCell ref="L6:M6"/>
    <mergeCell ref="N6:N7"/>
    <mergeCell ref="O6:O7"/>
    <mergeCell ref="B6:B7"/>
  </mergeCells>
  <conditionalFormatting sqref="F8:F17">
    <cfRule type="expression" dxfId="23"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promptTitle="Retrofit Only" prompt="This measure is for retrofit projects only. If new Construction, please contact CLEAResult for further assistance._x000a_" xr:uid="{17699282-64CB-409E-B572-D53702992456}">
          <x14:formula1>
            <xm:f>'Look Up Tables'!$F$33:$F$34</xm:f>
          </x14:formula1>
          <xm:sqref>F8:F17</xm:sqref>
        </x14:dataValidation>
        <x14:dataValidation type="list" allowBlank="1" showInputMessage="1" showErrorMessage="1" xr:uid="{5B60C8E3-8837-46BD-9A0D-37C64459BAF3}">
          <x14:formula1>
            <xm:f>'Look Up Tables'!$R$40:$R$42</xm:f>
          </x14:formula1>
          <xm:sqref>I8:I17</xm:sqref>
        </x14:dataValidation>
        <x14:dataValidation type="list" allowBlank="1" showInputMessage="1" showErrorMessage="1" xr:uid="{A9B7A64F-5AD9-464B-A9A8-2280B49AE2EE}">
          <x14:formula1>
            <xm:f>'Look Up Tables'!$C$33:$C$34</xm:f>
          </x14:formula1>
          <xm:sqref>J8:J17</xm:sqref>
        </x14:dataValidation>
        <x14:dataValidation type="list" allowBlank="1" showInputMessage="1" showErrorMessage="1" xr:uid="{1CD5DA2D-9A5A-4D5A-B8E9-E1F849C56622}">
          <x14:formula1>
            <xm:f>'Look Up Tables'!$D$3:$D$4</xm:f>
          </x14:formula1>
          <xm:sqref>G8:G17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14A8-6726-446B-A3D8-DB146FA3E704}">
  <sheetPr codeName="Sheet8">
    <tabColor theme="8" tint="0.59999389629810485"/>
  </sheetPr>
  <dimension ref="A1:AO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7" width="31.125" style="183" customWidth="1"/>
    <col min="8" max="8" width="12.375" style="183" customWidth="1"/>
    <col min="9" max="9" width="9.25" style="183" customWidth="1"/>
    <col min="10" max="10" width="11.875" style="183" hidden="1" customWidth="1"/>
    <col min="11" max="13" width="8.75" style="183" hidden="1" customWidth="1"/>
    <col min="14" max="14" width="9.75" style="183" hidden="1" customWidth="1"/>
    <col min="15" max="15" width="12.625" style="183" bestFit="1" customWidth="1"/>
    <col min="16" max="16" width="8.75" style="183"/>
    <col min="17" max="17" width="0" style="183" hidden="1" customWidth="1"/>
    <col min="18" max="16384" width="8.75" style="183"/>
  </cols>
  <sheetData>
    <row r="1" spans="1:41">
      <c r="A1" s="182" t="s">
        <v>177</v>
      </c>
      <c r="J1" s="183" t="s">
        <v>178</v>
      </c>
      <c r="K1" s="183" t="s">
        <v>178</v>
      </c>
      <c r="L1" s="183" t="s">
        <v>178</v>
      </c>
      <c r="M1" s="183" t="s">
        <v>178</v>
      </c>
      <c r="N1" s="183" t="s">
        <v>178</v>
      </c>
      <c r="Q1" s="183" t="s">
        <v>178</v>
      </c>
    </row>
    <row r="2" spans="1:41" s="184" customFormat="1" ht="9.75" customHeight="1"/>
    <row r="3" spans="1:41" ht="34.5" customHeight="1">
      <c r="A3" s="183"/>
      <c r="B3" s="241" t="s">
        <v>134</v>
      </c>
      <c r="C3" s="186"/>
      <c r="D3" s="186"/>
      <c r="E3" s="186"/>
      <c r="F3" s="186"/>
      <c r="G3" s="186"/>
    </row>
    <row r="4" spans="1:41" ht="28.9" customHeight="1">
      <c r="A4" s="183"/>
      <c r="B4" s="242" t="s">
        <v>158</v>
      </c>
      <c r="C4" s="243"/>
      <c r="D4" s="243"/>
      <c r="E4" s="243"/>
      <c r="F4" s="243"/>
      <c r="G4" s="243"/>
      <c r="H4" s="243"/>
      <c r="I4" s="243"/>
      <c r="J4" s="243"/>
      <c r="K4" s="243"/>
      <c r="L4" s="243"/>
      <c r="M4" s="243"/>
      <c r="N4" s="243"/>
    </row>
    <row r="5" spans="1:41" ht="9" customHeight="1" thickBot="1">
      <c r="A5" s="183"/>
      <c r="B5" s="187"/>
      <c r="C5" s="187"/>
      <c r="D5" s="187"/>
      <c r="E5" s="187"/>
      <c r="F5" s="187"/>
      <c r="G5" s="184"/>
    </row>
    <row r="6" spans="1:41" s="188" customFormat="1" ht="22.15" customHeight="1">
      <c r="B6" s="388" t="s">
        <v>179</v>
      </c>
      <c r="C6" s="381" t="s">
        <v>180</v>
      </c>
      <c r="D6" s="382"/>
      <c r="E6" s="382"/>
      <c r="F6" s="382"/>
      <c r="G6" s="382"/>
      <c r="H6" s="382"/>
      <c r="I6" s="383"/>
      <c r="J6" s="384" t="s">
        <v>181</v>
      </c>
      <c r="K6" s="385"/>
      <c r="L6" s="385"/>
      <c r="M6" s="385"/>
      <c r="N6" s="385"/>
      <c r="O6" s="385"/>
      <c r="P6" s="386"/>
      <c r="Q6" s="392" t="s">
        <v>163</v>
      </c>
      <c r="R6" s="388" t="s">
        <v>182</v>
      </c>
    </row>
    <row r="7" spans="1:41" s="189" customFormat="1" ht="33.75" customHeight="1" thickBot="1">
      <c r="B7" s="389"/>
      <c r="C7" s="190" t="s">
        <v>183</v>
      </c>
      <c r="D7" s="191" t="s">
        <v>59</v>
      </c>
      <c r="E7" s="191" t="s">
        <v>61</v>
      </c>
      <c r="F7" s="192" t="s">
        <v>63</v>
      </c>
      <c r="G7" s="192" t="s">
        <v>89</v>
      </c>
      <c r="H7" s="192" t="s">
        <v>91</v>
      </c>
      <c r="I7" s="193" t="s">
        <v>73</v>
      </c>
      <c r="J7" s="190" t="s">
        <v>214</v>
      </c>
      <c r="K7" s="191" t="s">
        <v>215</v>
      </c>
      <c r="L7" s="191" t="s">
        <v>216</v>
      </c>
      <c r="M7" s="192" t="s">
        <v>217</v>
      </c>
      <c r="N7" s="192" t="s">
        <v>218</v>
      </c>
      <c r="O7" s="192" t="s">
        <v>110</v>
      </c>
      <c r="P7" s="193" t="s">
        <v>162</v>
      </c>
      <c r="Q7" s="392"/>
      <c r="R7" s="389"/>
      <c r="S7" s="194"/>
      <c r="T7" s="194"/>
      <c r="U7" s="194"/>
      <c r="V7" s="194"/>
      <c r="W7" s="194"/>
      <c r="X7" s="194"/>
      <c r="Y7" s="194"/>
      <c r="Z7" s="194"/>
      <c r="AA7" s="194"/>
      <c r="AB7" s="194"/>
      <c r="AC7" s="194"/>
      <c r="AD7" s="194"/>
      <c r="AE7" s="194"/>
      <c r="AF7" s="194"/>
      <c r="AG7" s="194"/>
      <c r="AH7" s="194"/>
      <c r="AI7" s="194"/>
      <c r="AJ7" s="194"/>
      <c r="AK7" s="194"/>
      <c r="AL7" s="194"/>
      <c r="AM7" s="194"/>
      <c r="AN7" s="194"/>
      <c r="AO7" s="194"/>
    </row>
    <row r="8" spans="1:41" s="188" customFormat="1" ht="21.75" customHeight="1">
      <c r="B8" s="195">
        <v>1</v>
      </c>
      <c r="C8" s="259"/>
      <c r="D8" s="260"/>
      <c r="E8" s="260"/>
      <c r="F8" s="237" t="s">
        <v>188</v>
      </c>
      <c r="G8" s="237" t="s">
        <v>219</v>
      </c>
      <c r="H8" s="237">
        <v>10</v>
      </c>
      <c r="I8" s="261">
        <v>1</v>
      </c>
      <c r="J8" s="251" t="str">
        <f>'Project Summary'!$C$11</f>
        <v>Bradford</v>
      </c>
      <c r="K8" s="252">
        <f>IFERROR(VLOOKUP(G8,'Look Up Tables'!$I$53:$J$56,2,FALSE),0)</f>
        <v>2</v>
      </c>
      <c r="L8" s="252">
        <f>IFERROR(VLOOKUP(J8,'Look Up Tables'!$B$73:$F$82,'Float Control'!K8,FALSE),0)</f>
        <v>765</v>
      </c>
      <c r="M8" s="253">
        <f>IFERROR(VLOOKUP(G8,'Look Up Tables'!B54:C57,2,FALSE),0)</f>
        <v>2.5099999999999998</v>
      </c>
      <c r="N8" s="253">
        <v>4.7149999999999999</v>
      </c>
      <c r="O8" s="254">
        <f>ROUND(IF(F8="New Construction",0,IFERROR(I8*((N8/M8)*H8*L8),0)),2)</f>
        <v>14370.42</v>
      </c>
      <c r="P8" s="231">
        <v>0</v>
      </c>
      <c r="Q8" s="194">
        <f>IFERROR(ROUND(O8*0.02+P8*200,2),"")</f>
        <v>287.41000000000003</v>
      </c>
      <c r="R8" s="201">
        <f>ROUND(Q8*'Project Summary'!$F$32/'Project Summary'!$E$32,2)</f>
        <v>287.41000000000003</v>
      </c>
      <c r="S8" s="194"/>
      <c r="T8" s="194"/>
      <c r="U8" s="194"/>
      <c r="V8" s="194"/>
      <c r="W8" s="194"/>
      <c r="X8" s="194"/>
      <c r="Y8" s="194"/>
      <c r="Z8" s="194"/>
      <c r="AA8" s="194"/>
      <c r="AB8" s="194"/>
      <c r="AC8" s="194"/>
      <c r="AD8" s="194"/>
      <c r="AE8" s="194"/>
      <c r="AF8" s="194"/>
      <c r="AG8" s="194"/>
      <c r="AH8" s="194"/>
      <c r="AI8" s="194"/>
      <c r="AJ8" s="194"/>
      <c r="AK8" s="194"/>
      <c r="AL8" s="194"/>
      <c r="AM8" s="194"/>
      <c r="AN8" s="194"/>
      <c r="AO8" s="194"/>
    </row>
    <row r="9" spans="1:41" s="188" customFormat="1" ht="21.75" customHeight="1">
      <c r="B9" s="202">
        <v>2</v>
      </c>
      <c r="C9" s="217"/>
      <c r="D9" s="218"/>
      <c r="E9" s="218"/>
      <c r="F9" s="221" t="s">
        <v>188</v>
      </c>
      <c r="G9" s="219" t="s">
        <v>220</v>
      </c>
      <c r="H9" s="219">
        <v>10</v>
      </c>
      <c r="I9" s="220">
        <v>1</v>
      </c>
      <c r="J9" s="196" t="str">
        <f>'Project Summary'!$C$11</f>
        <v>Bradford</v>
      </c>
      <c r="K9" s="255">
        <f>IFERROR(VLOOKUP(G9,'Look Up Tables'!$I$53:$J$56,2,FALSE),0)</f>
        <v>3</v>
      </c>
      <c r="L9" s="255">
        <f>IFERROR(VLOOKUP(J9,'Look Up Tables'!$B$73:$F$82,'Float Control'!K9,FALSE),0)</f>
        <v>860</v>
      </c>
      <c r="M9" s="197">
        <f>IFERROR(VLOOKUP(G9,'Look Up Tables'!B55:C58,2,FALSE),0)</f>
        <v>1.3</v>
      </c>
      <c r="N9" s="197">
        <v>4.7149999999999999</v>
      </c>
      <c r="O9" s="198">
        <f>ROUND(IF(F9="New Construction",0,IFERROR(I9*((N9/M9)*H9*L9),0)),2)</f>
        <v>31191.54</v>
      </c>
      <c r="P9" s="199">
        <v>0</v>
      </c>
      <c r="Q9" s="194">
        <f t="shared" ref="Q9:Q17" si="0">IFERROR(ROUND(O9*0.02+P9*200,2),"")</f>
        <v>623.83000000000004</v>
      </c>
      <c r="R9" s="205">
        <f>ROUND(Q9*'Project Summary'!$F$32/'Project Summary'!$E$32,2)</f>
        <v>623.83000000000004</v>
      </c>
      <c r="S9" s="194"/>
      <c r="T9" s="194"/>
      <c r="U9" s="194"/>
      <c r="V9" s="194"/>
      <c r="W9" s="194"/>
      <c r="X9" s="194"/>
      <c r="Y9" s="194"/>
      <c r="Z9" s="194"/>
      <c r="AA9" s="194"/>
      <c r="AB9" s="194"/>
      <c r="AC9" s="194"/>
      <c r="AD9" s="194"/>
      <c r="AE9" s="194"/>
      <c r="AF9" s="194"/>
      <c r="AG9" s="194"/>
      <c r="AH9" s="194"/>
      <c r="AI9" s="194"/>
      <c r="AJ9" s="194"/>
      <c r="AK9" s="194"/>
      <c r="AL9" s="194"/>
      <c r="AM9" s="194"/>
      <c r="AN9" s="194"/>
      <c r="AO9" s="194"/>
    </row>
    <row r="10" spans="1:41" s="188" customFormat="1" ht="21.75" customHeight="1">
      <c r="B10" s="202">
        <v>3</v>
      </c>
      <c r="C10" s="217"/>
      <c r="D10" s="218"/>
      <c r="E10" s="218"/>
      <c r="F10" s="221" t="s">
        <v>188</v>
      </c>
      <c r="G10" s="219" t="s">
        <v>221</v>
      </c>
      <c r="H10" s="219">
        <v>10</v>
      </c>
      <c r="I10" s="220">
        <v>1</v>
      </c>
      <c r="J10" s="196" t="str">
        <f>'Project Summary'!$C$11</f>
        <v>Bradford</v>
      </c>
      <c r="K10" s="255">
        <f>IFERROR(VLOOKUP(G10,'Look Up Tables'!$I$53:$J$56,2,FALSE),0)</f>
        <v>4</v>
      </c>
      <c r="L10" s="255">
        <f>IFERROR(VLOOKUP(J10,'Look Up Tables'!$B$73:$F$82,'Float Control'!K10,FALSE),0)</f>
        <v>511</v>
      </c>
      <c r="M10" s="197">
        <f>IFERROR(VLOOKUP(G10,'Look Up Tables'!B56:C59,2,FALSE),0)</f>
        <v>2.5</v>
      </c>
      <c r="N10" s="197">
        <v>4.7149999999999999</v>
      </c>
      <c r="O10" s="198">
        <f t="shared" ref="O10:O17" si="1">ROUND(IF(F10="New Construction",0,IFERROR(I10*((N10/M10)*H10*L10),0)),2)</f>
        <v>9637.4599999999991</v>
      </c>
      <c r="P10" s="199">
        <v>0</v>
      </c>
      <c r="Q10" s="194">
        <f t="shared" si="0"/>
        <v>192.75</v>
      </c>
      <c r="R10" s="205">
        <f>ROUND(Q10*'Project Summary'!$F$32/'Project Summary'!$E$32,2)</f>
        <v>192.75</v>
      </c>
      <c r="S10" s="194"/>
      <c r="T10" s="194"/>
      <c r="U10" s="194"/>
      <c r="V10" s="194"/>
      <c r="W10" s="194"/>
      <c r="X10" s="194"/>
      <c r="Y10" s="194"/>
      <c r="Z10" s="194"/>
      <c r="AA10" s="194"/>
      <c r="AB10" s="194"/>
      <c r="AC10" s="194"/>
      <c r="AD10" s="194"/>
      <c r="AE10" s="194"/>
      <c r="AF10" s="194"/>
      <c r="AG10" s="194"/>
      <c r="AH10" s="194"/>
      <c r="AI10" s="194"/>
      <c r="AJ10" s="194"/>
      <c r="AK10" s="194"/>
      <c r="AL10" s="194"/>
      <c r="AM10" s="194"/>
      <c r="AN10" s="194"/>
      <c r="AO10" s="194"/>
    </row>
    <row r="11" spans="1:41" s="188" customFormat="1" ht="21.75" customHeight="1">
      <c r="B11" s="202">
        <v>4</v>
      </c>
      <c r="C11" s="217"/>
      <c r="D11" s="218"/>
      <c r="E11" s="218"/>
      <c r="F11" s="221" t="s">
        <v>188</v>
      </c>
      <c r="G11" s="219" t="s">
        <v>222</v>
      </c>
      <c r="H11" s="219">
        <v>1</v>
      </c>
      <c r="I11" s="220">
        <v>1</v>
      </c>
      <c r="J11" s="196" t="str">
        <f>'Project Summary'!$C$11</f>
        <v>Bradford</v>
      </c>
      <c r="K11" s="255">
        <f>IFERROR(VLOOKUP(G11,'Look Up Tables'!$I$53:$J$56,2,FALSE),0)</f>
        <v>5</v>
      </c>
      <c r="L11" s="255">
        <f>IFERROR(VLOOKUP(J11,'Look Up Tables'!$B$73:$F$82,'Float Control'!K11,FALSE),0)</f>
        <v>686</v>
      </c>
      <c r="M11" s="197">
        <f>IFERROR(VLOOKUP(G11,'Look Up Tables'!B57:C60,2,FALSE),0)</f>
        <v>1.46</v>
      </c>
      <c r="N11" s="197">
        <v>4.7149999999999999</v>
      </c>
      <c r="O11" s="198">
        <f t="shared" si="1"/>
        <v>2215.4</v>
      </c>
      <c r="P11" s="199">
        <v>0</v>
      </c>
      <c r="Q11" s="194">
        <f t="shared" si="0"/>
        <v>44.31</v>
      </c>
      <c r="R11" s="205">
        <f>ROUND(Q11*'Project Summary'!$F$32/'Project Summary'!$E$32,2)</f>
        <v>44.31</v>
      </c>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row>
    <row r="12" spans="1:41" s="188" customFormat="1" ht="21.75" customHeight="1">
      <c r="B12" s="202">
        <v>5</v>
      </c>
      <c r="C12" s="217"/>
      <c r="D12" s="218"/>
      <c r="E12" s="218"/>
      <c r="F12" s="219"/>
      <c r="G12" s="219"/>
      <c r="H12" s="219"/>
      <c r="I12" s="220"/>
      <c r="J12" s="196" t="str">
        <f>'Project Summary'!$C$11</f>
        <v>Bradford</v>
      </c>
      <c r="K12" s="255">
        <f>IFERROR(VLOOKUP(G12,'Look Up Tables'!$I$53:$J$56,2,FALSE),0)</f>
        <v>0</v>
      </c>
      <c r="L12" s="255">
        <f>IFERROR(VLOOKUP(J12,'Look Up Tables'!$B$73:$F$82,'Float Control'!K12,FALSE),0)</f>
        <v>0</v>
      </c>
      <c r="M12" s="197">
        <f>IFERROR(VLOOKUP(G12,'Look Up Tables'!B58:C61,2,FALSE),0)</f>
        <v>0</v>
      </c>
      <c r="N12" s="197">
        <v>4.7149999999999999</v>
      </c>
      <c r="O12" s="198">
        <f t="shared" si="1"/>
        <v>0</v>
      </c>
      <c r="P12" s="199">
        <v>0</v>
      </c>
      <c r="Q12" s="194">
        <f t="shared" si="0"/>
        <v>0</v>
      </c>
      <c r="R12" s="205">
        <f>ROUND(Q12*'Project Summary'!$F$32/'Project Summary'!$E$32,2)</f>
        <v>0</v>
      </c>
      <c r="S12" s="194"/>
      <c r="T12" s="194"/>
      <c r="U12" s="194"/>
      <c r="V12" s="194"/>
      <c r="W12" s="194"/>
      <c r="X12" s="194"/>
      <c r="Y12" s="194"/>
      <c r="Z12" s="194"/>
      <c r="AA12" s="194"/>
      <c r="AB12" s="194"/>
      <c r="AC12" s="194"/>
      <c r="AD12" s="194"/>
      <c r="AE12" s="194"/>
      <c r="AF12" s="194"/>
      <c r="AG12" s="194"/>
      <c r="AH12" s="194"/>
      <c r="AI12" s="194"/>
      <c r="AJ12" s="194"/>
      <c r="AK12" s="194"/>
      <c r="AL12" s="194"/>
      <c r="AM12" s="194"/>
      <c r="AN12" s="194"/>
      <c r="AO12" s="194"/>
    </row>
    <row r="13" spans="1:41" s="188" customFormat="1" ht="21.75" customHeight="1">
      <c r="B13" s="202">
        <v>6</v>
      </c>
      <c r="C13" s="217"/>
      <c r="D13" s="218"/>
      <c r="E13" s="218"/>
      <c r="F13" s="219"/>
      <c r="G13" s="219"/>
      <c r="H13" s="219"/>
      <c r="I13" s="220"/>
      <c r="J13" s="196" t="str">
        <f>'Project Summary'!$C$11</f>
        <v>Bradford</v>
      </c>
      <c r="K13" s="255">
        <f>IFERROR(VLOOKUP(G13,'Look Up Tables'!$I$53:$J$56,2,FALSE),0)</f>
        <v>0</v>
      </c>
      <c r="L13" s="255">
        <f>IFERROR(VLOOKUP(J13,'Look Up Tables'!$B$73:$F$82,'Float Control'!K13,FALSE),0)</f>
        <v>0</v>
      </c>
      <c r="M13" s="197">
        <f>IFERROR(VLOOKUP(G13,'Look Up Tables'!B59:C62,2,FALSE),0)</f>
        <v>0</v>
      </c>
      <c r="N13" s="197">
        <v>4.7149999999999999</v>
      </c>
      <c r="O13" s="198">
        <f t="shared" si="1"/>
        <v>0</v>
      </c>
      <c r="P13" s="199">
        <v>0</v>
      </c>
      <c r="Q13" s="194">
        <f t="shared" si="0"/>
        <v>0</v>
      </c>
      <c r="R13" s="205">
        <f>ROUND(Q13*'Project Summary'!$F$32/'Project Summary'!$E$32,2)</f>
        <v>0</v>
      </c>
      <c r="S13" s="194"/>
      <c r="T13" s="194"/>
      <c r="U13" s="194"/>
      <c r="V13" s="194"/>
      <c r="W13" s="194"/>
      <c r="X13" s="194"/>
      <c r="Y13" s="194"/>
      <c r="Z13" s="194"/>
      <c r="AA13" s="194"/>
      <c r="AB13" s="194"/>
      <c r="AC13" s="194"/>
      <c r="AD13" s="194"/>
      <c r="AE13" s="194"/>
      <c r="AF13" s="194"/>
      <c r="AG13" s="194"/>
      <c r="AH13" s="194"/>
      <c r="AI13" s="194"/>
      <c r="AJ13" s="194"/>
      <c r="AK13" s="194"/>
      <c r="AL13" s="194"/>
      <c r="AM13" s="194"/>
      <c r="AN13" s="194"/>
      <c r="AO13" s="194"/>
    </row>
    <row r="14" spans="1:41" s="188" customFormat="1" ht="21.75" customHeight="1">
      <c r="B14" s="202">
        <v>7</v>
      </c>
      <c r="C14" s="217"/>
      <c r="D14" s="218"/>
      <c r="E14" s="218"/>
      <c r="F14" s="219"/>
      <c r="G14" s="219"/>
      <c r="H14" s="219"/>
      <c r="I14" s="220"/>
      <c r="J14" s="196" t="str">
        <f>'Project Summary'!$C$11</f>
        <v>Bradford</v>
      </c>
      <c r="K14" s="255">
        <f>IFERROR(VLOOKUP(G14,'Look Up Tables'!$I$53:$J$56,2,FALSE),0)</f>
        <v>0</v>
      </c>
      <c r="L14" s="255">
        <f>IFERROR(VLOOKUP(J14,'Look Up Tables'!$B$73:$F$82,'Float Control'!K14,FALSE),0)</f>
        <v>0</v>
      </c>
      <c r="M14" s="197">
        <f>IFERROR(VLOOKUP(G14,'Look Up Tables'!B60:C63,2,FALSE),0)</f>
        <v>0</v>
      </c>
      <c r="N14" s="197">
        <v>4.7149999999999999</v>
      </c>
      <c r="O14" s="198">
        <f t="shared" si="1"/>
        <v>0</v>
      </c>
      <c r="P14" s="199">
        <v>0</v>
      </c>
      <c r="Q14" s="194">
        <f t="shared" si="0"/>
        <v>0</v>
      </c>
      <c r="R14" s="205">
        <f>ROUND(Q14*'Project Summary'!$F$32/'Project Summary'!$E$32,2)</f>
        <v>0</v>
      </c>
      <c r="S14" s="194"/>
      <c r="T14" s="194"/>
      <c r="U14" s="194"/>
      <c r="V14" s="194"/>
      <c r="W14" s="194"/>
      <c r="X14" s="194"/>
      <c r="Y14" s="194"/>
      <c r="Z14" s="194"/>
      <c r="AA14" s="194"/>
      <c r="AB14" s="194"/>
      <c r="AC14" s="194"/>
      <c r="AD14" s="194"/>
      <c r="AE14" s="194"/>
      <c r="AF14" s="194"/>
      <c r="AG14" s="194"/>
      <c r="AH14" s="194"/>
      <c r="AI14" s="194"/>
      <c r="AJ14" s="194"/>
      <c r="AK14" s="194"/>
      <c r="AL14" s="194"/>
      <c r="AM14" s="194"/>
      <c r="AN14" s="194"/>
      <c r="AO14" s="194"/>
    </row>
    <row r="15" spans="1:41" s="188" customFormat="1" ht="21.75" customHeight="1">
      <c r="B15" s="202">
        <v>8</v>
      </c>
      <c r="C15" s="217"/>
      <c r="D15" s="218"/>
      <c r="E15" s="218"/>
      <c r="F15" s="219"/>
      <c r="G15" s="219"/>
      <c r="H15" s="219"/>
      <c r="I15" s="220"/>
      <c r="J15" s="196" t="str">
        <f>'Project Summary'!$C$11</f>
        <v>Bradford</v>
      </c>
      <c r="K15" s="255">
        <f>IFERROR(VLOOKUP(G15,'Look Up Tables'!$I$53:$J$56,2,FALSE),0)</f>
        <v>0</v>
      </c>
      <c r="L15" s="255">
        <f>IFERROR(VLOOKUP(J15,'Look Up Tables'!$B$73:$F$82,'Float Control'!K15,FALSE),0)</f>
        <v>0</v>
      </c>
      <c r="M15" s="197">
        <f>IFERROR(VLOOKUP(G15,'Look Up Tables'!B61:C64,2,FALSE),0)</f>
        <v>0</v>
      </c>
      <c r="N15" s="197">
        <v>4.7149999999999999</v>
      </c>
      <c r="O15" s="198">
        <f t="shared" si="1"/>
        <v>0</v>
      </c>
      <c r="P15" s="199">
        <v>0</v>
      </c>
      <c r="Q15" s="194">
        <f t="shared" si="0"/>
        <v>0</v>
      </c>
      <c r="R15" s="205">
        <f>ROUND(Q15*'Project Summary'!$F$32/'Project Summary'!$E$32,2)</f>
        <v>0</v>
      </c>
      <c r="S15" s="194"/>
      <c r="T15" s="194"/>
      <c r="U15" s="194"/>
      <c r="V15" s="194"/>
      <c r="W15" s="194"/>
      <c r="X15" s="194"/>
      <c r="Y15" s="194"/>
      <c r="Z15" s="194"/>
      <c r="AA15" s="194"/>
      <c r="AB15" s="194"/>
      <c r="AC15" s="194"/>
      <c r="AD15" s="194"/>
      <c r="AE15" s="194"/>
      <c r="AF15" s="194"/>
      <c r="AG15" s="194"/>
      <c r="AH15" s="194"/>
      <c r="AI15" s="194"/>
      <c r="AJ15" s="194"/>
      <c r="AK15" s="194"/>
      <c r="AL15" s="194"/>
      <c r="AM15" s="194"/>
      <c r="AN15" s="194"/>
      <c r="AO15" s="194"/>
    </row>
    <row r="16" spans="1:41" s="188" customFormat="1" ht="21.75" customHeight="1">
      <c r="B16" s="202">
        <v>9</v>
      </c>
      <c r="C16" s="217"/>
      <c r="D16" s="218"/>
      <c r="E16" s="218"/>
      <c r="F16" s="219"/>
      <c r="G16" s="219"/>
      <c r="H16" s="219"/>
      <c r="I16" s="220"/>
      <c r="J16" s="196" t="str">
        <f>'Project Summary'!$C$11</f>
        <v>Bradford</v>
      </c>
      <c r="K16" s="255">
        <f>IFERROR(VLOOKUP(G16,'Look Up Tables'!$I$53:$J$56,2,FALSE),0)</f>
        <v>0</v>
      </c>
      <c r="L16" s="255">
        <f>IFERROR(VLOOKUP(J16,'Look Up Tables'!$B$73:$F$82,'Float Control'!K16,FALSE),0)</f>
        <v>0</v>
      </c>
      <c r="M16" s="197">
        <f>IFERROR(VLOOKUP(G16,'Look Up Tables'!B62:C65,2,FALSE),0)</f>
        <v>0</v>
      </c>
      <c r="N16" s="197">
        <v>4.7149999999999999</v>
      </c>
      <c r="O16" s="198">
        <f t="shared" si="1"/>
        <v>0</v>
      </c>
      <c r="P16" s="199">
        <v>0</v>
      </c>
      <c r="Q16" s="194">
        <f t="shared" si="0"/>
        <v>0</v>
      </c>
      <c r="R16" s="205">
        <f>ROUND(Q16*'Project Summary'!$F$32/'Project Summary'!$E$32,2)</f>
        <v>0</v>
      </c>
      <c r="S16" s="194"/>
      <c r="T16" s="194"/>
      <c r="U16" s="194"/>
      <c r="V16" s="194"/>
      <c r="W16" s="194"/>
      <c r="X16" s="194"/>
      <c r="Y16" s="194"/>
      <c r="Z16" s="194"/>
      <c r="AA16" s="194"/>
      <c r="AB16" s="194"/>
      <c r="AC16" s="194"/>
      <c r="AD16" s="194"/>
      <c r="AE16" s="194"/>
      <c r="AF16" s="194"/>
      <c r="AG16" s="194"/>
      <c r="AH16" s="194"/>
      <c r="AI16" s="194"/>
      <c r="AJ16" s="194"/>
      <c r="AK16" s="194"/>
      <c r="AL16" s="194"/>
      <c r="AM16" s="194"/>
      <c r="AN16" s="194"/>
      <c r="AO16" s="194"/>
    </row>
    <row r="17" spans="2:41" s="188" customFormat="1" ht="21.75" customHeight="1" thickBot="1">
      <c r="B17" s="206">
        <v>10</v>
      </c>
      <c r="C17" s="222"/>
      <c r="D17" s="223"/>
      <c r="E17" s="223"/>
      <c r="F17" s="225"/>
      <c r="G17" s="225"/>
      <c r="H17" s="225"/>
      <c r="I17" s="226"/>
      <c r="J17" s="256" t="str">
        <f>'Project Summary'!$C$11</f>
        <v>Bradford</v>
      </c>
      <c r="K17" s="257">
        <f>IFERROR(VLOOKUP(G17,'Look Up Tables'!$I$53:$J$56,2,FALSE),0)</f>
        <v>0</v>
      </c>
      <c r="L17" s="257">
        <f>IFERROR(VLOOKUP(J17,'Look Up Tables'!$B$73:$F$82,'Float Control'!K17,FALSE),0)</f>
        <v>0</v>
      </c>
      <c r="M17" s="258">
        <f>IFERROR(VLOOKUP(G17,'Look Up Tables'!B63:C66,2,FALSE),0)</f>
        <v>0</v>
      </c>
      <c r="N17" s="258">
        <v>4.7149999999999999</v>
      </c>
      <c r="O17" s="209">
        <f t="shared" si="1"/>
        <v>0</v>
      </c>
      <c r="P17" s="210">
        <v>0</v>
      </c>
      <c r="Q17" s="194">
        <f t="shared" si="0"/>
        <v>0</v>
      </c>
      <c r="R17" s="211">
        <f>ROUND(Q17*'Project Summary'!$F$32/'Project Summary'!$E$32,2)</f>
        <v>0</v>
      </c>
      <c r="S17" s="194"/>
      <c r="T17" s="194"/>
      <c r="U17" s="194"/>
      <c r="V17" s="194"/>
      <c r="W17" s="194"/>
      <c r="X17" s="194"/>
      <c r="Y17" s="194"/>
      <c r="Z17" s="194"/>
      <c r="AA17" s="194"/>
      <c r="AB17" s="194"/>
      <c r="AC17" s="194"/>
      <c r="AD17" s="194"/>
      <c r="AE17" s="194"/>
      <c r="AF17" s="194"/>
      <c r="AG17" s="194"/>
      <c r="AH17" s="194"/>
      <c r="AI17" s="194"/>
      <c r="AJ17" s="194"/>
      <c r="AK17" s="194"/>
      <c r="AL17" s="194"/>
      <c r="AM17" s="194"/>
      <c r="AN17" s="194"/>
      <c r="AO17" s="194"/>
    </row>
    <row r="18" spans="2:41"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c r="AM18" s="194"/>
      <c r="AN18" s="194"/>
      <c r="AO18" s="194"/>
    </row>
    <row r="19" spans="2:41"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c r="AM19" s="194"/>
      <c r="AN19" s="194"/>
      <c r="AO19" s="194"/>
    </row>
    <row r="20" spans="2:41"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c r="AM20" s="194"/>
      <c r="AN20" s="194"/>
      <c r="AO20" s="194"/>
    </row>
    <row r="21" spans="2:41">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c r="AM21" s="194"/>
      <c r="AN21" s="194"/>
      <c r="AO21" s="194"/>
    </row>
    <row r="22" spans="2:41">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c r="AM22" s="194"/>
      <c r="AN22" s="194"/>
      <c r="AO22" s="194"/>
    </row>
    <row r="23" spans="2:41">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c r="AM23" s="194"/>
      <c r="AN23" s="194"/>
      <c r="AO23" s="194"/>
    </row>
    <row r="24" spans="2:41">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c r="AM24" s="194"/>
      <c r="AN24" s="194"/>
      <c r="AO24" s="194"/>
    </row>
    <row r="25" spans="2:41">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c r="AM25" s="194"/>
      <c r="AN25" s="194"/>
      <c r="AO25" s="194"/>
    </row>
    <row r="26" spans="2:41">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c r="AM26" s="194"/>
      <c r="AN26" s="194"/>
      <c r="AO26" s="194"/>
    </row>
    <row r="27" spans="2:41">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c r="AM27" s="194"/>
      <c r="AN27" s="194"/>
      <c r="AO27" s="194"/>
    </row>
    <row r="28" spans="2:41">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c r="AM28" s="194"/>
      <c r="AN28" s="194"/>
      <c r="AO28" s="194"/>
    </row>
    <row r="29" spans="2:41">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c r="AM29" s="194"/>
      <c r="AN29" s="194"/>
      <c r="AO29" s="194"/>
    </row>
    <row r="30" spans="2:41">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c r="AM30" s="194"/>
      <c r="AN30" s="194"/>
      <c r="AO30" s="194"/>
    </row>
    <row r="31" spans="2:41">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c r="AM31" s="194"/>
      <c r="AN31" s="194"/>
      <c r="AO31" s="194"/>
    </row>
    <row r="32" spans="2:41">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c r="AM32" s="194"/>
      <c r="AN32" s="194"/>
      <c r="AO32" s="194"/>
    </row>
    <row r="33" spans="2:41">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c r="AM33" s="194"/>
      <c r="AN33" s="194"/>
      <c r="AO33" s="194"/>
    </row>
    <row r="34" spans="2:41">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c r="AM34" s="194"/>
      <c r="AN34" s="194"/>
      <c r="AO34" s="194"/>
    </row>
    <row r="35" spans="2:41">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c r="AM35" s="194"/>
      <c r="AN35" s="194"/>
      <c r="AO35" s="194"/>
    </row>
    <row r="36" spans="2:41">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c r="AM36" s="194"/>
      <c r="AN36" s="194"/>
      <c r="AO36" s="194"/>
    </row>
    <row r="37" spans="2:41">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c r="AM37" s="194"/>
      <c r="AN37" s="194"/>
      <c r="AO37" s="194"/>
    </row>
    <row r="38" spans="2:41">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c r="AM38" s="194"/>
      <c r="AN38" s="194"/>
      <c r="AO38" s="194"/>
    </row>
    <row r="39" spans="2:41">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row>
    <row r="40" spans="2:41">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c r="AM40" s="194"/>
      <c r="AN40" s="194"/>
      <c r="AO40" s="194"/>
    </row>
    <row r="41" spans="2:41">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c r="AM41" s="194"/>
      <c r="AN41" s="194"/>
      <c r="AO41" s="194"/>
    </row>
    <row r="42" spans="2:41">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c r="AM42" s="194"/>
      <c r="AN42" s="194"/>
      <c r="AO42" s="194"/>
    </row>
    <row r="43" spans="2:41">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c r="AM43" s="194"/>
      <c r="AN43" s="194"/>
      <c r="AO43" s="194"/>
    </row>
    <row r="44" spans="2:41">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c r="AM44" s="194"/>
      <c r="AN44" s="194"/>
      <c r="AO44" s="194"/>
    </row>
    <row r="45" spans="2:41">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c r="AM45" s="194"/>
      <c r="AN45" s="194"/>
      <c r="AO45" s="194"/>
    </row>
    <row r="46" spans="2:41">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c r="AM46" s="194"/>
      <c r="AN46" s="194"/>
      <c r="AO46" s="194"/>
    </row>
    <row r="47" spans="2:41">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c r="AM47" s="194"/>
      <c r="AN47" s="194"/>
      <c r="AO47" s="194"/>
    </row>
    <row r="48" spans="2:41">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c r="AM48" s="194"/>
      <c r="AN48" s="194"/>
      <c r="AO48" s="194"/>
    </row>
    <row r="49" spans="2:41">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c r="AM49" s="194"/>
      <c r="AN49" s="194"/>
      <c r="AO49" s="194"/>
    </row>
    <row r="50" spans="2:41">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c r="AM50" s="194"/>
      <c r="AN50" s="194"/>
      <c r="AO50" s="194"/>
    </row>
    <row r="51" spans="2:41">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c r="AM51" s="194"/>
      <c r="AN51" s="194"/>
      <c r="AO51" s="194"/>
    </row>
    <row r="52" spans="2:41">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c r="AM52" s="194"/>
      <c r="AN52" s="194"/>
      <c r="AO52" s="194"/>
    </row>
    <row r="53" spans="2:41">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c r="AM53" s="194"/>
      <c r="AN53" s="194"/>
      <c r="AO53" s="194"/>
    </row>
    <row r="54" spans="2:41">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c r="AM54" s="194"/>
      <c r="AN54" s="194"/>
      <c r="AO54" s="194"/>
    </row>
    <row r="55" spans="2:41">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c r="AM55" s="194"/>
      <c r="AN55" s="194"/>
      <c r="AO55" s="194"/>
    </row>
    <row r="56" spans="2:41">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c r="AM56" s="194"/>
      <c r="AN56" s="194"/>
      <c r="AO56" s="194"/>
    </row>
    <row r="57" spans="2:41">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c r="AM57" s="194"/>
      <c r="AN57" s="194"/>
      <c r="AO57" s="194"/>
    </row>
    <row r="58" spans="2:41">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row>
    <row r="59" spans="2:41">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row>
    <row r="60" spans="2:41">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c r="AM60" s="194"/>
      <c r="AN60" s="194"/>
      <c r="AO60" s="194"/>
    </row>
    <row r="61" spans="2:41">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c r="AM61" s="194"/>
      <c r="AN61" s="194"/>
      <c r="AO61" s="194"/>
    </row>
    <row r="62" spans="2:41">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c r="AM62" s="194"/>
      <c r="AN62" s="194"/>
      <c r="AO62" s="194"/>
    </row>
    <row r="63" spans="2:41">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c r="AM63" s="194"/>
      <c r="AN63" s="194"/>
      <c r="AO63" s="194"/>
    </row>
    <row r="64" spans="2:41">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c r="AM64" s="194"/>
      <c r="AN64" s="194"/>
      <c r="AO64" s="194"/>
    </row>
    <row r="65" spans="2:41">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c r="AM65" s="194"/>
      <c r="AN65" s="194"/>
      <c r="AO65" s="194"/>
    </row>
  </sheetData>
  <sheetProtection algorithmName="SHA-512" hashValue="t61urSqwSGgJ82+1prPBrnwn5gKON6f08MwhJnERZA87qx+1tus5eKKTAdrxeBfI/pEJI8EfiBKMh5To59iJqw==" saltValue="6LpKo4zpXj472HYFumJ6jg==" spinCount="100000" sheet="1" formatColumns="0"/>
  <mergeCells count="5">
    <mergeCell ref="C6:I6"/>
    <mergeCell ref="J6:P6"/>
    <mergeCell ref="Q6:Q7"/>
    <mergeCell ref="R6:R7"/>
    <mergeCell ref="B6:B7"/>
  </mergeCells>
  <conditionalFormatting sqref="F8:F17">
    <cfRule type="expression" dxfId="22"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promptTitle="Retrofit Only" prompt="This measure is for retrofit projects only. If new Construction, please contact CLEAResult for further assistance._x000a_" xr:uid="{4B75B6E2-C5FF-4CBB-AD68-CB5E8CBA7642}">
          <x14:formula1>
            <xm:f>'Look Up Tables'!$F$33:$F$34</xm:f>
          </x14:formula1>
          <xm:sqref>F8:F17</xm:sqref>
        </x14:dataValidation>
        <x14:dataValidation type="list" allowBlank="1" showInputMessage="1" showErrorMessage="1" xr:uid="{A052B44C-2AB9-4389-BCE0-2F00427BC627}">
          <x14:formula1>
            <xm:f>'Look Up Tables'!$B$54:$B$57</xm:f>
          </x14:formula1>
          <xm:sqref>G8:G17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2E27E-6D0E-4950-AACB-FA58288800E0}">
  <sheetPr codeName="Sheet9">
    <tabColor theme="8" tint="0.59999389629810485"/>
  </sheetPr>
  <dimension ref="A1:AL65"/>
  <sheetViews>
    <sheetView zoomScale="80" zoomScaleNormal="80" workbookViewId="0">
      <selection activeCell="C8" sqref="C8"/>
    </sheetView>
  </sheetViews>
  <sheetFormatPr defaultColWidth="8.75" defaultRowHeight="14.25"/>
  <cols>
    <col min="1" max="1" width="3.625" style="184" customWidth="1"/>
    <col min="2" max="2" width="6.375" style="183" customWidth="1"/>
    <col min="3" max="5" width="18" style="183" customWidth="1"/>
    <col min="6" max="6" width="16.875" style="183" bestFit="1" customWidth="1"/>
    <col min="7" max="8" width="15.625" style="183" customWidth="1"/>
    <col min="9" max="9" width="11.25" style="183" customWidth="1"/>
    <col min="10" max="10" width="10.375" style="183" hidden="1" customWidth="1"/>
    <col min="11" max="11" width="8.75" style="183" hidden="1" customWidth="1"/>
    <col min="12" max="12" width="12.625" style="183" bestFit="1" customWidth="1"/>
    <col min="13" max="13" width="8.75" style="183"/>
    <col min="14" max="14" width="20" style="183" hidden="1" customWidth="1"/>
    <col min="15" max="15" width="14.25" style="183" bestFit="1" customWidth="1"/>
    <col min="16" max="16384" width="8.75" style="183"/>
  </cols>
  <sheetData>
    <row r="1" spans="1:38">
      <c r="A1" s="182" t="s">
        <v>177</v>
      </c>
      <c r="J1" s="183" t="s">
        <v>178</v>
      </c>
      <c r="K1" s="183" t="s">
        <v>178</v>
      </c>
      <c r="N1" s="183" t="s">
        <v>178</v>
      </c>
    </row>
    <row r="2" spans="1:38" s="184" customFormat="1" ht="9.75" customHeight="1"/>
    <row r="3" spans="1:38" ht="34.5" customHeight="1">
      <c r="A3" s="183"/>
      <c r="B3" s="241" t="s">
        <v>165</v>
      </c>
      <c r="C3" s="186"/>
      <c r="D3" s="186"/>
      <c r="E3" s="186"/>
      <c r="F3" s="186"/>
      <c r="G3" s="186"/>
      <c r="H3" s="186"/>
    </row>
    <row r="4" spans="1:38" ht="28.9" customHeight="1">
      <c r="A4" s="183"/>
      <c r="B4" s="376" t="s">
        <v>158</v>
      </c>
      <c r="C4" s="376"/>
      <c r="D4" s="376"/>
      <c r="E4" s="376"/>
      <c r="F4" s="376"/>
      <c r="G4" s="376"/>
      <c r="H4" s="376"/>
      <c r="I4" s="376"/>
      <c r="J4" s="376"/>
      <c r="K4" s="376"/>
    </row>
    <row r="5" spans="1:38" ht="9" customHeight="1" thickBot="1">
      <c r="A5" s="183"/>
      <c r="B5" s="187"/>
      <c r="C5" s="187"/>
      <c r="D5" s="187"/>
      <c r="E5" s="187"/>
      <c r="F5" s="187"/>
      <c r="G5" s="184"/>
      <c r="H5" s="184"/>
    </row>
    <row r="6" spans="1:38" s="188" customFormat="1" ht="22.15" customHeight="1">
      <c r="B6" s="388" t="s">
        <v>179</v>
      </c>
      <c r="C6" s="381" t="s">
        <v>180</v>
      </c>
      <c r="D6" s="382"/>
      <c r="E6" s="382"/>
      <c r="F6" s="382"/>
      <c r="G6" s="382"/>
      <c r="H6" s="382"/>
      <c r="I6" s="383"/>
      <c r="J6" s="384" t="s">
        <v>181</v>
      </c>
      <c r="K6" s="385"/>
      <c r="L6" s="385"/>
      <c r="M6" s="386"/>
      <c r="N6" s="395" t="s">
        <v>163</v>
      </c>
      <c r="O6" s="388" t="s">
        <v>182</v>
      </c>
    </row>
    <row r="7" spans="1:38" s="189" customFormat="1" ht="33.75" customHeight="1" thickBot="1">
      <c r="B7" s="389"/>
      <c r="C7" s="190" t="s">
        <v>183</v>
      </c>
      <c r="D7" s="191" t="s">
        <v>59</v>
      </c>
      <c r="E7" s="191" t="s">
        <v>61</v>
      </c>
      <c r="F7" s="192" t="s">
        <v>63</v>
      </c>
      <c r="G7" s="192" t="s">
        <v>65</v>
      </c>
      <c r="H7" s="192" t="s">
        <v>223</v>
      </c>
      <c r="I7" s="193" t="s">
        <v>224</v>
      </c>
      <c r="J7" s="262" t="s">
        <v>225</v>
      </c>
      <c r="K7" s="263" t="s">
        <v>226</v>
      </c>
      <c r="L7" s="263" t="s">
        <v>110</v>
      </c>
      <c r="M7" s="264" t="s">
        <v>162</v>
      </c>
      <c r="N7" s="396"/>
      <c r="O7" s="389"/>
      <c r="P7" s="194"/>
      <c r="Q7" s="194"/>
      <c r="R7" s="194"/>
      <c r="S7" s="194"/>
      <c r="T7" s="194"/>
      <c r="U7" s="194"/>
      <c r="V7" s="194"/>
      <c r="W7" s="194"/>
      <c r="X7" s="194"/>
      <c r="Y7" s="194"/>
      <c r="Z7" s="194"/>
      <c r="AA7" s="194"/>
      <c r="AB7" s="194"/>
      <c r="AC7" s="194"/>
      <c r="AD7" s="194"/>
      <c r="AE7" s="194"/>
      <c r="AF7" s="194"/>
      <c r="AG7" s="194"/>
      <c r="AH7" s="194"/>
      <c r="AI7" s="194"/>
      <c r="AJ7" s="194"/>
      <c r="AK7" s="194"/>
      <c r="AL7" s="194"/>
    </row>
    <row r="8" spans="1:38" s="188" customFormat="1" ht="21.75" customHeight="1">
      <c r="B8" s="195">
        <v>1</v>
      </c>
      <c r="C8" s="260"/>
      <c r="D8" s="237" t="s">
        <v>227</v>
      </c>
      <c r="E8" s="237">
        <v>1234</v>
      </c>
      <c r="F8" s="237" t="s">
        <v>188</v>
      </c>
      <c r="G8" s="237" t="s">
        <v>195</v>
      </c>
      <c r="H8" s="237" t="s">
        <v>228</v>
      </c>
      <c r="I8" s="273">
        <v>16</v>
      </c>
      <c r="J8" s="265">
        <f>IF('Anti Sweat'!G8='Look Up Tables'!$O$76,VLOOKUP('Anti Sweat'!H8,'Look Up Tables'!$H$77:$J$82,2,FALSE),IF('Anti Sweat'!G8='Look Up Tables'!$O$77,VLOOKUP('Anti Sweat'!H8,'Look Up Tables'!$H$77:$J$82,3,FALSE),0))</f>
        <v>682</v>
      </c>
      <c r="K8" s="266">
        <f>IF('Anti Sweat'!G8='Look Up Tables'!$O$76,VLOOKUP('Anti Sweat'!H8,'Look Up Tables'!$H$77:$L$82,4,FALSE),IF('Anti Sweat'!G8='Look Up Tables'!$O$77,VLOOKUP('Anti Sweat'!H8,'Look Up Tables'!$H$77:$L$82,5,FALSE),0))</f>
        <v>7.2999999999999995E-2</v>
      </c>
      <c r="L8" s="267">
        <f>ROUND(I8*J8,2)</f>
        <v>10912</v>
      </c>
      <c r="M8" s="233">
        <f>ROUND(I8*K8,4)</f>
        <v>1.1679999999999999</v>
      </c>
      <c r="N8" s="268">
        <f>IFERROR(ROUND(L8*0.02+M8*200,2),"")</f>
        <v>451.84</v>
      </c>
      <c r="O8" s="201">
        <f>ROUND(N8*'Project Summary'!$F$32/'Project Summary'!$E$32,2)</f>
        <v>451.84</v>
      </c>
      <c r="P8" s="194"/>
      <c r="Q8" s="194"/>
      <c r="R8" s="194"/>
      <c r="S8" s="194"/>
      <c r="T8" s="194"/>
      <c r="U8" s="194"/>
      <c r="V8" s="194"/>
      <c r="W8" s="194"/>
      <c r="X8" s="194"/>
      <c r="Y8" s="194"/>
      <c r="Z8" s="194"/>
      <c r="AA8" s="194"/>
      <c r="AB8" s="194"/>
      <c r="AC8" s="194"/>
      <c r="AD8" s="194"/>
      <c r="AE8" s="194"/>
      <c r="AF8" s="194"/>
      <c r="AG8" s="194"/>
      <c r="AH8" s="194"/>
      <c r="AI8" s="194"/>
      <c r="AJ8" s="194"/>
      <c r="AK8" s="194"/>
      <c r="AL8" s="194"/>
    </row>
    <row r="9" spans="1:38" s="188" customFormat="1" ht="21.75" customHeight="1">
      <c r="B9" s="202">
        <v>2</v>
      </c>
      <c r="C9" s="218"/>
      <c r="D9" s="219"/>
      <c r="E9" s="219"/>
      <c r="F9" s="219" t="s">
        <v>188</v>
      </c>
      <c r="G9" s="219" t="s">
        <v>189</v>
      </c>
      <c r="H9" s="219" t="s">
        <v>229</v>
      </c>
      <c r="I9" s="238">
        <v>1</v>
      </c>
      <c r="J9" s="265">
        <f>IF('Anti Sweat'!G9='Look Up Tables'!$O$76,VLOOKUP('Anti Sweat'!H9,'Look Up Tables'!$H$77:$J$82,2,FALSE),IF('Anti Sweat'!G9='Look Up Tables'!$O$77,VLOOKUP('Anti Sweat'!H9,'Look Up Tables'!$H$77:$J$82,3,FALSE),0))</f>
        <v>543</v>
      </c>
      <c r="K9" s="266">
        <f>IF('Anti Sweat'!G9='Look Up Tables'!$O$76,VLOOKUP('Anti Sweat'!H9,'Look Up Tables'!$H$77:$L$82,4,FALSE),IF('Anti Sweat'!G9='Look Up Tables'!$O$77,VLOOKUP('Anti Sweat'!H9,'Look Up Tables'!$H$77:$L$82,5,FALSE),0))</f>
        <v>6.2E-2</v>
      </c>
      <c r="L9" s="267">
        <f t="shared" ref="L9:L17" si="0">ROUND(I9*J9,2)</f>
        <v>543</v>
      </c>
      <c r="M9" s="233">
        <f t="shared" ref="M9:M17" si="1">ROUND(I9*K9,4)</f>
        <v>6.2E-2</v>
      </c>
      <c r="N9" s="268">
        <f t="shared" ref="N9:N17" si="2">IFERROR(ROUND(L9*0.02+M9*200,2),"")</f>
        <v>23.26</v>
      </c>
      <c r="O9" s="205">
        <f>ROUND(N9*'Project Summary'!$F$32/'Project Summary'!$E$32,2)</f>
        <v>23.26</v>
      </c>
      <c r="P9" s="194"/>
      <c r="Q9" s="194"/>
      <c r="R9" s="194"/>
      <c r="S9" s="194"/>
      <c r="T9" s="194"/>
      <c r="U9" s="194"/>
      <c r="V9" s="194"/>
      <c r="W9" s="194"/>
      <c r="X9" s="194"/>
      <c r="Y9" s="194"/>
      <c r="Z9" s="194"/>
      <c r="AA9" s="194"/>
      <c r="AB9" s="194"/>
      <c r="AC9" s="194"/>
      <c r="AD9" s="194"/>
      <c r="AE9" s="194"/>
      <c r="AF9" s="194"/>
      <c r="AG9" s="194"/>
      <c r="AH9" s="194"/>
      <c r="AI9" s="194"/>
      <c r="AJ9" s="194"/>
      <c r="AK9" s="194"/>
      <c r="AL9" s="194"/>
    </row>
    <row r="10" spans="1:38" s="188" customFormat="1" ht="21.75" customHeight="1">
      <c r="B10" s="202">
        <v>3</v>
      </c>
      <c r="C10" s="218"/>
      <c r="D10" s="219"/>
      <c r="E10" s="219"/>
      <c r="F10" s="219" t="s">
        <v>188</v>
      </c>
      <c r="G10" s="219" t="s">
        <v>189</v>
      </c>
      <c r="H10" s="219" t="s">
        <v>213</v>
      </c>
      <c r="I10" s="238">
        <v>1</v>
      </c>
      <c r="J10" s="265">
        <f>IF('Anti Sweat'!G10='Look Up Tables'!$O$76,VLOOKUP('Anti Sweat'!H10,'Look Up Tables'!$H$77:$J$82,2,FALSE),IF('Anti Sweat'!G10='Look Up Tables'!$O$77,VLOOKUP('Anti Sweat'!H10,'Look Up Tables'!$H$77:$J$82,3,FALSE),0))</f>
        <v>770</v>
      </c>
      <c r="K10" s="266">
        <f>IF('Anti Sweat'!G10='Look Up Tables'!$O$76,VLOOKUP('Anti Sweat'!H10,'Look Up Tables'!$H$77:$L$82,4,FALSE),IF('Anti Sweat'!G10='Look Up Tables'!$O$77,VLOOKUP('Anti Sweat'!H10,'Look Up Tables'!$H$77:$L$82,5,FALSE),0))</f>
        <v>8.5999999999999993E-2</v>
      </c>
      <c r="L10" s="267">
        <f t="shared" si="0"/>
        <v>770</v>
      </c>
      <c r="M10" s="233">
        <f t="shared" si="1"/>
        <v>8.5999999999999993E-2</v>
      </c>
      <c r="N10" s="268">
        <f t="shared" si="2"/>
        <v>32.6</v>
      </c>
      <c r="O10" s="205">
        <f>ROUND(N10*'Project Summary'!$F$32/'Project Summary'!$E$32,2)</f>
        <v>32.6</v>
      </c>
      <c r="P10" s="194"/>
      <c r="Q10" s="194"/>
      <c r="R10" s="194"/>
      <c r="S10" s="194"/>
      <c r="T10" s="194"/>
      <c r="U10" s="194"/>
      <c r="V10" s="194"/>
      <c r="W10" s="194"/>
      <c r="X10" s="194"/>
      <c r="Y10" s="194"/>
      <c r="Z10" s="194"/>
      <c r="AA10" s="194"/>
      <c r="AB10" s="194"/>
      <c r="AC10" s="194"/>
      <c r="AD10" s="194"/>
      <c r="AE10" s="194"/>
      <c r="AF10" s="194"/>
      <c r="AG10" s="194"/>
      <c r="AH10" s="194"/>
      <c r="AI10" s="194"/>
      <c r="AJ10" s="194"/>
      <c r="AK10" s="194"/>
      <c r="AL10" s="194"/>
    </row>
    <row r="11" spans="1:38" s="188" customFormat="1" ht="21.75" customHeight="1">
      <c r="B11" s="202">
        <v>4</v>
      </c>
      <c r="C11" s="218"/>
      <c r="D11" s="219"/>
      <c r="E11" s="219"/>
      <c r="F11" s="219" t="s">
        <v>188</v>
      </c>
      <c r="G11" s="219" t="s">
        <v>189</v>
      </c>
      <c r="H11" s="219" t="s">
        <v>228</v>
      </c>
      <c r="I11" s="238">
        <v>1</v>
      </c>
      <c r="J11" s="265">
        <f>IF('Anti Sweat'!G11='Look Up Tables'!$O$76,VLOOKUP('Anti Sweat'!H11,'Look Up Tables'!$H$77:$J$82,2,FALSE),IF('Anti Sweat'!G11='Look Up Tables'!$O$77,VLOOKUP('Anti Sweat'!H11,'Look Up Tables'!$H$77:$J$82,3,FALSE),0))</f>
        <v>818</v>
      </c>
      <c r="K11" s="266">
        <f>IF('Anti Sweat'!G11='Look Up Tables'!$O$76,VLOOKUP('Anti Sweat'!H11,'Look Up Tables'!$H$77:$L$82,4,FALSE),IF('Anti Sweat'!G11='Look Up Tables'!$O$77,VLOOKUP('Anti Sweat'!H11,'Look Up Tables'!$H$77:$L$82,5,FALSE),0))</f>
        <v>8.7999999999999995E-2</v>
      </c>
      <c r="L11" s="267">
        <f t="shared" si="0"/>
        <v>818</v>
      </c>
      <c r="M11" s="233">
        <f t="shared" si="1"/>
        <v>8.7999999999999995E-2</v>
      </c>
      <c r="N11" s="268">
        <f t="shared" si="2"/>
        <v>33.96</v>
      </c>
      <c r="O11" s="205">
        <f>ROUND(N11*'Project Summary'!$F$32/'Project Summary'!$E$32,2)</f>
        <v>33.96</v>
      </c>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row>
    <row r="12" spans="1:38" s="188" customFormat="1" ht="21.75" customHeight="1">
      <c r="B12" s="202">
        <v>5</v>
      </c>
      <c r="C12" s="218"/>
      <c r="D12" s="219"/>
      <c r="E12" s="219"/>
      <c r="F12" s="219"/>
      <c r="G12" s="219"/>
      <c r="H12" s="219" t="s">
        <v>229</v>
      </c>
      <c r="I12" s="238"/>
      <c r="J12" s="265">
        <f>IF('Anti Sweat'!G12='Look Up Tables'!$O$76,VLOOKUP('Anti Sweat'!H12,'Look Up Tables'!$H$77:$J$82,2,FALSE),IF('Anti Sweat'!G12='Look Up Tables'!$O$77,VLOOKUP('Anti Sweat'!H12,'Look Up Tables'!$H$77:$J$82,3,FALSE),0))</f>
        <v>0</v>
      </c>
      <c r="K12" s="266">
        <f>IF('Anti Sweat'!G12='Look Up Tables'!$O$76,VLOOKUP('Anti Sweat'!H12,'Look Up Tables'!$H$77:$L$82,4,FALSE),IF('Anti Sweat'!G12='Look Up Tables'!$O$77,VLOOKUP('Anti Sweat'!H12,'Look Up Tables'!$H$77:$L$82,5,FALSE),0))</f>
        <v>0</v>
      </c>
      <c r="L12" s="267">
        <f t="shared" si="0"/>
        <v>0</v>
      </c>
      <c r="M12" s="233">
        <f t="shared" si="1"/>
        <v>0</v>
      </c>
      <c r="N12" s="268">
        <f t="shared" si="2"/>
        <v>0</v>
      </c>
      <c r="O12" s="205">
        <f>ROUND(N12*'Project Summary'!$F$32/'Project Summary'!$E$32,2)</f>
        <v>0</v>
      </c>
      <c r="P12" s="194"/>
      <c r="Q12" s="194"/>
      <c r="R12" s="194"/>
      <c r="S12" s="194"/>
      <c r="T12" s="194"/>
      <c r="U12" s="194"/>
      <c r="V12" s="194"/>
      <c r="W12" s="194"/>
      <c r="X12" s="194"/>
      <c r="Y12" s="194"/>
      <c r="Z12" s="194"/>
      <c r="AA12" s="194"/>
      <c r="AB12" s="194"/>
      <c r="AC12" s="194"/>
      <c r="AD12" s="194"/>
      <c r="AE12" s="194"/>
      <c r="AF12" s="194"/>
      <c r="AG12" s="194"/>
      <c r="AH12" s="194"/>
      <c r="AI12" s="194"/>
      <c r="AJ12" s="194"/>
      <c r="AK12" s="194"/>
      <c r="AL12" s="194"/>
    </row>
    <row r="13" spans="1:38" s="188" customFormat="1" ht="21.75" customHeight="1">
      <c r="B13" s="202">
        <v>6</v>
      </c>
      <c r="C13" s="218"/>
      <c r="D13" s="219"/>
      <c r="E13" s="219"/>
      <c r="F13" s="219"/>
      <c r="G13" s="219"/>
      <c r="H13" s="219" t="s">
        <v>229</v>
      </c>
      <c r="I13" s="238"/>
      <c r="J13" s="265">
        <f>IF('Anti Sweat'!G13='Look Up Tables'!$O$76,VLOOKUP('Anti Sweat'!H13,'Look Up Tables'!$H$77:$J$82,2,FALSE),IF('Anti Sweat'!G13='Look Up Tables'!$O$77,VLOOKUP('Anti Sweat'!H13,'Look Up Tables'!$H$77:$J$82,3,FALSE),0))</f>
        <v>0</v>
      </c>
      <c r="K13" s="266">
        <f>IF('Anti Sweat'!G13='Look Up Tables'!$O$76,VLOOKUP('Anti Sweat'!H13,'Look Up Tables'!$H$77:$L$82,4,FALSE),IF('Anti Sweat'!G13='Look Up Tables'!$O$77,VLOOKUP('Anti Sweat'!H13,'Look Up Tables'!$H$77:$L$82,5,FALSE),0))</f>
        <v>0</v>
      </c>
      <c r="L13" s="267">
        <f t="shared" si="0"/>
        <v>0</v>
      </c>
      <c r="M13" s="233">
        <f t="shared" si="1"/>
        <v>0</v>
      </c>
      <c r="N13" s="268">
        <f t="shared" si="2"/>
        <v>0</v>
      </c>
      <c r="O13" s="205">
        <f>ROUND(N13*'Project Summary'!$F$32/'Project Summary'!$E$32,2)</f>
        <v>0</v>
      </c>
      <c r="P13" s="194"/>
      <c r="Q13" s="194"/>
      <c r="R13" s="194"/>
      <c r="S13" s="194"/>
      <c r="T13" s="194"/>
      <c r="U13" s="194"/>
      <c r="V13" s="194"/>
      <c r="W13" s="194"/>
      <c r="X13" s="194"/>
      <c r="Y13" s="194"/>
      <c r="Z13" s="194"/>
      <c r="AA13" s="194"/>
      <c r="AB13" s="194"/>
      <c r="AC13" s="194"/>
      <c r="AD13" s="194"/>
      <c r="AE13" s="194"/>
      <c r="AF13" s="194"/>
      <c r="AG13" s="194"/>
      <c r="AH13" s="194"/>
      <c r="AI13" s="194"/>
      <c r="AJ13" s="194"/>
      <c r="AK13" s="194"/>
      <c r="AL13" s="194"/>
    </row>
    <row r="14" spans="1:38" s="188" customFormat="1" ht="21.75" customHeight="1">
      <c r="B14" s="202">
        <v>7</v>
      </c>
      <c r="C14" s="218"/>
      <c r="D14" s="219"/>
      <c r="E14" s="219"/>
      <c r="F14" s="219"/>
      <c r="G14" s="219"/>
      <c r="H14" s="219" t="s">
        <v>229</v>
      </c>
      <c r="I14" s="238"/>
      <c r="J14" s="265">
        <f>IF('Anti Sweat'!G14='Look Up Tables'!$O$76,VLOOKUP('Anti Sweat'!H14,'Look Up Tables'!$H$77:$J$82,2,FALSE),IF('Anti Sweat'!G14='Look Up Tables'!$O$77,VLOOKUP('Anti Sweat'!H14,'Look Up Tables'!$H$77:$J$82,3,FALSE),0))</f>
        <v>0</v>
      </c>
      <c r="K14" s="266">
        <f>IF('Anti Sweat'!G14='Look Up Tables'!$O$76,VLOOKUP('Anti Sweat'!H14,'Look Up Tables'!$H$77:$L$82,4,FALSE),IF('Anti Sweat'!G14='Look Up Tables'!$O$77,VLOOKUP('Anti Sweat'!H14,'Look Up Tables'!$H$77:$L$82,5,FALSE),0))</f>
        <v>0</v>
      </c>
      <c r="L14" s="267">
        <f t="shared" si="0"/>
        <v>0</v>
      </c>
      <c r="M14" s="233">
        <f t="shared" si="1"/>
        <v>0</v>
      </c>
      <c r="N14" s="268">
        <f t="shared" si="2"/>
        <v>0</v>
      </c>
      <c r="O14" s="205">
        <f>ROUND(N14*'Project Summary'!$F$32/'Project Summary'!$E$32,2)</f>
        <v>0</v>
      </c>
      <c r="P14" s="194"/>
      <c r="Q14" s="194"/>
      <c r="R14" s="194"/>
      <c r="S14" s="194"/>
      <c r="T14" s="194"/>
      <c r="U14" s="194"/>
      <c r="V14" s="194"/>
      <c r="W14" s="194"/>
      <c r="X14" s="194"/>
      <c r="Y14" s="194"/>
      <c r="Z14" s="194"/>
      <c r="AA14" s="194"/>
      <c r="AB14" s="194"/>
      <c r="AC14" s="194"/>
      <c r="AD14" s="194"/>
      <c r="AE14" s="194"/>
      <c r="AF14" s="194"/>
      <c r="AG14" s="194"/>
      <c r="AH14" s="194"/>
      <c r="AI14" s="194"/>
      <c r="AJ14" s="194"/>
      <c r="AK14" s="194"/>
      <c r="AL14" s="194"/>
    </row>
    <row r="15" spans="1:38" s="188" customFormat="1" ht="21.75" customHeight="1">
      <c r="B15" s="202">
        <v>8</v>
      </c>
      <c r="C15" s="218"/>
      <c r="D15" s="219"/>
      <c r="E15" s="219"/>
      <c r="F15" s="219"/>
      <c r="G15" s="219"/>
      <c r="H15" s="219" t="s">
        <v>229</v>
      </c>
      <c r="I15" s="238"/>
      <c r="J15" s="265">
        <f>IF('Anti Sweat'!G15='Look Up Tables'!$O$76,VLOOKUP('Anti Sweat'!H15,'Look Up Tables'!$H$77:$J$82,2,FALSE),IF('Anti Sweat'!G15='Look Up Tables'!$O$77,VLOOKUP('Anti Sweat'!H15,'Look Up Tables'!$H$77:$J$82,3,FALSE),0))</f>
        <v>0</v>
      </c>
      <c r="K15" s="266">
        <f>IF('Anti Sweat'!G15='Look Up Tables'!$O$76,VLOOKUP('Anti Sweat'!H15,'Look Up Tables'!$H$77:$L$82,4,FALSE),IF('Anti Sweat'!G15='Look Up Tables'!$O$77,VLOOKUP('Anti Sweat'!H15,'Look Up Tables'!$H$77:$L$82,5,FALSE),0))</f>
        <v>0</v>
      </c>
      <c r="L15" s="267">
        <f t="shared" si="0"/>
        <v>0</v>
      </c>
      <c r="M15" s="233">
        <f t="shared" si="1"/>
        <v>0</v>
      </c>
      <c r="N15" s="268">
        <f t="shared" si="2"/>
        <v>0</v>
      </c>
      <c r="O15" s="205">
        <f>ROUND(N15*'Project Summary'!$F$32/'Project Summary'!$E$32,2)</f>
        <v>0</v>
      </c>
      <c r="P15" s="194"/>
      <c r="Q15" s="194"/>
      <c r="R15" s="194"/>
      <c r="S15" s="194"/>
      <c r="T15" s="194"/>
      <c r="U15" s="194"/>
      <c r="V15" s="194"/>
      <c r="W15" s="194"/>
      <c r="X15" s="194"/>
      <c r="Y15" s="194"/>
      <c r="Z15" s="194"/>
      <c r="AA15" s="194"/>
      <c r="AB15" s="194"/>
      <c r="AC15" s="194"/>
      <c r="AD15" s="194"/>
      <c r="AE15" s="194"/>
      <c r="AF15" s="194"/>
      <c r="AG15" s="194"/>
      <c r="AH15" s="194"/>
      <c r="AI15" s="194"/>
      <c r="AJ15" s="194"/>
      <c r="AK15" s="194"/>
      <c r="AL15" s="194"/>
    </row>
    <row r="16" spans="1:38" s="188" customFormat="1" ht="21.75" customHeight="1">
      <c r="B16" s="202">
        <v>9</v>
      </c>
      <c r="C16" s="218"/>
      <c r="D16" s="219"/>
      <c r="E16" s="219"/>
      <c r="F16" s="219"/>
      <c r="G16" s="219"/>
      <c r="H16" s="219" t="s">
        <v>229</v>
      </c>
      <c r="I16" s="238"/>
      <c r="J16" s="265">
        <f>IF('Anti Sweat'!G16='Look Up Tables'!$O$76,VLOOKUP('Anti Sweat'!H16,'Look Up Tables'!$H$77:$J$82,2,FALSE),IF('Anti Sweat'!G16='Look Up Tables'!$O$77,VLOOKUP('Anti Sweat'!H16,'Look Up Tables'!$H$77:$J$82,3,FALSE),0))</f>
        <v>0</v>
      </c>
      <c r="K16" s="266">
        <f>IF('Anti Sweat'!G16='Look Up Tables'!$O$76,VLOOKUP('Anti Sweat'!H16,'Look Up Tables'!$H$77:$L$82,4,FALSE),IF('Anti Sweat'!G16='Look Up Tables'!$O$77,VLOOKUP('Anti Sweat'!H16,'Look Up Tables'!$H$77:$L$82,5,FALSE),0))</f>
        <v>0</v>
      </c>
      <c r="L16" s="267">
        <f t="shared" si="0"/>
        <v>0</v>
      </c>
      <c r="M16" s="233">
        <f t="shared" si="1"/>
        <v>0</v>
      </c>
      <c r="N16" s="268">
        <f t="shared" si="2"/>
        <v>0</v>
      </c>
      <c r="O16" s="205">
        <f>ROUND(N16*'Project Summary'!$F$32/'Project Summary'!$E$32,2)</f>
        <v>0</v>
      </c>
      <c r="P16" s="194"/>
      <c r="Q16" s="194"/>
      <c r="R16" s="194"/>
      <c r="S16" s="194"/>
      <c r="T16" s="194"/>
      <c r="U16" s="194"/>
      <c r="V16" s="194"/>
      <c r="W16" s="194"/>
      <c r="X16" s="194"/>
      <c r="Y16" s="194"/>
      <c r="Z16" s="194"/>
      <c r="AA16" s="194"/>
      <c r="AB16" s="194"/>
      <c r="AC16" s="194"/>
      <c r="AD16" s="194"/>
      <c r="AE16" s="194"/>
      <c r="AF16" s="194"/>
      <c r="AG16" s="194"/>
      <c r="AH16" s="194"/>
      <c r="AI16" s="194"/>
      <c r="AJ16" s="194"/>
      <c r="AK16" s="194"/>
      <c r="AL16" s="194"/>
    </row>
    <row r="17" spans="2:38" s="188" customFormat="1" ht="21.75" customHeight="1" thickBot="1">
      <c r="B17" s="206">
        <v>10</v>
      </c>
      <c r="C17" s="223"/>
      <c r="D17" s="225"/>
      <c r="E17" s="225"/>
      <c r="F17" s="225"/>
      <c r="G17" s="225"/>
      <c r="H17" s="225" t="s">
        <v>229</v>
      </c>
      <c r="I17" s="274"/>
      <c r="J17" s="269">
        <f>IF('Anti Sweat'!G17='Look Up Tables'!$O$76,VLOOKUP('Anti Sweat'!H17,'Look Up Tables'!$H$77:$J$82,2,FALSE),IF('Anti Sweat'!G17='Look Up Tables'!$O$77,VLOOKUP('Anti Sweat'!H17,'Look Up Tables'!$H$77:$J$82,3,FALSE),0))</f>
        <v>0</v>
      </c>
      <c r="K17" s="270">
        <f>IF('Anti Sweat'!G17='Look Up Tables'!$O$76,VLOOKUP('Anti Sweat'!H17,'Look Up Tables'!$H$77:$L$82,4,FALSE),IF('Anti Sweat'!G17='Look Up Tables'!$O$77,VLOOKUP('Anti Sweat'!H17,'Look Up Tables'!$H$77:$L$82,5,FALSE),0))</f>
        <v>0</v>
      </c>
      <c r="L17" s="271">
        <f t="shared" si="0"/>
        <v>0</v>
      </c>
      <c r="M17" s="235">
        <f t="shared" si="1"/>
        <v>0</v>
      </c>
      <c r="N17" s="272">
        <f t="shared" si="2"/>
        <v>0</v>
      </c>
      <c r="O17" s="211">
        <f>ROUND(N17*'Project Summary'!$F$32/'Project Summary'!$E$32,2)</f>
        <v>0</v>
      </c>
      <c r="P17" s="194"/>
      <c r="Q17" s="194"/>
      <c r="R17" s="194"/>
      <c r="S17" s="194"/>
      <c r="T17" s="194"/>
      <c r="U17" s="194"/>
      <c r="V17" s="194"/>
      <c r="W17" s="194"/>
      <c r="X17" s="194"/>
      <c r="Y17" s="194"/>
      <c r="Z17" s="194"/>
      <c r="AA17" s="194"/>
      <c r="AB17" s="194"/>
      <c r="AC17" s="194"/>
      <c r="AD17" s="194"/>
      <c r="AE17" s="194"/>
      <c r="AF17" s="194"/>
      <c r="AG17" s="194"/>
      <c r="AH17" s="194"/>
      <c r="AI17" s="194"/>
      <c r="AJ17" s="194"/>
      <c r="AK17" s="194"/>
      <c r="AL17" s="194"/>
    </row>
    <row r="18" spans="2:38" s="188" customFormat="1" ht="22.15" customHeight="1">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c r="AJ18" s="194"/>
      <c r="AK18" s="194"/>
      <c r="AL18" s="194"/>
    </row>
    <row r="19" spans="2:38" s="188" customFormat="1" ht="22.15" customHeight="1">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c r="AJ19" s="194"/>
      <c r="AK19" s="194"/>
      <c r="AL19" s="194"/>
    </row>
    <row r="20" spans="2:38" s="184" customFormat="1" ht="9" customHeight="1">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c r="AJ20" s="194"/>
      <c r="AK20" s="194"/>
      <c r="AL20" s="194"/>
    </row>
    <row r="21" spans="2:38">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c r="AJ21" s="194"/>
      <c r="AK21" s="194"/>
      <c r="AL21" s="194"/>
    </row>
    <row r="22" spans="2:38">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c r="AJ22" s="194"/>
      <c r="AK22" s="194"/>
      <c r="AL22" s="194"/>
    </row>
    <row r="23" spans="2:38">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c r="AJ23" s="194"/>
      <c r="AK23" s="194"/>
      <c r="AL23" s="194"/>
    </row>
    <row r="24" spans="2:38">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c r="AJ24" s="194"/>
      <c r="AK24" s="194"/>
      <c r="AL24" s="194"/>
    </row>
    <row r="25" spans="2:38">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c r="AJ25" s="194"/>
      <c r="AK25" s="194"/>
      <c r="AL25" s="194"/>
    </row>
    <row r="26" spans="2:38">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c r="AJ26" s="194"/>
      <c r="AK26" s="194"/>
      <c r="AL26" s="194"/>
    </row>
    <row r="27" spans="2:38">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c r="AJ27" s="194"/>
      <c r="AK27" s="194"/>
      <c r="AL27" s="194"/>
    </row>
    <row r="28" spans="2:38">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c r="AJ28" s="194"/>
      <c r="AK28" s="194"/>
      <c r="AL28" s="194"/>
    </row>
    <row r="29" spans="2:38">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c r="AJ29" s="194"/>
      <c r="AK29" s="194"/>
      <c r="AL29" s="194"/>
    </row>
    <row r="30" spans="2:38">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c r="AJ30" s="194"/>
      <c r="AK30" s="194"/>
      <c r="AL30" s="194"/>
    </row>
    <row r="31" spans="2:38">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c r="AJ31" s="194"/>
      <c r="AK31" s="194"/>
      <c r="AL31" s="194"/>
    </row>
    <row r="32" spans="2:38">
      <c r="B32" s="194"/>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94"/>
      <c r="AK32" s="194"/>
      <c r="AL32" s="194"/>
    </row>
    <row r="33" spans="2:38">
      <c r="B33" s="194"/>
      <c r="C33" s="194"/>
      <c r="D33" s="194"/>
      <c r="E33" s="194"/>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c r="AJ33" s="194"/>
      <c r="AK33" s="194"/>
      <c r="AL33" s="194"/>
    </row>
    <row r="34" spans="2:38">
      <c r="B34" s="194"/>
      <c r="C34" s="194"/>
      <c r="D34" s="194"/>
      <c r="E34" s="194"/>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c r="AJ34" s="194"/>
      <c r="AK34" s="194"/>
      <c r="AL34" s="194"/>
    </row>
    <row r="35" spans="2:38">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c r="AJ35" s="194"/>
      <c r="AK35" s="194"/>
      <c r="AL35" s="194"/>
    </row>
    <row r="36" spans="2:38">
      <c r="B36" s="194"/>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c r="AJ36" s="194"/>
      <c r="AK36" s="194"/>
      <c r="AL36" s="194"/>
    </row>
    <row r="37" spans="2:38">
      <c r="B37" s="194"/>
      <c r="C37" s="194"/>
      <c r="D37" s="194"/>
      <c r="E37" s="194"/>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c r="AJ37" s="194"/>
      <c r="AK37" s="194"/>
      <c r="AL37" s="194"/>
    </row>
    <row r="38" spans="2:38">
      <c r="B38" s="194"/>
      <c r="C38" s="194"/>
      <c r="D38" s="194"/>
      <c r="E38" s="194"/>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c r="AJ38" s="194"/>
      <c r="AK38" s="194"/>
      <c r="AL38" s="194"/>
    </row>
    <row r="39" spans="2:38">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row>
    <row r="40" spans="2:38">
      <c r="B40" s="194"/>
      <c r="C40" s="194"/>
      <c r="D40" s="194"/>
      <c r="E40" s="194"/>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c r="AJ40" s="194"/>
      <c r="AK40" s="194"/>
      <c r="AL40" s="194"/>
    </row>
    <row r="41" spans="2:38">
      <c r="B41" s="194"/>
      <c r="C41" s="194"/>
      <c r="D41" s="194"/>
      <c r="E41" s="194"/>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c r="AJ41" s="194"/>
      <c r="AK41" s="194"/>
      <c r="AL41" s="194"/>
    </row>
    <row r="42" spans="2:38">
      <c r="B42" s="194"/>
      <c r="C42" s="194"/>
      <c r="D42" s="194"/>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c r="AJ42" s="194"/>
      <c r="AK42" s="194"/>
      <c r="AL42" s="194"/>
    </row>
    <row r="43" spans="2:38">
      <c r="B43" s="194"/>
      <c r="C43" s="194"/>
      <c r="D43" s="194"/>
      <c r="E43" s="194"/>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c r="AJ43" s="194"/>
      <c r="AK43" s="194"/>
      <c r="AL43" s="194"/>
    </row>
    <row r="44" spans="2:38">
      <c r="B44" s="194"/>
      <c r="C44" s="194"/>
      <c r="D44" s="194"/>
      <c r="E44" s="194"/>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c r="AJ44" s="194"/>
      <c r="AK44" s="194"/>
      <c r="AL44" s="194"/>
    </row>
    <row r="45" spans="2:38">
      <c r="B45" s="194"/>
      <c r="C45" s="194"/>
      <c r="D45" s="194"/>
      <c r="E45" s="194"/>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c r="AJ45" s="194"/>
      <c r="AK45" s="194"/>
      <c r="AL45" s="194"/>
    </row>
    <row r="46" spans="2:38">
      <c r="B46" s="194"/>
      <c r="C46" s="194"/>
      <c r="D46" s="194"/>
      <c r="E46" s="194"/>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c r="AJ46" s="194"/>
      <c r="AK46" s="194"/>
      <c r="AL46" s="194"/>
    </row>
    <row r="47" spans="2:38">
      <c r="B47" s="194"/>
      <c r="C47" s="194"/>
      <c r="D47" s="194"/>
      <c r="E47" s="194"/>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c r="AJ47" s="194"/>
      <c r="AK47" s="194"/>
      <c r="AL47" s="194"/>
    </row>
    <row r="48" spans="2:38">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c r="AJ48" s="194"/>
      <c r="AK48" s="194"/>
      <c r="AL48" s="194"/>
    </row>
    <row r="49" spans="2:38">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c r="AJ49" s="194"/>
      <c r="AK49" s="194"/>
      <c r="AL49" s="194"/>
    </row>
    <row r="50" spans="2:38">
      <c r="B50" s="194"/>
      <c r="C50" s="194"/>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c r="AJ50" s="194"/>
      <c r="AK50" s="194"/>
      <c r="AL50" s="194"/>
    </row>
    <row r="51" spans="2:38">
      <c r="B51" s="194"/>
      <c r="C51" s="194"/>
      <c r="D51" s="194"/>
      <c r="E51" s="194"/>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c r="AJ51" s="194"/>
      <c r="AK51" s="194"/>
      <c r="AL51" s="194"/>
    </row>
    <row r="52" spans="2:38">
      <c r="B52" s="194"/>
      <c r="C52" s="194"/>
      <c r="D52" s="194"/>
      <c r="E52" s="194"/>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c r="AJ52" s="194"/>
      <c r="AK52" s="194"/>
      <c r="AL52" s="194"/>
    </row>
    <row r="53" spans="2:38">
      <c r="B53" s="194"/>
      <c r="C53" s="194"/>
      <c r="D53" s="194"/>
      <c r="E53" s="194"/>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c r="AJ53" s="194"/>
      <c r="AK53" s="194"/>
      <c r="AL53" s="194"/>
    </row>
    <row r="54" spans="2:38">
      <c r="B54" s="194"/>
      <c r="C54" s="194"/>
      <c r="D54" s="194"/>
      <c r="E54" s="194"/>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c r="AJ54" s="194"/>
      <c r="AK54" s="194"/>
      <c r="AL54" s="194"/>
    </row>
    <row r="55" spans="2:38">
      <c r="B55" s="194"/>
      <c r="C55" s="194"/>
      <c r="D55" s="194"/>
      <c r="E55" s="194"/>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c r="AJ55" s="194"/>
      <c r="AK55" s="194"/>
      <c r="AL55" s="194"/>
    </row>
    <row r="56" spans="2:38">
      <c r="B56" s="194"/>
      <c r="C56" s="194"/>
      <c r="D56" s="194"/>
      <c r="E56" s="194"/>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c r="AJ56" s="194"/>
      <c r="AK56" s="194"/>
      <c r="AL56" s="194"/>
    </row>
    <row r="57" spans="2:38">
      <c r="B57" s="194"/>
      <c r="C57" s="194"/>
      <c r="D57" s="194"/>
      <c r="E57" s="194"/>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c r="AJ57" s="194"/>
      <c r="AK57" s="194"/>
      <c r="AL57" s="194"/>
    </row>
    <row r="58" spans="2:38">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row>
    <row r="59" spans="2:38">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row>
    <row r="60" spans="2:38">
      <c r="B60" s="194"/>
      <c r="C60" s="194"/>
      <c r="D60" s="194"/>
      <c r="E60" s="194"/>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c r="AJ60" s="194"/>
      <c r="AK60" s="194"/>
      <c r="AL60" s="194"/>
    </row>
    <row r="61" spans="2:38">
      <c r="B61" s="194"/>
      <c r="C61" s="194"/>
      <c r="D61" s="194"/>
      <c r="E61" s="194"/>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c r="AJ61" s="194"/>
      <c r="AK61" s="194"/>
      <c r="AL61" s="194"/>
    </row>
    <row r="62" spans="2:38">
      <c r="B62" s="194"/>
      <c r="C62" s="194"/>
      <c r="D62" s="194"/>
      <c r="E62" s="194"/>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c r="AJ62" s="194"/>
      <c r="AK62" s="194"/>
      <c r="AL62" s="194"/>
    </row>
    <row r="63" spans="2:38">
      <c r="B63" s="194"/>
      <c r="C63" s="194"/>
      <c r="D63" s="194"/>
      <c r="E63" s="194"/>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c r="AJ63" s="194"/>
      <c r="AK63" s="194"/>
      <c r="AL63" s="194"/>
    </row>
    <row r="64" spans="2:38">
      <c r="B64" s="194"/>
      <c r="C64" s="194"/>
      <c r="D64" s="194"/>
      <c r="E64" s="194"/>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c r="AJ64" s="194"/>
      <c r="AK64" s="194"/>
      <c r="AL64" s="194"/>
    </row>
    <row r="65" spans="2:38">
      <c r="B65" s="194"/>
      <c r="C65" s="194"/>
      <c r="D65" s="194"/>
      <c r="E65" s="194"/>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c r="AJ65" s="194"/>
      <c r="AK65" s="194"/>
      <c r="AL65" s="194"/>
    </row>
  </sheetData>
  <sheetProtection algorithmName="SHA-512" hashValue="ZvKglBeu2nHeavBG1Wih8VmFNqDq4wcyC090GQWciFzHMeGpH+u9ogcc7qh1Q8th4kPrdrmJnvSAf8mRUgmdIg==" saltValue="lzw2NGgBMIeXC+FCKr/JBg==" spinCount="100000" sheet="1" formatColumns="0"/>
  <mergeCells count="6">
    <mergeCell ref="B4:K4"/>
    <mergeCell ref="C6:I6"/>
    <mergeCell ref="J6:M6"/>
    <mergeCell ref="N6:N7"/>
    <mergeCell ref="O6:O7"/>
    <mergeCell ref="B6:B7"/>
  </mergeCells>
  <conditionalFormatting sqref="F8:F17">
    <cfRule type="expression" dxfId="21" priority="1">
      <formula>$F8="New Construction"</formula>
    </cfRule>
  </conditionalFormatting>
  <pageMargins left="0.5" right="0.5" top="0.5" bottom="0.5" header="0.3" footer="0.3"/>
  <pageSetup orientation="portrait" r:id="rId1"/>
  <extLst>
    <ext xmlns:x14="http://schemas.microsoft.com/office/spreadsheetml/2009/9/main" uri="{CCE6A557-97BC-4b89-ADB6-D9C93CAAB3DF}">
      <x14:dataValidations xmlns:xm="http://schemas.microsoft.com/office/excel/2006/main" disablePrompts="1" count="3">
        <x14:dataValidation type="list" allowBlank="1" showInputMessage="1" showErrorMessage="1" promptTitle="Retrofit Only" prompt="This measure is for retrofit projects only. If new Construction, please contact CLEAResult for further assistance._x000a_" xr:uid="{7971FF9C-8E99-4299-A2FE-20EFBD612D44}">
          <x14:formula1>
            <xm:f>'Look Up Tables'!$F$33:$F$34</xm:f>
          </x14:formula1>
          <xm:sqref>F8:F17</xm:sqref>
        </x14:dataValidation>
        <x14:dataValidation type="list" allowBlank="1" showInputMessage="1" showErrorMessage="1" xr:uid="{8E2C3451-017E-49AF-A58A-0072335C75EF}">
          <x14:formula1>
            <xm:f>'Look Up Tables'!$D$3:$D$4</xm:f>
          </x14:formula1>
          <xm:sqref>G8:G17</xm:sqref>
        </x14:dataValidation>
        <x14:dataValidation type="list" allowBlank="1" showInputMessage="1" showErrorMessage="1" xr:uid="{74BDEDFA-8F74-43D6-A4F5-81A123ECD79D}">
          <x14:formula1>
            <xm:f>'Look Up Tables'!$R$40:$R$42</xm:f>
          </x14:formula1>
          <xm:sqref>H8:H17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6" ma:contentTypeDescription="Create a new document." ma:contentTypeScope="" ma:versionID="b1420095b0bcaeeab26cc652c695f2d8">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ce1ad730e4d7fb850dbe75b7bc13368"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399D27-9BFE-4155-AE52-51AF6A72D0EF}"/>
</file>

<file path=customXml/itemProps2.xml><?xml version="1.0" encoding="utf-8"?>
<ds:datastoreItem xmlns:ds="http://schemas.openxmlformats.org/officeDocument/2006/customXml" ds:itemID="{48B47DA8-E625-4E0A-95BA-BD84FB80B8B0}"/>
</file>

<file path=customXml/itemProps3.xml><?xml version="1.0" encoding="utf-8"?>
<ds:datastoreItem xmlns:ds="http://schemas.openxmlformats.org/officeDocument/2006/customXml" ds:itemID="{100B3BCE-C7AB-4CCB-B8FC-4E0C0BDAFD7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Janine Morency</dc:creator>
  <cp:keywords/>
  <dc:description/>
  <cp:lastModifiedBy>Angelique Quinn</cp:lastModifiedBy>
  <cp:revision/>
  <dcterms:created xsi:type="dcterms:W3CDTF">2014-05-06T17:45:34Z</dcterms:created>
  <dcterms:modified xsi:type="dcterms:W3CDTF">2021-06-07T15:10:14Z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_dlc_DocIdItemGuid">
    <vt:lpwstr>a4cae1f8-bc12-446a-99ab-1e69d7b1254e</vt:lpwstr>
  </property>
  <property fmtid="{D5CDD505-2E9C-101B-9397-08002B2CF9AE}" pid="4" name="ContentTypeId">
    <vt:lpwstr>0x0101001BF96E70731EB54292983A8187A83857</vt:lpwstr>
  </property>
  <property fmtid="{D5CDD505-2E9C-101B-9397-08002B2CF9AE}" pid="5" name="TaxKeyword">
    <vt:lpwstr/>
  </property>
</Properties>
</file>