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clearesult5-my.sharepoint.com/personal/michael_stevenson_clearesult_com/Documents/Programs/Pennsylvania/PPL/Phase IV/Calculator Development/"/>
    </mc:Choice>
  </mc:AlternateContent>
  <xr:revisionPtr revIDLastSave="559" documentId="8_{A1C2C7BD-76E5-4273-BEC5-61676DB312A3}" xr6:coauthVersionLast="46" xr6:coauthVersionMax="46" xr10:uidLastSave="{EC73F123-428B-4DC0-845B-5E92D5234B85}"/>
  <bookViews>
    <workbookView xWindow="-120" yWindow="-120" windowWidth="29040" windowHeight="15840" tabRatio="756" activeTab="5" xr2:uid="{00000000-000D-0000-FFFF-FFFF00000000}"/>
  </bookViews>
  <sheets>
    <sheet name="Instructions" sheetId="16" r:id="rId1"/>
    <sheet name="Methodology" sheetId="34" r:id="rId2"/>
    <sheet name="Project Summary" sheetId="4" r:id="rId3"/>
    <sheet name="Heat Pump Water Heaters" sheetId="30" r:id="rId4"/>
    <sheet name="Pre-Rinse Spray Valves" sheetId="33" r:id="rId5"/>
    <sheet name="Fuel Switching for DHW" sheetId="32" r:id="rId6"/>
    <sheet name="Data Export" sheetId="38" r:id="rId7"/>
    <sheet name="Lookups" sheetId="36" r:id="rId8"/>
    <sheet name="Dropdowns" sheetId="37" r:id="rId9"/>
    <sheet name="Version Log" sheetId="29" r:id="rId10"/>
  </sheets>
  <externalReferences>
    <externalReference r:id="rId11"/>
    <externalReference r:id="rId12"/>
    <externalReference r:id="rId13"/>
    <externalReference r:id="rId14"/>
  </externalReferences>
  <definedNames>
    <definedName name="ASHkwh">'[1]Doors&amp;Insulation Tables'!$J$7</definedName>
    <definedName name="Can_Capacity">'[2]Lookup Tables'!$B$163:$B$167</definedName>
    <definedName name="CaseTemp1">'[1]Refrigeration Controls'!$C$18</definedName>
    <definedName name="CaseTemp2">'[1]Refrigeration Controls'!$D$18</definedName>
    <definedName name="CaseTemp3">'[1]Refrigeration Controls'!$E$18</definedName>
    <definedName name="CaseTemp4">'[1]Refrigeration Controls'!$F$18</definedName>
    <definedName name="CaseTemp5">'[1]Refrigeration Controls'!$G$18</definedName>
    <definedName name="CaseTemp6">'[1]Refrigeration Controls'!$H$18</definedName>
    <definedName name="CaseTemp7">'[1]Refrigeration Controls'!$I$18</definedName>
    <definedName name="CF">'[1]3.5.1 Tables'!$M$5</definedName>
    <definedName name="CL_Incentive">Lookups!#REF!</definedName>
    <definedName name="dASH">'[1]Doors&amp;Insulation Tables'!$J$6</definedName>
    <definedName name="DoorkW">'[1]Doors&amp;Insulation Tables'!$L$58</definedName>
    <definedName name="DoorkWh">'[1]Doors&amp;Insulation Tables'!$L$57</definedName>
    <definedName name="EFLH">'[1]Doors&amp;Insulation Tables'!$J$4</definedName>
    <definedName name="Ice_Machine_Type">'[2]Lookup Tables'!$B$110:$B$117</definedName>
    <definedName name="Ice_Machine_Use">'[2]Lookup Tables'!$B$110:$G$117</definedName>
    <definedName name="KASH">'[1]Doors&amp;Insulation Tables'!$J$5</definedName>
    <definedName name="No_of_Pans">'[2]Lookup Tables'!$B$125:$B$128</definedName>
    <definedName name="PAMetro1">'[1]Refrigeration Controls'!$C$16</definedName>
    <definedName name="PAMetro2">'[1]Refrigeration Controls'!$D$16</definedName>
    <definedName name="PAMetro3">'[1]Refrigeration Controls'!$E$16</definedName>
    <definedName name="PAMetro4">'[1]Refrigeration Controls'!$F$16</definedName>
    <definedName name="PAMetro5">'[1]Refrigeration Controls'!$G$16</definedName>
    <definedName name="PAMetro6">'[1]Refrigeration Controls'!$H$16</definedName>
    <definedName name="PAMetro7">'[1]Refrigeration Controls'!$I$16</definedName>
    <definedName name="Pres_Incentive">Lookups!#REF!</definedName>
    <definedName name="Presc_Incentive">[1]Incentives!$C$2</definedName>
    <definedName name="_xlnm.Print_Area" localSheetId="2">'Project Summary'!$B$2:$D$10</definedName>
    <definedName name="ReachInCaseType1">'[1]High Efficiency Motors &amp; Cases'!$C$34</definedName>
    <definedName name="ReachInCaseType2">'[1]High Efficiency Motors &amp; Cases'!$D$34</definedName>
    <definedName name="ReachInCaseType3">'[1]High Efficiency Motors &amp; Cases'!$E$34</definedName>
    <definedName name="ReachInCaseType4">'[1]High Efficiency Motors &amp; Cases'!$F$34</definedName>
    <definedName name="ReachInCaseType5">'[1]High Efficiency Motors &amp; Cases'!$G$34</definedName>
    <definedName name="ReachInCaseType6">'[1]High Efficiency Motors &amp; Cases'!$H$34</definedName>
    <definedName name="ReachInCaseType7">'[1]High Efficiency Motors &amp; Cases'!$I$34</definedName>
    <definedName name="ReachInMotorType1">'[1]High Efficiency Motors &amp; Cases'!$C$35</definedName>
    <definedName name="ReachInMotorType2">'[1]High Efficiency Motors &amp; Cases'!$D$35</definedName>
    <definedName name="ReachInMotorType3">'[1]High Efficiency Motors &amp; Cases'!$E$35</definedName>
    <definedName name="ReachInMotorType4">'[1]High Efficiency Motors &amp; Cases'!$F$35</definedName>
    <definedName name="ReachInMotorType5">'[1]High Efficiency Motors &amp; Cases'!$G$35</definedName>
    <definedName name="ReachInMotorType6">'[1]High Efficiency Motors &amp; Cases'!$H$35</definedName>
    <definedName name="ReachInMotorType7">'[1]High Efficiency Motors &amp; Cases'!$I$35</definedName>
    <definedName name="ReachInMotorWatt1">'[1]High Efficiency Motors &amp; Cases'!$C$36</definedName>
    <definedName name="ReachInMotorWatt2">'[1]High Efficiency Motors &amp; Cases'!$D$36</definedName>
    <definedName name="ReachInMotorWatt3">'[1]High Efficiency Motors &amp; Cases'!$E$36</definedName>
    <definedName name="ReachInMotorWatt4">'[1]High Efficiency Motors &amp; Cases'!$F$36</definedName>
    <definedName name="ReachInMotorWatt5">'[1]High Efficiency Motors &amp; Cases'!$G$36</definedName>
    <definedName name="ReachInMotorWatt6">'[1]High Efficiency Motors &amp; Cases'!$H$36</definedName>
    <definedName name="ReachInMotorWatt7">'[1]High Efficiency Motors &amp; Cases'!$I$36</definedName>
    <definedName name="Retrofit">Lookups!$C$3:$C$4</definedName>
    <definedName name="Time_of_Sale">Lookups!$C$5</definedName>
    <definedName name="UnitType1">'[1]Refrigeration Controls'!$C$17</definedName>
    <definedName name="UnitType2">'[1]Refrigeration Controls'!$D$17</definedName>
    <definedName name="UnitType3">'[1]Refrigeration Controls'!$E$17</definedName>
    <definedName name="UnitType4">'[1]Refrigeration Controls'!$F$17</definedName>
    <definedName name="UnitType5">'[1]Refrigeration Controls'!$G$17</definedName>
    <definedName name="UnitType6">'[1]Refrigeration Controls'!$H$17</definedName>
    <definedName name="UnitType7">'[1]Refrigeration Controls'!$I$17</definedName>
    <definedName name="WalkInCaseType1">'[1]High Efficiency Motors &amp; Cases'!$C$52</definedName>
    <definedName name="WalkInCaseType2">'[1]High Efficiency Motors &amp; Cases'!$D$52</definedName>
    <definedName name="WalkInCaseType3">'[1]High Efficiency Motors &amp; Cases'!$E$52</definedName>
    <definedName name="WalkInCaseType4">'[1]High Efficiency Motors &amp; Cases'!$F$52</definedName>
    <definedName name="WalkInCaseType5">'[1]High Efficiency Motors &amp; Cases'!$G$52</definedName>
    <definedName name="WalkInCaseType6">'[1]High Efficiency Motors &amp; Cases'!$H$52</definedName>
    <definedName name="WalkInCaseType7">'[1]High Efficiency Motors &amp; Cases'!$I$52</definedName>
    <definedName name="WalkInMotorType1">'[1]High Efficiency Motors &amp; Cases'!$C$53</definedName>
    <definedName name="WalkInMotorType2">'[1]High Efficiency Motors &amp; Cases'!$D$53</definedName>
    <definedName name="WalkInMotorType3">'[1]High Efficiency Motors &amp; Cases'!$E$53</definedName>
    <definedName name="WalkInMotorType4">'[1]High Efficiency Motors &amp; Cases'!$F$53</definedName>
    <definedName name="WalkInMotorType5">'[1]High Efficiency Motors &amp; Cases'!$G$53</definedName>
    <definedName name="WalkInMotorType6">'[1]High Efficiency Motors &amp; Cases'!$H$53</definedName>
    <definedName name="WalkInMotorType7">'[1]High Efficiency Motors &amp; Cases'!$I$53</definedName>
    <definedName name="WalkInMotorWatt1">'[1]High Efficiency Motors &amp; Cases'!$C$54</definedName>
    <definedName name="WalkInMotorWatt2">'[1]High Efficiency Motors &amp; Cases'!$D$54</definedName>
    <definedName name="WalkInMotorWatt3">'[1]High Efficiency Motors &amp; Cases'!$E$54</definedName>
    <definedName name="WalkInMotorWatt4">'[1]High Efficiency Motors &amp; Cases'!$F$54</definedName>
    <definedName name="WalkInMotorWatt5">'[1]High Efficiency Motors &amp; Cases'!$G$54</definedName>
    <definedName name="WalkInMotorWatt6">'[1]High Efficiency Motors &amp; Cases'!$H$54</definedName>
    <definedName name="WalkInMotorWatt7">'[1]High Efficiency Motors &amp; Cases'!$I$54</definedName>
    <definedName name="xBaseValues">'[1]3.5.1 Tables'!$G$31:$J$31</definedName>
    <definedName name="xBuilding_Location">[3]Dropdowns!$D$1:$D$8</definedName>
    <definedName name="xCondTempType">'[1]3.5.5 Tables'!$L$6:$T$6</definedName>
    <definedName name="xEEValues">'[1]3.5.1 Tables'!$C$31:$F$31</definedName>
    <definedName name="xReachInkW_Var">'[1]3.5.2&amp;3 Tables'!$C$17:$F$17</definedName>
    <definedName name="xUnknownkW">'[1]3.5.1 Tables'!$N$40:$Q$40</definedName>
    <definedName name="xUnknownkWh">'[1]3.5.1 Tables'!$N$31:$Q$31</definedName>
    <definedName name="xWalkInkW_Var">'[1]3.5.2&amp;3 Tables'!$C$40:$F$40</definedName>
    <definedName name="xyAC_Cooling_EFLHs">[3]Lookups!$B$3:$I$25</definedName>
    <definedName name="xyChiller_CFs">[3]Lookups!$K$28:$R$38</definedName>
    <definedName name="xyChiller_Cooling_EFLHs">[3]Lookups!$K$3:$R$13</definedName>
    <definedName name="xyCondenserSavings">'[1]3.5.5 Tables'!$L$7:$T$13</definedName>
    <definedName name="xyESSever">[4]Lookups!$A$77:$E$80</definedName>
    <definedName name="xyFadjust">Lookups!#REF!</definedName>
    <definedName name="xyHeating_EFLHs">[3]Lookups!$B$28:$I$50</definedName>
    <definedName name="xyHVAC_CFs">[3]Lookups!$B$53:$I$75</definedName>
    <definedName name="xyHWUsage" localSheetId="7">Lookups!#REF!</definedName>
    <definedName name="xyHWUsage">Lookups!#REF!</definedName>
    <definedName name="xyOfficeEquip">[4]!tblOffEqpmt[#All]</definedName>
    <definedName name="xyPSV_Constants" localSheetId="7">Lookups!#REF!</definedName>
    <definedName name="xyPSV_Constants">Lookups!#REF!</definedName>
    <definedName name="xyStripCurtainVals">'[1]Case Upgrades Tables'!$B$14:$C$34</definedName>
    <definedName name="yBaseValues">'[1]3.5.1 Tables'!$G$32:$J$128</definedName>
    <definedName name="yBuilding_Type_Chillers">[3]Dropdowns!$B$1:$B$11</definedName>
    <definedName name="yBuilding_Type_HVAC">[3]Dropdowns!$A$1:$A$23</definedName>
    <definedName name="yCaseTemp">'[1]3.5.5 Tables'!$X$6:$X$8</definedName>
    <definedName name="yChiller_EER_base">'[3]Efficiency Tables'!$I$3:$I$11</definedName>
    <definedName name="yChiller_MaxCapacity">'[3]Efficiency Tables'!$F$3:$F$11</definedName>
    <definedName name="yChiller_MinCapacity">'[3]Efficiency Tables'!$E$3:$E$11</definedName>
    <definedName name="yChiller_Type">'[3]Efficiency Tables'!$B$3:$B$11</definedName>
    <definedName name="yClimateZone">'[1]3.5.5 Tables'!$K$7:$K$13</definedName>
    <definedName name="yCondenserCap">'[1]3.5.5 Tables'!$V$6:$V$7</definedName>
    <definedName name="yCondenserType">'[1]3.5.5 Tables'!$W$6:$W$8</definedName>
    <definedName name="yCOP_base">'[3]Efficiency Tables'!$J$15:$J$52</definedName>
    <definedName name="yCOP_PT_a">'[3]Efficiency Tables'!$F$55:$F$58</definedName>
    <definedName name="yEER_base">'[3]Efficiency Tables'!$H$15:$H$52</definedName>
    <definedName name="yEER_PT_a">'[3]Efficiency Tables'!$D$55:$D$58</definedName>
    <definedName name="yEEValues">'[1]3.5.1 Tables'!$C$32:$F$128</definedName>
    <definedName name="yEFbase_A" localSheetId="7">Lookups!#REF!</definedName>
    <definedName name="yEFbase_A">Lookups!#REF!</definedName>
    <definedName name="yEFbase_B" localSheetId="7">Lookups!#REF!</definedName>
    <definedName name="yEFbase_B">Lookups!#REF!</definedName>
    <definedName name="yEFbase_MaxCap" localSheetId="7">Lookups!#REF!</definedName>
    <definedName name="yEFbase_MaxCap">Lookups!#REF!</definedName>
    <definedName name="yEFbase_MinCap" localSheetId="7">Lookups!#REF!</definedName>
    <definedName name="yEFbase_MinCap">Lookups!#REF!</definedName>
    <definedName name="yEFprop" localSheetId="7">Lookups!#REF!</definedName>
    <definedName name="yEFprop">Lookups!#REF!</definedName>
    <definedName name="yEFprop_FF" localSheetId="7">Lookups!#REF!</definedName>
    <definedName name="yEFprop_FF">Lookups!#REF!</definedName>
    <definedName name="yEFprop_FF_Max" localSheetId="7">Lookups!#REF!</definedName>
    <definedName name="yEFprop_FF_Max">Lookups!#REF!</definedName>
    <definedName name="yEFprop_FF_Min" localSheetId="7">Lookups!#REF!</definedName>
    <definedName name="yEFprop_FF_Min">Lookups!#REF!</definedName>
    <definedName name="yEFprop_Max" localSheetId="7">Lookups!#REF!</definedName>
    <definedName name="yEFprop_Max">Lookups!#REF!</definedName>
    <definedName name="yEFprop_Min" localSheetId="7">Lookups!#REF!</definedName>
    <definedName name="yEFprop_Min">Lookups!#REF!</definedName>
    <definedName name="yER_Existence">'[3]Efficiency Tables'!$C$15:$C$52</definedName>
    <definedName name="yESServer">[4]Lookups!$A$77:$A$80</definedName>
    <definedName name="yHPBuildings" localSheetId="8">Dropdowns!$A$1:$A$8</definedName>
    <definedName name="yHPBuildings">Dropdowns!$A$1:$A$8</definedName>
    <definedName name="yHSPF_base">'[3]Efficiency Tables'!$K$15:$K$52</definedName>
    <definedName name="yHVAC_MaxCapacity">'[3]Efficiency Tables'!$F$15:$F$52</definedName>
    <definedName name="yHVAC_MinCapacity">'[3]Efficiency Tables'!$E$15:$E$52</definedName>
    <definedName name="yHVAC_Type">'[3]Efficiency Tables'!$B$15:$B$52</definedName>
    <definedName name="yIEER_base">'[3]Efficiency Tables'!$G$15:$G$52</definedName>
    <definedName name="yIPLV_base">'[3]Efficiency Tables'!$G$3:$G$11</definedName>
    <definedName name="ykWperton_base">'[3]Efficiency Tables'!$H$3:$H$11</definedName>
    <definedName name="yProject_Type">[3]Dropdowns!$C$2:$C$3</definedName>
    <definedName name="yPSV_facilities" localSheetId="8">Dropdowns!$C$2:$C$6</definedName>
    <definedName name="yPSV_facilities">Dropdowns!$C$2:$C$6</definedName>
    <definedName name="yPSV_Retrofit" localSheetId="8">Dropdowns!$C$2:$C$3</definedName>
    <definedName name="yPSV_Retrofit">Dropdowns!$C$2:$C$3</definedName>
    <definedName name="yPSV_TOS" localSheetId="8">Dropdowns!$C$4:$C$6</definedName>
    <definedName name="yPSV_TOS">Dropdowns!$C$4:$C$6</definedName>
    <definedName name="yReachInkW_unit">'[1]3.5.2&amp;3 Tables'!$C$18:$F$20</definedName>
    <definedName name="yReachInMotorValue">'[1]3.5.2&amp;3 Tables'!$B$18:$B$20</definedName>
    <definedName name="ySEER_base">'[3]Efficiency Tables'!$I$15:$I$52</definedName>
    <definedName name="yUnknownVolkW">'[1]3.5.1 Tables'!$N$41:$Q$44</definedName>
    <definedName name="yUnknownVolkWh">'[1]3.5.1 Tables'!$N$32:$Q$35</definedName>
    <definedName name="yVolRangekW">'[1]3.5.1 Tables'!$M$41:$M$44</definedName>
    <definedName name="yVolRangekWh">'[1]3.5.1 Tables'!$M$32:$M$35</definedName>
    <definedName name="yVolume">'[1]3.5.1 Tables'!$B$32:$B$128</definedName>
    <definedName name="yWalkInkW_Unit">'[1]3.5.2&amp;3 Tables'!$C$41:$F$44</definedName>
    <definedName name="yWalkInMotorValue">'[1]3.5.2&amp;3 Tables'!$B$41:$B$44</definedName>
    <definedName name="yWHLocation" localSheetId="8">Dropdowns!$B$1:$B$4</definedName>
    <definedName name="yWHLocation">Dropdowns!$B$1:$B$4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30" l="1"/>
  <c r="Q18" i="30" s="1"/>
  <c r="P17" i="30"/>
  <c r="Q17" i="30" s="1"/>
  <c r="P16" i="30"/>
  <c r="Q16" i="30" s="1"/>
  <c r="P15" i="30"/>
  <c r="Q15" i="30" s="1"/>
  <c r="P14" i="30"/>
  <c r="Q14" i="30" s="1"/>
  <c r="P13" i="30"/>
  <c r="Q13" i="30" s="1"/>
  <c r="P12" i="30"/>
  <c r="Q12" i="30" s="1"/>
  <c r="P11" i="30"/>
  <c r="Q11" i="30" s="1"/>
  <c r="P10" i="30"/>
  <c r="Q10" i="30" s="1"/>
  <c r="Q9" i="30"/>
  <c r="P9" i="30"/>
  <c r="D5" i="36"/>
  <c r="D4" i="36"/>
  <c r="D3" i="36"/>
  <c r="A24" i="38"/>
  <c r="F24" i="38" s="1"/>
  <c r="A25" i="38"/>
  <c r="F25" i="38" s="1"/>
  <c r="A26" i="38"/>
  <c r="C26" i="38" s="1"/>
  <c r="A27" i="38"/>
  <c r="C27" i="38" s="1"/>
  <c r="A28" i="38"/>
  <c r="B28" i="38" s="1"/>
  <c r="A29" i="38"/>
  <c r="B29" i="38" s="1"/>
  <c r="A30" i="38"/>
  <c r="B30" i="38" s="1"/>
  <c r="A31" i="38"/>
  <c r="B31" i="38" s="1"/>
  <c r="A32" i="38"/>
  <c r="F32" i="38" s="1"/>
  <c r="A23" i="38"/>
  <c r="R23" i="38" s="1"/>
  <c r="A14" i="38"/>
  <c r="C14" i="38" s="1"/>
  <c r="A15" i="38"/>
  <c r="C15" i="38" s="1"/>
  <c r="A16" i="38"/>
  <c r="B16" i="38" s="1"/>
  <c r="A17" i="38"/>
  <c r="B17" i="38" s="1"/>
  <c r="A18" i="38"/>
  <c r="B18" i="38" s="1"/>
  <c r="A19" i="38"/>
  <c r="B19" i="38" s="1"/>
  <c r="A20" i="38"/>
  <c r="F20" i="38" s="1"/>
  <c r="A21" i="38"/>
  <c r="F21" i="38" s="1"/>
  <c r="A22" i="38"/>
  <c r="C22" i="38" s="1"/>
  <c r="A13" i="38"/>
  <c r="C13" i="38" s="1"/>
  <c r="A4" i="38"/>
  <c r="C4" i="38" s="1"/>
  <c r="A5" i="38"/>
  <c r="C5" i="38" s="1"/>
  <c r="A6" i="38"/>
  <c r="G6" i="38" s="1"/>
  <c r="A7" i="38"/>
  <c r="A8" i="38"/>
  <c r="F8" i="38" s="1"/>
  <c r="A9" i="38"/>
  <c r="B9" i="38" s="1"/>
  <c r="A10" i="38"/>
  <c r="C10" i="38" s="1"/>
  <c r="A11" i="38"/>
  <c r="C11" i="38" s="1"/>
  <c r="A12" i="38"/>
  <c r="C12" i="38" s="1"/>
  <c r="A3" i="38"/>
  <c r="C3" i="38" s="1"/>
  <c r="K13" i="32"/>
  <c r="K18" i="32"/>
  <c r="N18" i="30"/>
  <c r="N17" i="30"/>
  <c r="N16" i="30"/>
  <c r="N15" i="30"/>
  <c r="N14" i="30"/>
  <c r="N13" i="30"/>
  <c r="N12" i="30"/>
  <c r="N11" i="30"/>
  <c r="N10" i="30"/>
  <c r="N9" i="30"/>
  <c r="N8" i="30"/>
  <c r="I18" i="30"/>
  <c r="I17" i="30"/>
  <c r="I16" i="30"/>
  <c r="I15" i="30"/>
  <c r="I14" i="30"/>
  <c r="I13" i="30"/>
  <c r="I12" i="30"/>
  <c r="I11" i="30"/>
  <c r="I10" i="30"/>
  <c r="I9" i="30"/>
  <c r="I8" i="30"/>
  <c r="G6" i="33"/>
  <c r="G16" i="33"/>
  <c r="G15" i="33"/>
  <c r="G14" i="33"/>
  <c r="G13" i="33"/>
  <c r="G12" i="33"/>
  <c r="G11" i="33"/>
  <c r="G10" i="33"/>
  <c r="G9" i="33"/>
  <c r="G8" i="33"/>
  <c r="G7" i="33"/>
  <c r="J17" i="32"/>
  <c r="J16" i="32"/>
  <c r="J14" i="32"/>
  <c r="J13" i="32"/>
  <c r="I19" i="32"/>
  <c r="J19" i="32" s="1"/>
  <c r="I18" i="32"/>
  <c r="J18" i="32" s="1"/>
  <c r="I17" i="32"/>
  <c r="I16" i="32"/>
  <c r="I15" i="32"/>
  <c r="J15" i="32" s="1"/>
  <c r="I14" i="32"/>
  <c r="I13" i="32"/>
  <c r="I12" i="32"/>
  <c r="J12" i="32" s="1"/>
  <c r="I11" i="32"/>
  <c r="J11" i="32" s="1"/>
  <c r="I10" i="32"/>
  <c r="J10" i="32" s="1"/>
  <c r="I9" i="32"/>
  <c r="J9" i="32" s="1"/>
  <c r="H19" i="32"/>
  <c r="G19" i="32"/>
  <c r="K19" i="32" s="1"/>
  <c r="H18" i="32"/>
  <c r="G18" i="32"/>
  <c r="H17" i="32"/>
  <c r="G17" i="32"/>
  <c r="K17" i="32" s="1"/>
  <c r="H16" i="32"/>
  <c r="G16" i="32"/>
  <c r="K16" i="32" s="1"/>
  <c r="H15" i="32"/>
  <c r="G15" i="32"/>
  <c r="K15" i="32" s="1"/>
  <c r="H14" i="32"/>
  <c r="G14" i="32"/>
  <c r="K14" i="32" s="1"/>
  <c r="H13" i="32"/>
  <c r="G13" i="32"/>
  <c r="H12" i="32"/>
  <c r="G12" i="32"/>
  <c r="K12" i="32" s="1"/>
  <c r="H11" i="32"/>
  <c r="G11" i="32"/>
  <c r="K11" i="32" s="1"/>
  <c r="H9" i="32"/>
  <c r="G9" i="32"/>
  <c r="G10" i="32"/>
  <c r="K10" i="32" s="1"/>
  <c r="H10" i="32"/>
  <c r="P14" i="38" l="1"/>
  <c r="P21" i="38"/>
  <c r="P22" i="38"/>
  <c r="Q26" i="38"/>
  <c r="Q27" i="38"/>
  <c r="Q31" i="38"/>
  <c r="R24" i="38"/>
  <c r="R32" i="38"/>
  <c r="F18" i="4"/>
  <c r="Q28" i="38"/>
  <c r="R26" i="38"/>
  <c r="Q29" i="38"/>
  <c r="R27" i="38"/>
  <c r="R25" i="38"/>
  <c r="Q30" i="38"/>
  <c r="R28" i="38"/>
  <c r="R29" i="38"/>
  <c r="Q24" i="38"/>
  <c r="Q32" i="38"/>
  <c r="R30" i="38"/>
  <c r="Q23" i="38"/>
  <c r="Q25" i="38"/>
  <c r="R31" i="38"/>
  <c r="P13" i="38"/>
  <c r="P19" i="38"/>
  <c r="P20" i="38"/>
  <c r="P15" i="38"/>
  <c r="P16" i="38"/>
  <c r="P17" i="38"/>
  <c r="P18" i="38"/>
  <c r="M9" i="38"/>
  <c r="O4" i="38"/>
  <c r="O12" i="38"/>
  <c r="N11" i="38"/>
  <c r="O15" i="38"/>
  <c r="O9" i="38"/>
  <c r="O10" i="38"/>
  <c r="O14" i="38"/>
  <c r="O22" i="38"/>
  <c r="O11" i="38"/>
  <c r="O16" i="38"/>
  <c r="O17" i="38"/>
  <c r="O5" i="38"/>
  <c r="O18" i="38"/>
  <c r="K3" i="38"/>
  <c r="O6" i="38"/>
  <c r="O19" i="38"/>
  <c r="K5" i="38"/>
  <c r="O7" i="38"/>
  <c r="O20" i="38"/>
  <c r="L7" i="38"/>
  <c r="O8" i="38"/>
  <c r="O13" i="38"/>
  <c r="O21" i="38"/>
  <c r="M11" i="33"/>
  <c r="I9" i="33"/>
  <c r="J13" i="33"/>
  <c r="M13" i="33"/>
  <c r="I7" i="33"/>
  <c r="I10" i="33"/>
  <c r="I14" i="33"/>
  <c r="K14" i="33" s="1"/>
  <c r="M6" i="33"/>
  <c r="M14" i="33"/>
  <c r="I13" i="33"/>
  <c r="J9" i="33"/>
  <c r="J14" i="33"/>
  <c r="I15" i="33"/>
  <c r="M8" i="33"/>
  <c r="B14" i="38" s="1"/>
  <c r="M16" i="33"/>
  <c r="M12" i="33"/>
  <c r="J7" i="33"/>
  <c r="I13" i="38" s="1"/>
  <c r="M7" i="33"/>
  <c r="J11" i="33"/>
  <c r="M9" i="33"/>
  <c r="J10" i="33"/>
  <c r="M15" i="33"/>
  <c r="I11" i="33"/>
  <c r="J15" i="33"/>
  <c r="I8" i="33"/>
  <c r="I12" i="33"/>
  <c r="I16" i="33"/>
  <c r="M10" i="33"/>
  <c r="I6" i="33"/>
  <c r="J6" i="33"/>
  <c r="J8" i="33"/>
  <c r="I14" i="38" s="1"/>
  <c r="J12" i="33"/>
  <c r="J16" i="33"/>
  <c r="K12" i="38"/>
  <c r="K4" i="38"/>
  <c r="L6" i="38"/>
  <c r="M8" i="38"/>
  <c r="N10" i="38"/>
  <c r="K11" i="38"/>
  <c r="L3" i="38"/>
  <c r="L5" i="38"/>
  <c r="M7" i="38"/>
  <c r="N9" i="38"/>
  <c r="K10" i="38"/>
  <c r="L12" i="38"/>
  <c r="L4" i="38"/>
  <c r="M6" i="38"/>
  <c r="N8" i="38"/>
  <c r="K9" i="38"/>
  <c r="L11" i="38"/>
  <c r="M3" i="38"/>
  <c r="M5" i="38"/>
  <c r="N7" i="38"/>
  <c r="K8" i="38"/>
  <c r="L10" i="38"/>
  <c r="M12" i="38"/>
  <c r="M4" i="38"/>
  <c r="N6" i="38"/>
  <c r="K7" i="38"/>
  <c r="L9" i="38"/>
  <c r="M11" i="38"/>
  <c r="N3" i="38"/>
  <c r="N5" i="38"/>
  <c r="K6" i="38"/>
  <c r="L8" i="38"/>
  <c r="M10" i="38"/>
  <c r="N12" i="38"/>
  <c r="N4" i="38"/>
  <c r="B27" i="38"/>
  <c r="B6" i="38"/>
  <c r="C9" i="38"/>
  <c r="C23" i="38"/>
  <c r="G12" i="38"/>
  <c r="G4" i="38"/>
  <c r="G16" i="38"/>
  <c r="G28" i="38"/>
  <c r="H10" i="38"/>
  <c r="H22" i="38"/>
  <c r="H14" i="38"/>
  <c r="H26" i="38"/>
  <c r="I11" i="38"/>
  <c r="I15" i="38"/>
  <c r="I27" i="38"/>
  <c r="J9" i="38"/>
  <c r="J21" i="38"/>
  <c r="J23" i="38"/>
  <c r="J25" i="38"/>
  <c r="D27" i="38"/>
  <c r="D19" i="38"/>
  <c r="D11" i="38"/>
  <c r="B5" i="38"/>
  <c r="C8" i="38"/>
  <c r="C32" i="38"/>
  <c r="G11" i="38"/>
  <c r="G13" i="38"/>
  <c r="G15" i="38"/>
  <c r="G27" i="38"/>
  <c r="H9" i="38"/>
  <c r="H21" i="38"/>
  <c r="H23" i="38"/>
  <c r="H25" i="38"/>
  <c r="I10" i="38"/>
  <c r="I22" i="38"/>
  <c r="I26" i="38"/>
  <c r="J8" i="38"/>
  <c r="J20" i="38"/>
  <c r="J32" i="38"/>
  <c r="J24" i="38"/>
  <c r="D26" i="38"/>
  <c r="D18" i="38"/>
  <c r="D10" i="38"/>
  <c r="C7" i="38"/>
  <c r="C31" i="38"/>
  <c r="G10" i="38"/>
  <c r="G22" i="38"/>
  <c r="G14" i="38"/>
  <c r="G26" i="38"/>
  <c r="H8" i="38"/>
  <c r="H20" i="38"/>
  <c r="H32" i="38"/>
  <c r="H24" i="38"/>
  <c r="I9" i="38"/>
  <c r="I21" i="38"/>
  <c r="I23" i="38"/>
  <c r="I25" i="38"/>
  <c r="J7" i="38"/>
  <c r="J19" i="38"/>
  <c r="J31" i="38"/>
  <c r="D25" i="38"/>
  <c r="D17" i="38"/>
  <c r="D9" i="38"/>
  <c r="C6" i="38"/>
  <c r="C30" i="38"/>
  <c r="F19" i="38"/>
  <c r="G9" i="38"/>
  <c r="G21" i="38"/>
  <c r="G23" i="38"/>
  <c r="G25" i="38"/>
  <c r="H7" i="38"/>
  <c r="H19" i="38"/>
  <c r="H31" i="38"/>
  <c r="I8" i="38"/>
  <c r="I20" i="38"/>
  <c r="I32" i="38"/>
  <c r="I24" i="38"/>
  <c r="J18" i="38"/>
  <c r="J30" i="38"/>
  <c r="D32" i="38"/>
  <c r="D24" i="38"/>
  <c r="D16" i="38"/>
  <c r="D8" i="38"/>
  <c r="C21" i="38"/>
  <c r="C25" i="38"/>
  <c r="F18" i="38"/>
  <c r="G8" i="38"/>
  <c r="G20" i="38"/>
  <c r="G32" i="38"/>
  <c r="G24" i="38"/>
  <c r="H6" i="38"/>
  <c r="H18" i="38"/>
  <c r="H30" i="38"/>
  <c r="I7" i="38"/>
  <c r="I19" i="38"/>
  <c r="I31" i="38"/>
  <c r="J17" i="38"/>
  <c r="J29" i="38"/>
  <c r="D31" i="38"/>
  <c r="D15" i="38"/>
  <c r="B3" i="38"/>
  <c r="B13" i="38"/>
  <c r="C20" i="38"/>
  <c r="C24" i="38"/>
  <c r="F17" i="38"/>
  <c r="G7" i="38"/>
  <c r="G19" i="38"/>
  <c r="G31" i="38"/>
  <c r="H3" i="38"/>
  <c r="H5" i="38"/>
  <c r="H17" i="38"/>
  <c r="H29" i="38"/>
  <c r="I18" i="38"/>
  <c r="I30" i="38"/>
  <c r="J12" i="38"/>
  <c r="J16" i="38"/>
  <c r="J28" i="38"/>
  <c r="D30" i="38"/>
  <c r="D22" i="38"/>
  <c r="B8" i="38"/>
  <c r="B15" i="38"/>
  <c r="C19" i="38"/>
  <c r="F12" i="38"/>
  <c r="F16" i="38"/>
  <c r="G18" i="38"/>
  <c r="G30" i="38"/>
  <c r="H12" i="38"/>
  <c r="H4" i="38"/>
  <c r="H16" i="38"/>
  <c r="H28" i="38"/>
  <c r="I17" i="38"/>
  <c r="I29" i="38"/>
  <c r="J11" i="38"/>
  <c r="J13" i="38"/>
  <c r="J15" i="38"/>
  <c r="J27" i="38"/>
  <c r="D29" i="38"/>
  <c r="D21" i="38"/>
  <c r="B7" i="38"/>
  <c r="C18" i="38"/>
  <c r="G3" i="38"/>
  <c r="G5" i="38"/>
  <c r="G17" i="38"/>
  <c r="G29" i="38"/>
  <c r="H11" i="38"/>
  <c r="H13" i="38"/>
  <c r="H15" i="38"/>
  <c r="H27" i="38"/>
  <c r="I12" i="38"/>
  <c r="I16" i="38"/>
  <c r="I28" i="38"/>
  <c r="J10" i="38"/>
  <c r="J22" i="38"/>
  <c r="J26" i="38"/>
  <c r="D28" i="38"/>
  <c r="D20" i="38"/>
  <c r="D12" i="38"/>
  <c r="F31" i="38"/>
  <c r="F30" i="38"/>
  <c r="F29" i="38"/>
  <c r="F28" i="38"/>
  <c r="B25" i="38"/>
  <c r="B12" i="38"/>
  <c r="B4" i="38"/>
  <c r="C17" i="38"/>
  <c r="C29" i="38"/>
  <c r="F11" i="38"/>
  <c r="F15" i="38"/>
  <c r="F27" i="38"/>
  <c r="B26" i="38"/>
  <c r="B21" i="38"/>
  <c r="B32" i="38"/>
  <c r="B11" i="38"/>
  <c r="C16" i="38"/>
  <c r="C28" i="38"/>
  <c r="F10" i="38"/>
  <c r="F22" i="38"/>
  <c r="F26" i="38"/>
  <c r="B23" i="38"/>
  <c r="B20" i="38"/>
  <c r="B24" i="38"/>
  <c r="B10" i="38"/>
  <c r="F9" i="38"/>
  <c r="B22" i="38"/>
  <c r="D47" i="32"/>
  <c r="D50" i="32"/>
  <c r="D51" i="32"/>
  <c r="D52" i="32"/>
  <c r="D53" i="32"/>
  <c r="D54" i="32"/>
  <c r="D6" i="32"/>
  <c r="D35" i="32" s="1"/>
  <c r="K15" i="33" l="1"/>
  <c r="K11" i="33"/>
  <c r="K12" i="33"/>
  <c r="K13" i="33"/>
  <c r="K9" i="33"/>
  <c r="K8" i="33"/>
  <c r="K10" i="33"/>
  <c r="J14" i="38"/>
  <c r="K7" i="33"/>
  <c r="F17" i="4" s="1"/>
  <c r="K16" i="33"/>
  <c r="D49" i="32"/>
  <c r="D48" i="32"/>
  <c r="D46" i="32"/>
  <c r="D45" i="32"/>
  <c r="C31" i="32"/>
  <c r="C40" i="32"/>
  <c r="C36" i="32"/>
  <c r="C32" i="32"/>
  <c r="D38" i="32"/>
  <c r="D34" i="32"/>
  <c r="C39" i="32"/>
  <c r="C35" i="32"/>
  <c r="D31" i="32"/>
  <c r="D37" i="32"/>
  <c r="D33" i="32"/>
  <c r="C38" i="32"/>
  <c r="C34" i="32"/>
  <c r="D40" i="32"/>
  <c r="D36" i="32"/>
  <c r="D32" i="32"/>
  <c r="C37" i="32"/>
  <c r="C33" i="32"/>
  <c r="D39" i="32"/>
  <c r="D43" i="33" l="1"/>
  <c r="D44" i="33"/>
  <c r="D45" i="33"/>
  <c r="D46" i="33"/>
  <c r="D47" i="33"/>
  <c r="D48" i="33"/>
  <c r="D49" i="33"/>
  <c r="D50" i="33"/>
  <c r="D51" i="33"/>
  <c r="D42" i="33"/>
  <c r="H29" i="33"/>
  <c r="H30" i="33"/>
  <c r="H31" i="33"/>
  <c r="H32" i="33"/>
  <c r="H33" i="33"/>
  <c r="H34" i="33"/>
  <c r="H35" i="33"/>
  <c r="H36" i="33"/>
  <c r="H37" i="33"/>
  <c r="H28" i="33"/>
  <c r="F29" i="33"/>
  <c r="F30" i="33"/>
  <c r="F31" i="33"/>
  <c r="F32" i="33"/>
  <c r="F33" i="33"/>
  <c r="F34" i="33"/>
  <c r="F35" i="33"/>
  <c r="F36" i="33"/>
  <c r="F37" i="33"/>
  <c r="F28" i="33"/>
  <c r="D29" i="33"/>
  <c r="C43" i="33" s="1"/>
  <c r="D30" i="33"/>
  <c r="C44" i="33" s="1"/>
  <c r="D31" i="33"/>
  <c r="C45" i="33" s="1"/>
  <c r="D32" i="33"/>
  <c r="C46" i="33" s="1"/>
  <c r="D33" i="33"/>
  <c r="C47" i="33" s="1"/>
  <c r="D34" i="33"/>
  <c r="C48" i="33" s="1"/>
  <c r="D35" i="33"/>
  <c r="C49" i="33" s="1"/>
  <c r="D36" i="33"/>
  <c r="C50" i="33" s="1"/>
  <c r="D37" i="33"/>
  <c r="C51" i="33" s="1"/>
  <c r="D28" i="33"/>
  <c r="C42" i="33" s="1"/>
  <c r="C29" i="33"/>
  <c r="C30" i="33"/>
  <c r="C31" i="33"/>
  <c r="C32" i="33"/>
  <c r="C33" i="33"/>
  <c r="C34" i="33"/>
  <c r="C35" i="33"/>
  <c r="C36" i="33"/>
  <c r="C37" i="33"/>
  <c r="C28" i="33"/>
  <c r="D5" i="30"/>
  <c r="O3" i="38" s="1"/>
  <c r="O18" i="30" l="1"/>
  <c r="O17" i="30"/>
  <c r="O9" i="30"/>
  <c r="J3" i="38" s="1"/>
  <c r="M15" i="30"/>
  <c r="O8" i="30"/>
  <c r="P8" i="30" s="1"/>
  <c r="M14" i="30"/>
  <c r="O15" i="30"/>
  <c r="M13" i="30"/>
  <c r="M12" i="30"/>
  <c r="O16" i="30"/>
  <c r="M11" i="30"/>
  <c r="O12" i="30"/>
  <c r="J6" i="38" s="1"/>
  <c r="M18" i="30"/>
  <c r="M10" i="30"/>
  <c r="O11" i="30"/>
  <c r="M17" i="30"/>
  <c r="M9" i="30"/>
  <c r="O10" i="30"/>
  <c r="M16" i="30"/>
  <c r="M8" i="30"/>
  <c r="Q8" i="30" s="1"/>
  <c r="O14" i="30"/>
  <c r="O13" i="30"/>
  <c r="D65" i="33"/>
  <c r="H65" i="33" s="1"/>
  <c r="D61" i="33"/>
  <c r="H61" i="33" s="1"/>
  <c r="D57" i="33"/>
  <c r="H57" i="33" s="1"/>
  <c r="D63" i="33"/>
  <c r="D62" i="33"/>
  <c r="D59" i="33"/>
  <c r="D58" i="33"/>
  <c r="H58" i="33" s="1"/>
  <c r="D56" i="33"/>
  <c r="H56" i="33" s="1"/>
  <c r="C64" i="33"/>
  <c r="C63" i="33"/>
  <c r="C59" i="33"/>
  <c r="C62" i="33"/>
  <c r="C58" i="33"/>
  <c r="D64" i="33"/>
  <c r="D60" i="33"/>
  <c r="C60" i="33"/>
  <c r="C65" i="33"/>
  <c r="C61" i="33"/>
  <c r="C57" i="33"/>
  <c r="C56" i="33"/>
  <c r="J5" i="38" l="1"/>
  <c r="R14" i="30"/>
  <c r="I6" i="38"/>
  <c r="R13" i="30"/>
  <c r="R17" i="30"/>
  <c r="H62" i="33"/>
  <c r="H63" i="33"/>
  <c r="H59" i="33"/>
  <c r="F61" i="33"/>
  <c r="F60" i="33"/>
  <c r="F58" i="33"/>
  <c r="F59" i="33"/>
  <c r="F57" i="33"/>
  <c r="F65" i="33"/>
  <c r="H60" i="33"/>
  <c r="H64" i="33"/>
  <c r="F62" i="33"/>
  <c r="F63" i="33"/>
  <c r="F64" i="33"/>
  <c r="F56" i="33"/>
  <c r="R12" i="30" l="1"/>
  <c r="I4" i="38"/>
  <c r="J4" i="38"/>
  <c r="R18" i="30"/>
  <c r="R16" i="30"/>
  <c r="R15" i="30"/>
  <c r="I3" i="38"/>
  <c r="R9" i="30"/>
  <c r="C17" i="4"/>
  <c r="D17" i="4"/>
  <c r="R11" i="30" l="1"/>
  <c r="I5" i="38"/>
  <c r="R10" i="30"/>
  <c r="D31" i="30"/>
  <c r="D32" i="30"/>
  <c r="D33" i="30"/>
  <c r="D34" i="30"/>
  <c r="D35" i="30"/>
  <c r="D36" i="30"/>
  <c r="D37" i="30"/>
  <c r="D38" i="30"/>
  <c r="D39" i="30"/>
  <c r="D30" i="30"/>
  <c r="C31" i="30"/>
  <c r="C32" i="30"/>
  <c r="C33" i="30"/>
  <c r="C34" i="30"/>
  <c r="C35" i="30"/>
  <c r="C36" i="30"/>
  <c r="C37" i="30"/>
  <c r="C38" i="30"/>
  <c r="C39" i="30"/>
  <c r="C30" i="30"/>
  <c r="F16" i="4" l="1"/>
  <c r="F19" i="4" s="1"/>
  <c r="E19" i="4" s="1"/>
  <c r="S9" i="30" s="1"/>
  <c r="F3" i="38" s="1"/>
  <c r="D3" i="38" s="1"/>
  <c r="D45" i="30"/>
  <c r="C45" i="30"/>
  <c r="D52" i="30"/>
  <c r="C52" i="30"/>
  <c r="D48" i="30"/>
  <c r="C48" i="30"/>
  <c r="D51" i="30"/>
  <c r="C51" i="30"/>
  <c r="D47" i="30"/>
  <c r="C47" i="30"/>
  <c r="D53" i="30"/>
  <c r="C53" i="30"/>
  <c r="D50" i="30"/>
  <c r="C50" i="30"/>
  <c r="D46" i="30"/>
  <c r="C46" i="30"/>
  <c r="D49" i="30"/>
  <c r="C49" i="30"/>
  <c r="D44" i="30"/>
  <c r="C44" i="30"/>
  <c r="S13" i="30" l="1"/>
  <c r="F7" i="38" s="1"/>
  <c r="D7" i="38" s="1"/>
  <c r="L14" i="33"/>
  <c r="L11" i="33"/>
  <c r="L18" i="32"/>
  <c r="L15" i="32"/>
  <c r="L10" i="33"/>
  <c r="L10" i="32"/>
  <c r="F23" i="38" s="1"/>
  <c r="D23" i="38" s="1"/>
  <c r="L13" i="32"/>
  <c r="L11" i="32"/>
  <c r="S14" i="30"/>
  <c r="L12" i="32"/>
  <c r="S17" i="30"/>
  <c r="L19" i="32"/>
  <c r="S15" i="30"/>
  <c r="L13" i="33"/>
  <c r="S12" i="30"/>
  <c r="F6" i="38" s="1"/>
  <c r="D6" i="38" s="1"/>
  <c r="L14" i="32"/>
  <c r="S11" i="30"/>
  <c r="F5" i="38" s="1"/>
  <c r="D5" i="38" s="1"/>
  <c r="L8" i="33"/>
  <c r="F14" i="38" s="1"/>
  <c r="D14" i="38" s="1"/>
  <c r="L9" i="33"/>
  <c r="L7" i="33"/>
  <c r="F13" i="38" s="1"/>
  <c r="D13" i="38" s="1"/>
  <c r="L16" i="33"/>
  <c r="S16" i="30"/>
  <c r="S10" i="30"/>
  <c r="F4" i="38" s="1"/>
  <c r="D4" i="38" s="1"/>
  <c r="L15" i="33"/>
  <c r="L17" i="32"/>
  <c r="L12" i="33"/>
  <c r="S18" i="30"/>
  <c r="L16" i="32"/>
  <c r="C16" i="4"/>
  <c r="D16" i="4"/>
  <c r="E17" i="4" l="1"/>
  <c r="E18" i="4"/>
  <c r="E16" i="4"/>
  <c r="C45" i="32"/>
  <c r="C59" i="32"/>
  <c r="C49" i="32" l="1"/>
  <c r="C47" i="32"/>
  <c r="C50" i="32"/>
  <c r="C46" i="32"/>
  <c r="C53" i="32"/>
  <c r="C48" i="32"/>
  <c r="C51" i="32"/>
  <c r="C54" i="32"/>
  <c r="C52" i="32"/>
  <c r="C60" i="32"/>
  <c r="C62" i="32"/>
  <c r="C68" i="32"/>
  <c r="C65" i="32"/>
  <c r="C63" i="32"/>
  <c r="C66" i="32"/>
  <c r="C61" i="32"/>
  <c r="C67" i="32"/>
  <c r="C64" i="32"/>
  <c r="C18" i="4" l="1"/>
  <c r="C19" i="4" l="1"/>
  <c r="D18" i="4"/>
  <c r="D19" i="4" s="1"/>
</calcChain>
</file>

<file path=xl/sharedStrings.xml><?xml version="1.0" encoding="utf-8"?>
<sst xmlns="http://schemas.openxmlformats.org/spreadsheetml/2006/main" count="342" uniqueCount="222">
  <si>
    <t>Date</t>
  </si>
  <si>
    <t>Address</t>
  </si>
  <si>
    <t>kWh</t>
  </si>
  <si>
    <t>$/year</t>
  </si>
  <si>
    <t xml:space="preserve">Grey cells are calculated values. </t>
  </si>
  <si>
    <t>Glossary of Inputs</t>
  </si>
  <si>
    <t>Glossary of Outputs</t>
  </si>
  <si>
    <t>Calculations</t>
  </si>
  <si>
    <t>Yellow cells indicate that user input is required. Cells with a * are required.</t>
  </si>
  <si>
    <t>Building Type*</t>
  </si>
  <si>
    <t>Methodology</t>
  </si>
  <si>
    <t>Location*</t>
  </si>
  <si>
    <t>Version</t>
  </si>
  <si>
    <t>Contact, Department</t>
  </si>
  <si>
    <t>Version Log</t>
  </si>
  <si>
    <t>Worksheet Summary</t>
  </si>
  <si>
    <t>Reason for Change</t>
  </si>
  <si>
    <t>Change Description</t>
  </si>
  <si>
    <t>Project Summary</t>
  </si>
  <si>
    <t>Project Type*</t>
  </si>
  <si>
    <t xml:space="preserve">INSTRUCTIONS: Enter the facility and project information in the yellow cells below. Cells with a * are required. The summary results for each measure are pulled from the other worksheets. </t>
  </si>
  <si>
    <t>Measure</t>
  </si>
  <si>
    <t>Project Total</t>
  </si>
  <si>
    <t>Item</t>
  </si>
  <si>
    <t xml:space="preserve">INSTRUCTIONS: Use one row for each unit that is not identical. Columns with a * are required. Click on each column heading for a description of the input required. </t>
  </si>
  <si>
    <t>Project Name*</t>
  </si>
  <si>
    <t>e.g.</t>
  </si>
  <si>
    <t>QA/QC Engineer(s):</t>
  </si>
  <si>
    <t>Original Author:</t>
  </si>
  <si>
    <t>Primary Developer:</t>
  </si>
  <si>
    <t>Senior Engineer Approval:</t>
  </si>
  <si>
    <t>PPL Domestic Hot Water Estimator</t>
  </si>
  <si>
    <t>This calculator is used for estimating savings and does not guarantee the estimated incentive. The methodology presented in this calculator is deemed acceptable for the PPL Electric Utilities Non-Residential Energy Efficiency Program . However, the assumptions used by the applicant to calculate the annual savings will be reviewed by the Program Team, which is solely responsible for the final determination of the annual energy savings to be used in calculating the incentive amount. The Program also reserves the right to require the applicant to conduct specific measurement and verification activities, including monitoring both before and after the retrofit, and to base the incentive payment on the results of these activities.                                                                                                                                                                                                                                                                     
For any questions, or assistance using this Calculator, please call 1-866-432-5501 or email us at pplbusiness@clearesult.com</t>
  </si>
  <si>
    <t>Fuel Switching for Domestic Hot Water</t>
  </si>
  <si>
    <t>Calculator Methodology</t>
  </si>
  <si>
    <t>Heat Pump Water Heaters</t>
  </si>
  <si>
    <t>Low Flow Pre-Rinse Sprayers</t>
  </si>
  <si>
    <t>Equipment ID</t>
  </si>
  <si>
    <t>Project Type</t>
  </si>
  <si>
    <t>Project Cost</t>
  </si>
  <si>
    <t>Tank Size (in gallons)</t>
  </si>
  <si>
    <t>Location of the Water Heater</t>
  </si>
  <si>
    <t>Baseline Energy Factor</t>
  </si>
  <si>
    <t>Proposed Energy Factor</t>
  </si>
  <si>
    <t>Annual Heating Usage (kBTU)</t>
  </si>
  <si>
    <t>Annual Hot Water Usage (in gallons)</t>
  </si>
  <si>
    <t>Fossil Fuel Type</t>
  </si>
  <si>
    <t>Energy Factor of Electric Water Heater</t>
  </si>
  <si>
    <t>Baseline Flow Rate</t>
  </si>
  <si>
    <t xml:space="preserve">Proposed Flow Rate </t>
  </si>
  <si>
    <t>Name of the unit for identification purposes</t>
  </si>
  <si>
    <t xml:space="preserve">Retrofit or Time of Sale Project - primarily for Pre-Rinse Spray Valves </t>
  </si>
  <si>
    <t>Total of material and labor cost</t>
  </si>
  <si>
    <t xml:space="preserve">Size of Domestic Hot Water tank in gallons. </t>
  </si>
  <si>
    <t>Indoor, Outdoor or Kitchen; used to estimate the COP adjustment factor based on the tank's location</t>
  </si>
  <si>
    <t>Energy Factor of baseline water heater; deemed</t>
  </si>
  <si>
    <t>Energy Factor of proposed efficient water heater</t>
  </si>
  <si>
    <t>Average Annual Heating Load of the facility in kBTU</t>
  </si>
  <si>
    <t>Area of facility served - matches the annual heating usage facility area.</t>
  </si>
  <si>
    <t>Total Annual Hot Water used by the facility in gallons</t>
  </si>
  <si>
    <t>Natural Gas, Oil or Propane - for Fuel Switching projects</t>
  </si>
  <si>
    <t>Energy Factor of the Electric Water Heater being replaced</t>
  </si>
  <si>
    <t>Baseline flow rate of sprayer in GPM</t>
  </si>
  <si>
    <t>Proposed flow rate of sprayer in GPM</t>
  </si>
  <si>
    <t>Replacement of Electric Resistive Water Heater with a Heat Pump Water Heater. This is a Replace on Burnout measure.</t>
  </si>
  <si>
    <t>This provides summary of estimated savings along with some required inputs.</t>
  </si>
  <si>
    <t>Existing Annual kWh Consumption</t>
  </si>
  <si>
    <t>Existing Annual Peak kW</t>
  </si>
  <si>
    <t>Proposed Annual kWh Consumption</t>
  </si>
  <si>
    <t>Proposed Annual Peak kW</t>
  </si>
  <si>
    <t>Annual kWh Savings</t>
  </si>
  <si>
    <t>Annual kWh Savings (%)</t>
  </si>
  <si>
    <t>Peak kW Savings</t>
  </si>
  <si>
    <t>Peak kW Savings (%)</t>
  </si>
  <si>
    <t>Incremental Measure Cost</t>
  </si>
  <si>
    <t>Electric Cost Savings</t>
  </si>
  <si>
    <t>Incentive</t>
  </si>
  <si>
    <t>Simple Payback</t>
  </si>
  <si>
    <t>Calculated Baseline Annual Energy Consumption of the Equipment</t>
  </si>
  <si>
    <t>Calculated Baseline Peak Demand of the Equipment</t>
  </si>
  <si>
    <t>Calculated Proposed Annual Energy Consumption of the Equipment</t>
  </si>
  <si>
    <t>Calculated Proposed Peak Demand of the Equipment</t>
  </si>
  <si>
    <t>Calculated Annual Energy Savings from the measure</t>
  </si>
  <si>
    <t>Calculated Annual Energy Savings from the measure as a percent of existing consumption</t>
  </si>
  <si>
    <t>Calculated Annual Peak Demand Reduction from the measure</t>
  </si>
  <si>
    <t>Calculated Annual Peak Demand Reduction from the measure as a percent of existing peak demand</t>
  </si>
  <si>
    <t>Difference between baseline and proposed costs</t>
  </si>
  <si>
    <t>Annual Electric Cost Savings from implementing the measure</t>
  </si>
  <si>
    <t>Calculated Incentive for PPL rates</t>
  </si>
  <si>
    <t>Ratio of Project cost minus the incentive, to the annual electric cost savings</t>
  </si>
  <si>
    <t>Pre-Rinse Spray Valves</t>
  </si>
  <si>
    <t>Fuel Switching for DHW</t>
  </si>
  <si>
    <t>kWh Savings</t>
  </si>
  <si>
    <t>kW Savings</t>
  </si>
  <si>
    <t>Cafeterias</t>
  </si>
  <si>
    <t>Dining Restaurants</t>
  </si>
  <si>
    <t>Quick Service Restaurants</t>
  </si>
  <si>
    <t>Grocery</t>
  </si>
  <si>
    <t>Food Service</t>
  </si>
  <si>
    <t>Facility Type</t>
  </si>
  <si>
    <t>Kitchen</t>
  </si>
  <si>
    <t>Conditioned Space</t>
  </si>
  <si>
    <t>Unconditioned Space</t>
  </si>
  <si>
    <t>EF_proposed</t>
  </si>
  <si>
    <t>Typical WB Temperature °F</t>
  </si>
  <si>
    <t>Heat Pump Placement</t>
  </si>
  <si>
    <t>Warehouse</t>
  </si>
  <si>
    <t>Retail</t>
  </si>
  <si>
    <t>Restaurant</t>
  </si>
  <si>
    <t>Office</t>
  </si>
  <si>
    <t>Lodging</t>
  </si>
  <si>
    <t>Education</t>
  </si>
  <si>
    <t>yPSV_TOS</t>
  </si>
  <si>
    <t>Time of Sale</t>
  </si>
  <si>
    <t>yPSV_Retrofit</t>
  </si>
  <si>
    <t>Retrofit</t>
  </si>
  <si>
    <t>Other</t>
  </si>
  <si>
    <t>yPSV_FacilityType</t>
  </si>
  <si>
    <t>yWHLocation</t>
  </si>
  <si>
    <t>yHPBuildings</t>
  </si>
  <si>
    <t>Facility Defaults</t>
  </si>
  <si>
    <t>Facility Area (sq. ft.)</t>
  </si>
  <si>
    <t>Fadjust</t>
  </si>
  <si>
    <t>ETDF</t>
  </si>
  <si>
    <t>EF_base</t>
  </si>
  <si>
    <t>Existing kWh Usage</t>
  </si>
  <si>
    <t>Proposed kWh Usage</t>
  </si>
  <si>
    <t>Existing Peak kW</t>
  </si>
  <si>
    <t>Proposed Peak kW</t>
  </si>
  <si>
    <t>F_base</t>
  </si>
  <si>
    <t>F_prop</t>
  </si>
  <si>
    <t>U_base</t>
  </si>
  <si>
    <t>U_prop</t>
  </si>
  <si>
    <t>EF electric</t>
  </si>
  <si>
    <t>User Inputs</t>
  </si>
  <si>
    <t>Gas Cost ($/therm)</t>
  </si>
  <si>
    <t>Efficiencies Used</t>
  </si>
  <si>
    <t>Converting Heat Pump or Electric Resistive Water Heaters with Gas/Oil/Propane fired Water Heaters. This is a Replace on Burnout measure.</t>
  </si>
  <si>
    <t>Use of low flow pre-rinse sprayers for retrofit (grocery and food service) or Time of Sale (Quick-service restaurants, dining restaurants, large establishments with cafeterias.</t>
  </si>
  <si>
    <t>TRM Errata</t>
  </si>
  <si>
    <t>PRSV - Correction to hot water temperature lookup for food service</t>
  </si>
  <si>
    <t>Mary Clayton</t>
  </si>
  <si>
    <t>Heat Pump Water Heaters are Replace on Burnout measures only.</t>
  </si>
  <si>
    <t xml:space="preserve">Pre-Rinse Spray Valves are Retrofit measures for grocery and food service applications. </t>
  </si>
  <si>
    <t>Pre-Rinse Spray Valves are Time of Sale measures for small quick-service restaurants, medium-sized casual dining restaurants, and large institutional establishments with cafeterias.</t>
  </si>
  <si>
    <t>Fuel Switching is a Replace on Burnout measure only.</t>
  </si>
  <si>
    <t>Table 17: Location</t>
  </si>
  <si>
    <t>Allentown</t>
  </si>
  <si>
    <t>Erie</t>
  </si>
  <si>
    <t>Harrisburg</t>
  </si>
  <si>
    <t>Philidelphia</t>
  </si>
  <si>
    <t>Pittsburgh</t>
  </si>
  <si>
    <t>Scranton</t>
  </si>
  <si>
    <t>Williamsburg</t>
  </si>
  <si>
    <t>Table 6: Project Type</t>
  </si>
  <si>
    <t>New Construction</t>
  </si>
  <si>
    <t>Consistency, Format</t>
  </si>
  <si>
    <t>Project Cost*</t>
  </si>
  <si>
    <t>Provides methodology for savings estimations.</t>
  </si>
  <si>
    <t>Input Instructions</t>
  </si>
  <si>
    <t>Last updated</t>
  </si>
  <si>
    <t>Tom Cosgro</t>
  </si>
  <si>
    <t>Alex Nissley</t>
  </si>
  <si>
    <t>Tom Cosgro, engineering</t>
  </si>
  <si>
    <t>The energy savings is calculated from the 2021 PA TRM. Refrence that document for any greater detail than what is provided.</t>
  </si>
  <si>
    <t>Make/Manufacturer</t>
  </si>
  <si>
    <t>Model</t>
  </si>
  <si>
    <t>ABC</t>
  </si>
  <si>
    <t>UEF</t>
  </si>
  <si>
    <t>Increase in Annual Fossil Fuel Consumption (MMBtu)</t>
  </si>
  <si>
    <t>Fuel Consumption (Therms)</t>
  </si>
  <si>
    <t>Uncapped Incentive</t>
  </si>
  <si>
    <t>Capped Incentive</t>
  </si>
  <si>
    <t>Quantity</t>
  </si>
  <si>
    <t>Application</t>
  </si>
  <si>
    <t>kW</t>
  </si>
  <si>
    <t>Concatenate</t>
  </si>
  <si>
    <t>The energy savings is calculated from the 2021 PA TRM. Reference that document for any greater detail than what is provided.</t>
  </si>
  <si>
    <t>UEFbase</t>
  </si>
  <si>
    <t>Rated Volume</t>
  </si>
  <si>
    <t>Min</t>
  </si>
  <si>
    <t>Max</t>
  </si>
  <si>
    <t>UEFproposed</t>
  </si>
  <si>
    <t>Thot</t>
  </si>
  <si>
    <t>Tcold</t>
  </si>
  <si>
    <t>Commercial Prototype Building</t>
  </si>
  <si>
    <t>GPY per Square Foot</t>
  </si>
  <si>
    <t>Education - Other</t>
  </si>
  <si>
    <t>Health - Hospital</t>
  </si>
  <si>
    <t>Health - Other</t>
  </si>
  <si>
    <t>Institutional/Public Service</t>
  </si>
  <si>
    <t>---</t>
  </si>
  <si>
    <t>Miscellaneous/Other</t>
  </si>
  <si>
    <t>Warehouse - Refrigerated</t>
  </si>
  <si>
    <t>COP Adjustment Factor (Fadjust)</t>
  </si>
  <si>
    <t>Unknown</t>
  </si>
  <si>
    <t>Square Footage</t>
  </si>
  <si>
    <t>GPY</t>
  </si>
  <si>
    <t>Square Footage Served</t>
  </si>
  <si>
    <t>Measure Type</t>
  </si>
  <si>
    <t>Measure Code</t>
  </si>
  <si>
    <t xml:space="preserve">Per Unit Incentive </t>
  </si>
  <si>
    <t>Non PPL Incentive Received</t>
  </si>
  <si>
    <t>Total PPL Incentive</t>
  </si>
  <si>
    <t>Manufacturer</t>
  </si>
  <si>
    <t>Model #</t>
  </si>
  <si>
    <t>Total kW savings</t>
  </si>
  <si>
    <t xml:space="preserve">Total kWh savings </t>
  </si>
  <si>
    <t>New Water Heater Tank Size</t>
  </si>
  <si>
    <t>Water Heater Location</t>
  </si>
  <si>
    <t>Uniform Energy Factor New HPWH</t>
  </si>
  <si>
    <t>Water Savings Measure</t>
  </si>
  <si>
    <t>Fuel Switching Measure</t>
  </si>
  <si>
    <t>Fuel Switching Savings</t>
  </si>
  <si>
    <t>MeasureCode</t>
  </si>
  <si>
    <t>LFRinseSprayGrocery</t>
  </si>
  <si>
    <t>LFRinseSprayFoodServ</t>
  </si>
  <si>
    <t>LFRinseSprayTSO</t>
  </si>
  <si>
    <t>Phase IV Update</t>
  </si>
  <si>
    <t>Updated calculator methodology, added data export tab</t>
  </si>
  <si>
    <t>Michael Stevenson</t>
  </si>
  <si>
    <t>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</si>
</sst>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00"/>
    <numFmt numFmtId="166" formatCode="&quot;$&quot;#,##0"/>
    <numFmt numFmtId="167" formatCode="0.0000"/>
    <numFmt numFmtId="175" formatCode="0.00000"/>
  </numFmts>
  <fonts count="62"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u/>
      <sz val="27"/>
      <color theme="4" tint="-0.249977111117893"/>
      <name val="Arial"/>
      <family val="2"/>
      <scheme val="minor"/>
    </font>
    <font>
      <sz val="10"/>
      <name val="Arial"/>
      <family val="2"/>
    </font>
    <font>
      <sz val="10"/>
      <name val="Arial"/>
      <family val="2"/>
    </font>
    <font>
      <sz val="11"/>
      <name val="Arial"/>
      <family val="2"/>
    </font>
    <font>
      <b/>
      <sz val="11"/>
      <color rgb="FF0070C0"/>
      <name val="Arial"/>
      <family val="2"/>
    </font>
    <font>
      <sz val="10"/>
      <color theme="6" tint="-0.249977111117893"/>
      <name val="Arial"/>
      <family val="2"/>
    </font>
    <font>
      <u/>
      <sz val="16"/>
      <color theme="5"/>
      <name val="Arial"/>
      <family val="2"/>
    </font>
    <font>
      <b/>
      <sz val="11"/>
      <color theme="6"/>
      <name val="Arial"/>
      <family val="2"/>
    </font>
    <font>
      <b/>
      <u/>
      <sz val="27"/>
      <color theme="5"/>
      <name val="Arial"/>
      <family val="2"/>
      <scheme val="minor"/>
    </font>
    <font>
      <sz val="11"/>
      <color theme="5"/>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i/>
      <sz val="8"/>
      <name val="Arial"/>
      <family val="2"/>
    </font>
    <font>
      <sz val="11"/>
      <name val="Arial"/>
      <family val="2"/>
      <scheme val="minor"/>
    </font>
    <font>
      <sz val="10"/>
      <name val="Arial"/>
      <family val="2"/>
      <scheme val="minor"/>
    </font>
    <font>
      <b/>
      <sz val="11"/>
      <name val="Arial"/>
      <family val="2"/>
      <scheme val="minor"/>
    </font>
    <font>
      <b/>
      <u/>
      <sz val="18"/>
      <color theme="5"/>
      <name val="Arial"/>
      <family val="2"/>
      <scheme val="minor"/>
    </font>
    <font>
      <sz val="9"/>
      <color theme="1"/>
      <name val="Arial"/>
      <family val="2"/>
      <scheme val="minor"/>
    </font>
    <font>
      <sz val="8"/>
      <color theme="1"/>
      <name val="Arial"/>
      <family val="2"/>
      <scheme val="minor"/>
    </font>
    <font>
      <b/>
      <sz val="14"/>
      <color theme="5"/>
      <name val="Arial"/>
      <family val="2"/>
      <scheme val="minor"/>
    </font>
    <font>
      <b/>
      <sz val="14"/>
      <color theme="5"/>
      <name val="Calibri"/>
      <family val="2"/>
    </font>
    <font>
      <sz val="9"/>
      <color theme="1"/>
      <name val="Arial"/>
      <family val="2"/>
    </font>
    <font>
      <b/>
      <sz val="9"/>
      <color rgb="FF000000"/>
      <name val="Arial"/>
      <family val="2"/>
    </font>
    <font>
      <sz val="14"/>
      <color theme="5"/>
      <name val="Arial"/>
      <family val="2"/>
      <scheme val="minor"/>
    </font>
    <font>
      <sz val="18"/>
      <color theme="5"/>
      <name val="Arial"/>
      <family val="2"/>
      <scheme val="minor"/>
    </font>
    <font>
      <b/>
      <sz val="18"/>
      <color theme="5"/>
      <name val="Arial"/>
      <family val="2"/>
      <scheme val="minor"/>
    </font>
    <font>
      <sz val="16"/>
      <color theme="5"/>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rgb="FFBFBFBF"/>
        <bgColor indexed="64"/>
      </patternFill>
    </fill>
    <fill>
      <patternFill patternType="solid">
        <fgColor rgb="FF002060"/>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04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1" fillId="0" borderId="0"/>
    <xf numFmtId="9" fontId="20" fillId="0" borderId="0" applyFont="0" applyFill="0" applyBorder="0" applyAlignment="0" applyProtection="0"/>
    <xf numFmtId="9" fontId="20" fillId="0" borderId="0" applyFont="0" applyFill="0" applyBorder="0" applyAlignment="0" applyProtection="0"/>
    <xf numFmtId="0" fontId="19"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38" borderId="0" applyNumberFormat="0" applyBorder="0" applyAlignment="0" applyProtection="0"/>
    <xf numFmtId="0" fontId="31" fillId="55" borderId="23" applyNumberFormat="0" applyAlignment="0" applyProtection="0"/>
    <xf numFmtId="0" fontId="32" fillId="56" borderId="24" applyNumberFormat="0" applyAlignment="0" applyProtection="0"/>
    <xf numFmtId="44" fontId="19" fillId="0" borderId="0" applyFont="0" applyFill="0" applyBorder="0" applyAlignment="0" applyProtection="0"/>
    <xf numFmtId="44" fontId="28" fillId="0" borderId="0" applyFont="0" applyFill="0" applyBorder="0" applyAlignment="0" applyProtection="0"/>
    <xf numFmtId="0" fontId="33" fillId="0" borderId="0" applyNumberFormat="0" applyFill="0" applyBorder="0" applyAlignment="0" applyProtection="0"/>
    <xf numFmtId="0" fontId="34" fillId="39" borderId="0" applyNumberFormat="0" applyBorder="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42" borderId="23" applyNumberFormat="0" applyAlignment="0" applyProtection="0"/>
    <xf numFmtId="0" fontId="39" fillId="0" borderId="28" applyNumberFormat="0" applyFill="0" applyAlignment="0" applyProtection="0"/>
    <xf numFmtId="0" fontId="40" fillId="5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58" borderId="29" applyNumberFormat="0" applyFont="0" applyAlignment="0" applyProtection="0"/>
    <xf numFmtId="0" fontId="41" fillId="55" borderId="30"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31" applyNumberFormat="0" applyFill="0" applyAlignment="0" applyProtection="0"/>
    <xf numFmtId="0" fontId="44" fillId="0" borderId="0" applyNumberFormat="0" applyFill="0" applyBorder="0" applyAlignment="0" applyProtection="0"/>
    <xf numFmtId="164" fontId="45" fillId="0" borderId="0" applyFont="0" applyFill="0" applyBorder="0" applyAlignment="0" applyProtection="0">
      <alignment horizontal="right"/>
    </xf>
    <xf numFmtId="2" fontId="45" fillId="0" borderId="0" applyFont="0" applyFill="0" applyBorder="0" applyAlignment="0" applyProtection="0">
      <alignment horizontal="right"/>
    </xf>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5" borderId="0" applyNumberFormat="0" applyBorder="0" applyAlignment="0" applyProtection="0"/>
    <xf numFmtId="0" fontId="17" fillId="45" borderId="0" applyNumberFormat="0" applyBorder="0" applyAlignment="0" applyProtection="0"/>
    <xf numFmtId="0" fontId="17" fillId="48" borderId="0" applyNumberFormat="0" applyBorder="0" applyAlignment="0" applyProtection="0"/>
    <xf numFmtId="0" fontId="17" fillId="50"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45"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3" fontId="45" fillId="0" borderId="0" applyFont="0" applyFill="0" applyBorder="0" applyAlignment="0" applyProtection="0">
      <alignment horizontal="right"/>
    </xf>
    <xf numFmtId="44" fontId="19"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6" fontId="45" fillId="0" borderId="0"/>
    <xf numFmtId="0" fontId="1" fillId="0" borderId="0"/>
    <xf numFmtId="0" fontId="45" fillId="0" borderId="0"/>
    <xf numFmtId="0" fontId="1" fillId="0" borderId="0"/>
    <xf numFmtId="0" fontId="19" fillId="0" borderId="0"/>
    <xf numFmtId="0" fontId="28" fillId="8" borderId="8" applyNumberFormat="0" applyFont="0" applyAlignment="0" applyProtection="0"/>
    <xf numFmtId="0" fontId="46" fillId="0" borderId="22" applyFill="0" applyProtection="0">
      <alignment horizontal="right" wrapText="1"/>
    </xf>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7" fillId="0" borderId="0" applyFill="0" applyBorder="0" applyProtection="0">
      <alignment horizontal="left" wrapText="1"/>
    </xf>
    <xf numFmtId="9" fontId="19" fillId="0" borderId="0" applyFont="0" applyFill="0" applyBorder="0" applyAlignment="0" applyProtection="0"/>
  </cellStyleXfs>
  <cellXfs count="338">
    <xf numFmtId="0" fontId="0" fillId="0" borderId="0" xfId="0"/>
    <xf numFmtId="0" fontId="0" fillId="34" borderId="0" xfId="0" applyFill="1"/>
    <xf numFmtId="0" fontId="18" fillId="34" borderId="0" xfId="0" applyFont="1" applyFill="1" applyBorder="1" applyAlignment="1"/>
    <xf numFmtId="0" fontId="22" fillId="34" borderId="0" xfId="43" applyFont="1" applyFill="1" applyAlignment="1" applyProtection="1">
      <alignment horizontal="left" vertical="center" wrapText="1" indent="2"/>
      <protection hidden="1"/>
    </xf>
    <xf numFmtId="0" fontId="16" fillId="34" borderId="0" xfId="0" applyFont="1" applyFill="1" applyBorder="1" applyAlignment="1">
      <alignment horizontal="left"/>
    </xf>
    <xf numFmtId="0" fontId="23" fillId="0" borderId="0" xfId="43" applyFont="1" applyBorder="1" applyAlignment="1">
      <alignment vertical="center"/>
    </xf>
    <xf numFmtId="0" fontId="23" fillId="34" borderId="0" xfId="43" applyFont="1" applyFill="1" applyBorder="1" applyAlignment="1">
      <alignment vertical="center"/>
    </xf>
    <xf numFmtId="0" fontId="25" fillId="34" borderId="0" xfId="43" applyFont="1" applyFill="1" applyAlignment="1" applyProtection="1">
      <alignment horizontal="left" vertical="center" indent="2"/>
      <protection hidden="1"/>
    </xf>
    <xf numFmtId="0" fontId="21" fillId="34" borderId="0" xfId="43" applyFont="1" applyFill="1" applyAlignment="1" applyProtection="1">
      <alignment horizontal="left" vertical="center" wrapText="1"/>
      <protection hidden="1"/>
    </xf>
    <xf numFmtId="0" fontId="0" fillId="34" borderId="0" xfId="0" applyFill="1" applyAlignment="1">
      <alignment vertical="top"/>
    </xf>
    <xf numFmtId="0" fontId="0" fillId="34" borderId="0" xfId="0" applyFill="1" applyAlignment="1">
      <alignment horizontal="left" vertical="top"/>
    </xf>
    <xf numFmtId="0" fontId="0" fillId="34" borderId="0" xfId="0" applyFill="1" applyAlignment="1">
      <alignment horizontal="left" vertical="top" wrapText="1"/>
    </xf>
    <xf numFmtId="0" fontId="0" fillId="34" borderId="0" xfId="0" applyFill="1" applyAlignment="1">
      <alignment vertical="top" wrapText="1"/>
    </xf>
    <xf numFmtId="0" fontId="0" fillId="33" borderId="10" xfId="0" applyFont="1" applyFill="1" applyBorder="1" applyAlignment="1">
      <alignment horizontal="left" vertical="center" indent="1"/>
    </xf>
    <xf numFmtId="0" fontId="0" fillId="35" borderId="10" xfId="0" applyFont="1" applyFill="1" applyBorder="1" applyAlignment="1">
      <alignment horizontal="left" vertical="center" wrapText="1" indent="1"/>
    </xf>
    <xf numFmtId="0" fontId="16" fillId="34" borderId="0" xfId="0" applyFont="1" applyFill="1" applyAlignment="1">
      <alignment vertical="top"/>
    </xf>
    <xf numFmtId="0" fontId="16" fillId="34" borderId="0" xfId="0" applyFont="1" applyFill="1"/>
    <xf numFmtId="0" fontId="16" fillId="34" borderId="11" xfId="0" applyFont="1" applyFill="1" applyBorder="1" applyAlignment="1">
      <alignment horizontal="center" vertical="center" wrapText="1"/>
    </xf>
    <xf numFmtId="0" fontId="0" fillId="34" borderId="10" xfId="0" applyFill="1" applyBorder="1" applyAlignment="1">
      <alignment horizontal="left" vertical="center" wrapText="1" indent="1"/>
    </xf>
    <xf numFmtId="0" fontId="0" fillId="34" borderId="35" xfId="0" applyFill="1" applyBorder="1" applyAlignment="1">
      <alignment horizontal="left" vertical="center" wrapText="1" indent="1"/>
    </xf>
    <xf numFmtId="0" fontId="0" fillId="34" borderId="22" xfId="0" applyFill="1" applyBorder="1" applyAlignment="1">
      <alignment vertical="top"/>
    </xf>
    <xf numFmtId="0" fontId="0" fillId="34" borderId="0" xfId="0" applyFill="1" applyBorder="1" applyAlignment="1">
      <alignment vertical="top" wrapText="1"/>
    </xf>
    <xf numFmtId="0" fontId="16" fillId="34" borderId="0" xfId="0" applyFont="1" applyFill="1" applyAlignment="1">
      <alignment horizontal="left" vertical="top"/>
    </xf>
    <xf numFmtId="0" fontId="16" fillId="34" borderId="0" xfId="0" applyFont="1" applyFill="1" applyAlignment="1">
      <alignment horizontal="left" vertical="top" indent="18"/>
    </xf>
    <xf numFmtId="0" fontId="16" fillId="34" borderId="0" xfId="0" applyFont="1" applyFill="1" applyBorder="1" applyAlignment="1">
      <alignment horizontal="left" vertical="top" wrapText="1" indent="18"/>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164" fontId="0" fillId="34" borderId="18" xfId="0" applyNumberFormat="1" applyFill="1" applyBorder="1" applyAlignment="1">
      <alignment horizontal="left" vertical="center" wrapText="1" indent="1"/>
    </xf>
    <xf numFmtId="14" fontId="0" fillId="34" borderId="10" xfId="0" applyNumberFormat="1" applyFill="1" applyBorder="1" applyAlignment="1">
      <alignment horizontal="left" vertical="center" wrapText="1" indent="1"/>
    </xf>
    <xf numFmtId="0" fontId="0" fillId="34" borderId="16" xfId="0" applyFill="1" applyBorder="1" applyAlignment="1">
      <alignment horizontal="left" vertical="center" wrapText="1" indent="1"/>
    </xf>
    <xf numFmtId="164" fontId="0" fillId="34" borderId="32" xfId="0" applyNumberFormat="1" applyFill="1" applyBorder="1" applyAlignment="1">
      <alignment horizontal="left" vertical="center" wrapText="1" indent="1"/>
    </xf>
    <xf numFmtId="0" fontId="0" fillId="34" borderId="36" xfId="0" applyFill="1" applyBorder="1" applyAlignment="1">
      <alignment horizontal="left" vertical="center" wrapText="1" indent="1"/>
    </xf>
    <xf numFmtId="0" fontId="21" fillId="34" borderId="0" xfId="43" applyFont="1" applyFill="1" applyAlignment="1" applyProtection="1">
      <alignment horizontal="left" vertical="center" wrapText="1" indent="2"/>
      <protection hidden="1"/>
    </xf>
    <xf numFmtId="0" fontId="25" fillId="34" borderId="0" xfId="43" applyFont="1" applyFill="1" applyAlignment="1" applyProtection="1">
      <alignment vertical="center"/>
      <protection hidden="1"/>
    </xf>
    <xf numFmtId="0" fontId="22" fillId="34" borderId="0" xfId="43" applyFont="1" applyFill="1" applyAlignment="1" applyProtection="1">
      <alignment vertical="center" wrapText="1"/>
      <protection hidden="1"/>
    </xf>
    <xf numFmtId="0" fontId="21" fillId="34" borderId="0" xfId="43" applyFont="1" applyFill="1" applyAlignment="1" applyProtection="1">
      <alignment vertical="center" wrapText="1"/>
      <protection hidden="1"/>
    </xf>
    <xf numFmtId="0" fontId="25" fillId="34" borderId="0" xfId="43" applyFont="1" applyFill="1" applyAlignment="1" applyProtection="1">
      <alignment vertical="center" wrapText="1"/>
      <protection hidden="1"/>
    </xf>
    <xf numFmtId="0" fontId="48" fillId="34" borderId="0" xfId="0" applyFont="1" applyFill="1"/>
    <xf numFmtId="0" fontId="54" fillId="34" borderId="0" xfId="0" applyFont="1" applyFill="1"/>
    <xf numFmtId="0" fontId="54" fillId="34" borderId="0" xfId="0" applyFont="1" applyFill="1" applyAlignment="1">
      <alignment horizontal="left"/>
    </xf>
    <xf numFmtId="0" fontId="26" fillId="34" borderId="0" xfId="0" applyFont="1" applyFill="1" applyBorder="1" applyAlignment="1"/>
    <xf numFmtId="0" fontId="0" fillId="34" borderId="0" xfId="0" applyFill="1"/>
    <xf numFmtId="0" fontId="0" fillId="35" borderId="10" xfId="0" applyFont="1" applyFill="1" applyBorder="1" applyAlignment="1">
      <alignment horizontal="left" vertical="center" wrapText="1" indent="1"/>
    </xf>
    <xf numFmtId="0" fontId="0" fillId="33" borderId="10" xfId="0" applyFont="1" applyFill="1" applyBorder="1" applyAlignment="1">
      <alignment horizontal="left" vertical="center" indent="1"/>
    </xf>
    <xf numFmtId="0" fontId="0" fillId="34" borderId="0" xfId="0" applyFill="1" applyAlignment="1">
      <alignment wrapText="1"/>
    </xf>
    <xf numFmtId="0" fontId="0" fillId="0" borderId="0" xfId="0" applyFill="1" applyAlignment="1">
      <alignment wrapText="1"/>
    </xf>
    <xf numFmtId="0" fontId="0" fillId="0" borderId="0" xfId="0" applyAlignment="1">
      <alignment wrapText="1"/>
    </xf>
    <xf numFmtId="0" fontId="0" fillId="0" borderId="0" xfId="0" applyFill="1"/>
    <xf numFmtId="0" fontId="56" fillId="0" borderId="10" xfId="0" applyFont="1" applyFill="1" applyBorder="1" applyAlignment="1">
      <alignment horizontal="left" vertical="center" wrapText="1"/>
    </xf>
    <xf numFmtId="0" fontId="56" fillId="0" borderId="10" xfId="0" applyFont="1" applyBorder="1" applyAlignment="1">
      <alignment horizontal="left" vertical="center" wrapText="1"/>
    </xf>
    <xf numFmtId="0" fontId="0" fillId="0" borderId="10" xfId="0" applyBorder="1"/>
    <xf numFmtId="0" fontId="57" fillId="60" borderId="10" xfId="0" applyFont="1" applyFill="1" applyBorder="1" applyAlignment="1">
      <alignment horizontal="justify" vertical="center" wrapText="1"/>
    </xf>
    <xf numFmtId="0" fontId="56" fillId="0" borderId="10" xfId="0" applyFont="1" applyBorder="1" applyAlignment="1">
      <alignment horizontal="left" vertical="center"/>
    </xf>
    <xf numFmtId="2" fontId="0" fillId="33" borderId="10" xfId="0" applyNumberFormat="1" applyFont="1" applyFill="1" applyBorder="1" applyAlignment="1" applyProtection="1">
      <alignment horizontal="center" vertical="center"/>
      <protection locked="0"/>
    </xf>
    <xf numFmtId="1" fontId="0" fillId="33" borderId="15" xfId="0" applyNumberFormat="1" applyFont="1" applyFill="1" applyBorder="1" applyAlignment="1" applyProtection="1">
      <alignment horizontal="center" vertical="center"/>
      <protection locked="0"/>
    </xf>
    <xf numFmtId="1" fontId="0" fillId="33" borderId="19" xfId="0" applyNumberFormat="1" applyFont="1" applyFill="1" applyBorder="1" applyAlignment="1" applyProtection="1">
      <alignment horizontal="center" vertical="center"/>
      <protection locked="0"/>
    </xf>
    <xf numFmtId="2" fontId="0" fillId="33" borderId="20" xfId="0" applyNumberFormat="1" applyFont="1" applyFill="1" applyBorder="1" applyAlignment="1" applyProtection="1">
      <alignment horizontal="center" vertical="center"/>
      <protection locked="0"/>
    </xf>
    <xf numFmtId="2" fontId="0" fillId="33" borderId="13" xfId="0" applyNumberFormat="1" applyFont="1" applyFill="1" applyBorder="1" applyAlignment="1" applyProtection="1">
      <alignment horizontal="center" vertical="center"/>
      <protection locked="0"/>
    </xf>
    <xf numFmtId="3" fontId="0" fillId="33" borderId="13" xfId="0" applyNumberFormat="1" applyFont="1" applyFill="1" applyBorder="1" applyAlignment="1" applyProtection="1">
      <alignment horizontal="center" vertical="center"/>
      <protection locked="0"/>
    </xf>
    <xf numFmtId="3" fontId="0" fillId="33" borderId="10" xfId="0" applyNumberFormat="1" applyFont="1" applyFill="1" applyBorder="1" applyAlignment="1" applyProtection="1">
      <alignment horizontal="center" vertical="center"/>
      <protection locked="0"/>
    </xf>
    <xf numFmtId="3" fontId="0" fillId="33" borderId="20" xfId="0" applyNumberFormat="1" applyFont="1" applyFill="1" applyBorder="1" applyAlignment="1" applyProtection="1">
      <alignment horizontal="center" vertical="center"/>
      <protection locked="0"/>
    </xf>
    <xf numFmtId="3" fontId="0" fillId="33" borderId="18" xfId="0" applyNumberFormat="1" applyFont="1" applyFill="1" applyBorder="1" applyAlignment="1" applyProtection="1">
      <alignment horizontal="center" vertical="center"/>
      <protection locked="0"/>
    </xf>
    <xf numFmtId="3" fontId="0" fillId="33" borderId="75" xfId="0" applyNumberFormat="1" applyFont="1" applyFill="1" applyBorder="1" applyAlignment="1" applyProtection="1">
      <alignment horizontal="center" vertical="center"/>
      <protection locked="0"/>
    </xf>
    <xf numFmtId="2" fontId="0" fillId="33" borderId="34" xfId="0" applyNumberFormat="1" applyFont="1" applyFill="1" applyBorder="1" applyAlignment="1" applyProtection="1">
      <alignment horizontal="center" vertical="center"/>
      <protection locked="0"/>
    </xf>
    <xf numFmtId="3" fontId="0" fillId="33" borderId="64" xfId="0" applyNumberFormat="1" applyFont="1" applyFill="1" applyBorder="1" applyAlignment="1" applyProtection="1">
      <alignment horizontal="center" vertical="center"/>
      <protection locked="0"/>
    </xf>
    <xf numFmtId="3" fontId="0" fillId="33" borderId="73" xfId="0" applyNumberFormat="1" applyFont="1" applyFill="1" applyBorder="1" applyAlignment="1" applyProtection="1">
      <alignment horizontal="center" vertical="center"/>
      <protection locked="0"/>
    </xf>
    <xf numFmtId="164" fontId="0" fillId="34" borderId="18" xfId="0" applyNumberFormat="1" applyFill="1" applyBorder="1" applyAlignment="1">
      <alignment horizontal="center" vertical="center"/>
    </xf>
    <xf numFmtId="14" fontId="0" fillId="34" borderId="10" xfId="0" applyNumberFormat="1" applyFill="1" applyBorder="1" applyAlignment="1">
      <alignment horizontal="left" vertical="center" indent="1"/>
    </xf>
    <xf numFmtId="0" fontId="0" fillId="34" borderId="16" xfId="0" applyFill="1" applyBorder="1" applyAlignment="1">
      <alignment horizontal="left" vertical="center" indent="1"/>
    </xf>
    <xf numFmtId="0" fontId="0" fillId="0" borderId="0" xfId="0"/>
    <xf numFmtId="0" fontId="58" fillId="36" borderId="52" xfId="0" applyFont="1" applyFill="1" applyBorder="1"/>
    <xf numFmtId="0" fontId="0" fillId="34" borderId="77" xfId="0" applyFill="1" applyBorder="1"/>
    <xf numFmtId="0" fontId="0" fillId="34" borderId="70" xfId="0" applyFill="1" applyBorder="1"/>
    <xf numFmtId="0" fontId="0" fillId="34" borderId="71" xfId="0" applyFill="1" applyBorder="1"/>
    <xf numFmtId="2" fontId="0" fillId="33" borderId="50" xfId="0" applyNumberFormat="1" applyFont="1" applyFill="1" applyBorder="1" applyAlignment="1" applyProtection="1">
      <alignment horizontal="center" vertical="center"/>
      <protection locked="0"/>
    </xf>
    <xf numFmtId="2" fontId="0" fillId="33" borderId="78" xfId="0" applyNumberFormat="1" applyFont="1" applyFill="1" applyBorder="1" applyAlignment="1" applyProtection="1">
      <alignment horizontal="center" vertical="center"/>
      <protection locked="0"/>
    </xf>
    <xf numFmtId="0" fontId="59" fillId="34" borderId="0" xfId="0" applyFont="1" applyFill="1" applyBorder="1" applyAlignment="1"/>
    <xf numFmtId="0" fontId="0" fillId="61" borderId="0" xfId="0" applyFill="1"/>
    <xf numFmtId="0" fontId="0" fillId="34" borderId="16" xfId="0" applyFont="1" applyFill="1" applyBorder="1" applyAlignment="1">
      <alignment horizontal="left" vertical="center" wrapText="1" indent="1"/>
    </xf>
    <xf numFmtId="0" fontId="0" fillId="34" borderId="18" xfId="0" applyFont="1" applyFill="1" applyBorder="1" applyAlignment="1">
      <alignment horizontal="left" vertical="center" wrapText="1" indent="1"/>
    </xf>
    <xf numFmtId="0" fontId="21" fillId="34" borderId="0" xfId="43" applyFont="1" applyFill="1" applyAlignment="1" applyProtection="1">
      <alignment horizontal="left" vertical="center" wrapText="1"/>
      <protection hidden="1"/>
    </xf>
    <xf numFmtId="0" fontId="21" fillId="34" borderId="0" xfId="43" applyFont="1" applyFill="1" applyAlignment="1" applyProtection="1">
      <alignment vertical="center" wrapText="1"/>
      <protection hidden="1"/>
    </xf>
    <xf numFmtId="0" fontId="61" fillId="34" borderId="22" xfId="43" applyFont="1" applyFill="1" applyBorder="1" applyAlignment="1" applyProtection="1">
      <alignment horizontal="left" vertical="center"/>
      <protection hidden="1"/>
    </xf>
    <xf numFmtId="0" fontId="24" fillId="34" borderId="22" xfId="43" applyFont="1" applyFill="1" applyBorder="1" applyAlignment="1" applyProtection="1">
      <alignment horizontal="left" vertical="center"/>
      <protection hidden="1"/>
    </xf>
    <xf numFmtId="0" fontId="0" fillId="33" borderId="10" xfId="0" applyFont="1" applyFill="1" applyBorder="1" applyAlignment="1">
      <alignment horizontal="left" vertical="center" indent="1"/>
    </xf>
    <xf numFmtId="0" fontId="0" fillId="35" borderId="10" xfId="0" applyFont="1" applyFill="1" applyBorder="1" applyAlignment="1">
      <alignment horizontal="left" vertical="center" indent="1"/>
    </xf>
    <xf numFmtId="0" fontId="61" fillId="34" borderId="0" xfId="43" applyFont="1" applyFill="1" applyBorder="1" applyAlignment="1" applyProtection="1">
      <alignment horizontal="left" vertical="center"/>
      <protection hidden="1"/>
    </xf>
    <xf numFmtId="0" fontId="24" fillId="34" borderId="0" xfId="43" applyFont="1" applyFill="1" applyBorder="1" applyAlignment="1" applyProtection="1">
      <alignment horizontal="left" vertical="center"/>
      <protection hidden="1"/>
    </xf>
    <xf numFmtId="0" fontId="55" fillId="34" borderId="0" xfId="0" applyFont="1" applyFill="1" applyAlignment="1">
      <alignment horizontal="left" vertical="center" wrapText="1"/>
    </xf>
    <xf numFmtId="0" fontId="54" fillId="34" borderId="0" xfId="0" applyFont="1" applyFill="1" applyAlignment="1">
      <alignment horizontal="left"/>
    </xf>
    <xf numFmtId="0" fontId="0" fillId="33" borderId="10" xfId="0" applyFont="1" applyFill="1" applyBorder="1" applyAlignment="1" applyProtection="1">
      <alignment horizontal="left" vertical="center" indent="1"/>
      <protection locked="0"/>
    </xf>
    <xf numFmtId="0" fontId="0" fillId="33" borderId="17" xfId="0" applyFont="1" applyFill="1" applyBorder="1" applyAlignment="1" applyProtection="1">
      <alignment horizontal="left" vertical="center" indent="1"/>
      <protection locked="0"/>
    </xf>
    <xf numFmtId="14" fontId="0" fillId="33" borderId="13" xfId="0" applyNumberFormat="1" applyFont="1" applyFill="1" applyBorder="1" applyAlignment="1" applyProtection="1">
      <alignment horizontal="left" vertical="center" indent="1"/>
      <protection locked="0"/>
    </xf>
    <xf numFmtId="14" fontId="0" fillId="33" borderId="14" xfId="0" applyNumberFormat="1" applyFont="1" applyFill="1" applyBorder="1" applyAlignment="1" applyProtection="1">
      <alignment horizontal="left" vertical="center" indent="1"/>
      <protection locked="0"/>
    </xf>
    <xf numFmtId="165" fontId="0" fillId="33" borderId="20" xfId="0" applyNumberFormat="1" applyFont="1" applyFill="1" applyBorder="1" applyAlignment="1" applyProtection="1">
      <alignment horizontal="left" vertical="center" indent="1"/>
      <protection locked="0"/>
    </xf>
    <xf numFmtId="165" fontId="0" fillId="33" borderId="21" xfId="0" applyNumberFormat="1" applyFont="1" applyFill="1" applyBorder="1" applyAlignment="1" applyProtection="1">
      <alignment horizontal="left" vertical="center" indent="1"/>
      <protection locked="0"/>
    </xf>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9" xfId="0" applyBorder="1"/>
    <xf numFmtId="0" fontId="0" fillId="0" borderId="20" xfId="0" applyBorder="1"/>
    <xf numFmtId="0" fontId="0" fillId="0" borderId="21" xfId="0" applyBorder="1"/>
    <xf numFmtId="0" fontId="0" fillId="0" borderId="39" xfId="0" applyBorder="1"/>
    <xf numFmtId="0" fontId="0" fillId="0" borderId="0" xfId="0" applyFill="1" applyBorder="1"/>
    <xf numFmtId="1" fontId="0" fillId="33" borderId="12" xfId="0" applyNumberFormat="1" applyFont="1" applyFill="1" applyBorder="1" applyAlignment="1" applyProtection="1">
      <alignment horizontal="center" vertical="center"/>
      <protection locked="0"/>
    </xf>
    <xf numFmtId="3" fontId="0" fillId="33" borderId="15" xfId="0" applyNumberFormat="1" applyFont="1" applyFill="1" applyBorder="1" applyAlignment="1" applyProtection="1">
      <alignment horizontal="center" vertical="center"/>
      <protection locked="0"/>
    </xf>
    <xf numFmtId="3" fontId="0" fillId="33" borderId="19" xfId="0" applyNumberFormat="1" applyFont="1" applyFill="1" applyBorder="1" applyAlignment="1" applyProtection="1">
      <alignment horizontal="center" vertical="center"/>
      <protection locked="0"/>
    </xf>
    <xf numFmtId="49" fontId="0" fillId="33" borderId="50" xfId="0" applyNumberFormat="1" applyFont="1" applyFill="1" applyBorder="1" applyAlignment="1" applyProtection="1">
      <alignment horizontal="center" vertical="center"/>
      <protection locked="0"/>
    </xf>
    <xf numFmtId="49" fontId="0" fillId="33" borderId="34" xfId="0" applyNumberFormat="1" applyFont="1" applyFill="1" applyBorder="1" applyAlignment="1" applyProtection="1">
      <alignment horizontal="center" vertical="center"/>
      <protection locked="0"/>
    </xf>
    <xf numFmtId="49" fontId="0" fillId="33" borderId="78" xfId="0" applyNumberFormat="1" applyFont="1" applyFill="1" applyBorder="1" applyAlignment="1" applyProtection="1">
      <alignment horizontal="center" vertical="center"/>
      <protection locked="0"/>
    </xf>
    <xf numFmtId="49" fontId="0" fillId="33" borderId="13" xfId="0" applyNumberFormat="1" applyFont="1" applyFill="1" applyBorder="1" applyAlignment="1" applyProtection="1">
      <alignment horizontal="center" vertical="center"/>
      <protection locked="0"/>
    </xf>
    <xf numFmtId="49" fontId="0" fillId="33" borderId="10" xfId="0" applyNumberFormat="1" applyFont="1" applyFill="1" applyBorder="1" applyAlignment="1" applyProtection="1">
      <alignment horizontal="center" vertical="center"/>
      <protection locked="0"/>
    </xf>
    <xf numFmtId="49" fontId="0" fillId="33" borderId="20" xfId="0" applyNumberFormat="1" applyFont="1" applyFill="1" applyBorder="1" applyAlignment="1" applyProtection="1">
      <alignment horizontal="center" vertical="center"/>
      <protection locked="0"/>
    </xf>
    <xf numFmtId="49" fontId="0" fillId="33" borderId="11" xfId="0" applyNumberFormat="1" applyFont="1" applyFill="1" applyBorder="1" applyAlignment="1" applyProtection="1">
      <alignment horizontal="center" vertical="center"/>
      <protection locked="0"/>
    </xf>
    <xf numFmtId="49" fontId="0" fillId="33" borderId="16" xfId="0" applyNumberFormat="1" applyFont="1" applyFill="1" applyBorder="1" applyAlignment="1" applyProtection="1">
      <alignment horizontal="center" vertical="center"/>
      <protection locked="0"/>
    </xf>
    <xf numFmtId="49" fontId="0" fillId="33" borderId="58" xfId="0" applyNumberFormat="1" applyFont="1" applyFill="1" applyBorder="1" applyAlignment="1" applyProtection="1">
      <alignment horizontal="center" vertical="center"/>
      <protection locked="0"/>
    </xf>
    <xf numFmtId="0" fontId="53" fillId="34" borderId="0" xfId="0" applyFont="1" applyFill="1" applyBorder="1" applyAlignment="1" applyProtection="1">
      <alignment horizontal="left"/>
      <protection hidden="1"/>
    </xf>
    <xf numFmtId="0" fontId="0" fillId="34" borderId="0" xfId="0" applyFont="1" applyFill="1" applyBorder="1" applyProtection="1">
      <protection hidden="1"/>
    </xf>
    <xf numFmtId="0" fontId="17" fillId="34" borderId="0" xfId="0" applyFont="1" applyFill="1" applyBorder="1" applyProtection="1">
      <protection hidden="1"/>
    </xf>
    <xf numFmtId="0" fontId="60" fillId="34" borderId="0" xfId="0" applyFont="1" applyFill="1" applyBorder="1" applyAlignment="1" applyProtection="1">
      <alignment horizontal="left"/>
      <protection hidden="1"/>
    </xf>
    <xf numFmtId="0" fontId="26" fillId="34" borderId="0" xfId="0" applyFont="1" applyFill="1" applyBorder="1" applyAlignment="1" applyProtection="1">
      <alignment horizontal="left"/>
      <protection hidden="1"/>
    </xf>
    <xf numFmtId="0" fontId="0" fillId="34" borderId="0" xfId="0" applyFont="1" applyFill="1" applyProtection="1">
      <protection hidden="1"/>
    </xf>
    <xf numFmtId="0" fontId="27" fillId="34" borderId="0" xfId="0" applyFont="1" applyFill="1" applyBorder="1" applyAlignment="1" applyProtection="1">
      <alignment horizontal="left" vertical="center" wrapText="1"/>
      <protection hidden="1"/>
    </xf>
    <xf numFmtId="43" fontId="16" fillId="36" borderId="55" xfId="1" applyFont="1" applyFill="1" applyBorder="1" applyAlignment="1" applyProtection="1">
      <alignment horizontal="center" vertical="center" wrapText="1"/>
      <protection hidden="1"/>
    </xf>
    <xf numFmtId="43" fontId="16" fillId="36" borderId="56" xfId="1" applyFont="1" applyFill="1" applyBorder="1" applyAlignment="1" applyProtection="1">
      <alignment horizontal="center" vertical="center" wrapText="1"/>
      <protection hidden="1"/>
    </xf>
    <xf numFmtId="49" fontId="0" fillId="35" borderId="56" xfId="0" applyNumberFormat="1" applyFont="1" applyFill="1" applyBorder="1" applyAlignment="1" applyProtection="1">
      <alignment horizontal="center" vertical="center"/>
      <protection hidden="1"/>
    </xf>
    <xf numFmtId="49" fontId="0" fillId="0" borderId="0" xfId="0" applyNumberFormat="1" applyFont="1" applyFill="1" applyBorder="1" applyAlignment="1" applyProtection="1">
      <alignment horizontal="center" vertical="center"/>
      <protection hidden="1"/>
    </xf>
    <xf numFmtId="49" fontId="0" fillId="35" borderId="0" xfId="0" applyNumberFormat="1" applyFont="1" applyFill="1" applyBorder="1" applyAlignment="1" applyProtection="1">
      <alignment horizontal="center" vertical="center"/>
      <protection hidden="1"/>
    </xf>
    <xf numFmtId="0" fontId="16" fillId="36" borderId="52" xfId="0" applyFont="1" applyFill="1" applyBorder="1" applyAlignment="1" applyProtection="1">
      <alignment horizontal="center" vertical="center" wrapText="1"/>
      <protection hidden="1"/>
    </xf>
    <xf numFmtId="43" fontId="16" fillId="36" borderId="53" xfId="1" applyFont="1" applyFill="1" applyBorder="1" applyAlignment="1" applyProtection="1">
      <alignment horizontal="center" vertical="center" wrapText="1"/>
      <protection hidden="1"/>
    </xf>
    <xf numFmtId="0" fontId="16" fillId="36" borderId="66" xfId="0" applyFont="1" applyFill="1" applyBorder="1" applyAlignment="1" applyProtection="1">
      <alignment horizontal="center" vertical="center" wrapText="1"/>
      <protection hidden="1"/>
    </xf>
    <xf numFmtId="0" fontId="16" fillId="36" borderId="54" xfId="0" applyFont="1" applyFill="1" applyBorder="1" applyAlignment="1" applyProtection="1">
      <alignment horizontal="center" vertical="center" wrapText="1"/>
      <protection hidden="1"/>
    </xf>
    <xf numFmtId="0" fontId="16" fillId="36" borderId="53" xfId="0" applyFont="1" applyFill="1" applyBorder="1" applyAlignment="1" applyProtection="1">
      <alignment horizontal="center" vertical="center" wrapText="1"/>
      <protection hidden="1"/>
    </xf>
    <xf numFmtId="0" fontId="16" fillId="36" borderId="67" xfId="0" applyFont="1" applyFill="1" applyBorder="1" applyAlignment="1" applyProtection="1">
      <alignment horizontal="center" vertical="center" wrapText="1"/>
      <protection hidden="1"/>
    </xf>
    <xf numFmtId="0" fontId="13" fillId="34" borderId="0" xfId="0" applyFont="1" applyFill="1" applyBorder="1" applyAlignment="1" applyProtection="1">
      <alignment horizontal="center" wrapText="1"/>
      <protection hidden="1"/>
    </xf>
    <xf numFmtId="0" fontId="0" fillId="34" borderId="52" xfId="0" applyFont="1" applyFill="1" applyBorder="1" applyAlignment="1" applyProtection="1">
      <alignment horizontal="center" vertical="center" wrapText="1"/>
      <protection hidden="1"/>
    </xf>
    <xf numFmtId="1" fontId="0" fillId="34" borderId="53" xfId="0" applyNumberFormat="1" applyFont="1" applyFill="1" applyBorder="1" applyAlignment="1" applyProtection="1">
      <alignment horizontal="center" vertical="center"/>
      <protection hidden="1"/>
    </xf>
    <xf numFmtId="49" fontId="0" fillId="34" borderId="66" xfId="0" applyNumberFormat="1" applyFont="1" applyFill="1" applyBorder="1" applyAlignment="1" applyProtection="1">
      <alignment horizontal="center" vertical="center"/>
      <protection hidden="1"/>
    </xf>
    <xf numFmtId="3" fontId="0" fillId="34" borderId="66" xfId="0" applyNumberFormat="1" applyFont="1" applyFill="1" applyBorder="1" applyAlignment="1" applyProtection="1">
      <alignment horizontal="center" vertical="center"/>
      <protection hidden="1"/>
    </xf>
    <xf numFmtId="2" fontId="0" fillId="34" borderId="66" xfId="0" applyNumberFormat="1" applyFont="1" applyFill="1" applyBorder="1" applyAlignment="1" applyProtection="1">
      <alignment horizontal="center" vertical="center"/>
      <protection hidden="1"/>
    </xf>
    <xf numFmtId="175" fontId="0" fillId="34" borderId="66" xfId="0" applyNumberFormat="1" applyFont="1" applyFill="1" applyBorder="1" applyAlignment="1" applyProtection="1">
      <alignment horizontal="center" vertical="center"/>
      <protection hidden="1"/>
    </xf>
    <xf numFmtId="2" fontId="0" fillId="34" borderId="54" xfId="0" applyNumberFormat="1" applyFont="1" applyFill="1" applyBorder="1" applyAlignment="1" applyProtection="1">
      <alignment horizontal="center" vertical="center"/>
      <protection hidden="1"/>
    </xf>
    <xf numFmtId="3" fontId="0" fillId="34" borderId="53" xfId="0" applyNumberFormat="1" applyFont="1" applyFill="1" applyBorder="1" applyAlignment="1" applyProtection="1">
      <alignment horizontal="center" vertical="center"/>
      <protection hidden="1"/>
    </xf>
    <xf numFmtId="2" fontId="0" fillId="34" borderId="67" xfId="0" applyNumberFormat="1" applyFont="1" applyFill="1" applyBorder="1" applyAlignment="1" applyProtection="1">
      <alignment horizontal="center" vertical="center"/>
      <protection hidden="1"/>
    </xf>
    <xf numFmtId="0" fontId="0" fillId="35" borderId="77" xfId="0" applyFont="1" applyFill="1" applyBorder="1" applyAlignment="1" applyProtection="1">
      <alignment horizontal="center" vertical="center"/>
      <protection hidden="1"/>
    </xf>
    <xf numFmtId="2" fontId="0" fillId="33" borderId="13" xfId="0" applyNumberFormat="1" applyFont="1" applyFill="1" applyBorder="1" applyAlignment="1" applyProtection="1">
      <alignment horizontal="center" vertical="center"/>
      <protection hidden="1"/>
    </xf>
    <xf numFmtId="2" fontId="0" fillId="33" borderId="14" xfId="0" applyNumberFormat="1" applyFont="1" applyFill="1" applyBorder="1" applyAlignment="1" applyProtection="1">
      <alignment horizontal="center" vertical="center"/>
      <protection hidden="1"/>
    </xf>
    <xf numFmtId="3" fontId="0" fillId="35" borderId="12" xfId="0" applyNumberFormat="1" applyFont="1" applyFill="1" applyBorder="1" applyAlignment="1" applyProtection="1">
      <alignment horizontal="center" vertical="center"/>
      <protection hidden="1"/>
    </xf>
    <xf numFmtId="2" fontId="0" fillId="35" borderId="14" xfId="0" applyNumberFormat="1" applyFont="1" applyFill="1" applyBorder="1" applyAlignment="1" applyProtection="1">
      <alignment horizontal="center" vertical="center"/>
      <protection hidden="1"/>
    </xf>
    <xf numFmtId="167" fontId="0" fillId="35" borderId="73" xfId="0" applyNumberFormat="1" applyFont="1" applyFill="1" applyBorder="1" applyAlignment="1" applyProtection="1">
      <alignment horizontal="center" vertical="center"/>
      <protection hidden="1"/>
    </xf>
    <xf numFmtId="167" fontId="0" fillId="35" borderId="14" xfId="0" applyNumberFormat="1" applyFont="1" applyFill="1" applyBorder="1" applyAlignment="1" applyProtection="1">
      <alignment horizontal="center" vertical="center"/>
      <protection hidden="1"/>
    </xf>
    <xf numFmtId="0" fontId="0" fillId="35" borderId="70" xfId="0" applyFont="1" applyFill="1" applyBorder="1" applyAlignment="1" applyProtection="1">
      <alignment horizontal="center" vertical="center"/>
      <protection hidden="1"/>
    </xf>
    <xf numFmtId="49" fontId="0" fillId="33" borderId="10" xfId="0" applyNumberFormat="1" applyFont="1" applyFill="1" applyBorder="1" applyAlignment="1" applyProtection="1">
      <alignment horizontal="center" vertical="center"/>
      <protection hidden="1"/>
    </xf>
    <xf numFmtId="2" fontId="0" fillId="33" borderId="10" xfId="0" applyNumberFormat="1" applyFont="1" applyFill="1" applyBorder="1" applyAlignment="1" applyProtection="1">
      <alignment horizontal="center" vertical="center"/>
      <protection hidden="1"/>
    </xf>
    <xf numFmtId="2" fontId="0" fillId="33" borderId="17" xfId="0" applyNumberFormat="1" applyFont="1" applyFill="1" applyBorder="1" applyAlignment="1" applyProtection="1">
      <alignment horizontal="center" vertical="center"/>
      <protection hidden="1"/>
    </xf>
    <xf numFmtId="3" fontId="0" fillId="35" borderId="15" xfId="0" applyNumberFormat="1" applyFont="1" applyFill="1" applyBorder="1" applyAlignment="1" applyProtection="1">
      <alignment horizontal="center" vertical="center"/>
      <protection hidden="1"/>
    </xf>
    <xf numFmtId="2" fontId="0" fillId="35" borderId="17" xfId="0" applyNumberFormat="1" applyFont="1" applyFill="1" applyBorder="1" applyAlignment="1" applyProtection="1">
      <alignment horizontal="center" vertical="center"/>
      <protection hidden="1"/>
    </xf>
    <xf numFmtId="2" fontId="0" fillId="35" borderId="18" xfId="0" applyNumberFormat="1" applyFont="1" applyFill="1" applyBorder="1" applyAlignment="1" applyProtection="1">
      <alignment horizontal="center" vertical="center"/>
      <protection hidden="1"/>
    </xf>
    <xf numFmtId="0" fontId="0" fillId="35" borderId="71" xfId="0" applyFont="1" applyFill="1" applyBorder="1" applyAlignment="1" applyProtection="1">
      <alignment horizontal="center" vertical="center"/>
      <protection hidden="1"/>
    </xf>
    <xf numFmtId="49" fontId="0" fillId="33" borderId="20" xfId="0" applyNumberFormat="1" applyFont="1" applyFill="1" applyBorder="1" applyAlignment="1" applyProtection="1">
      <alignment horizontal="center" vertical="center"/>
      <protection hidden="1"/>
    </xf>
    <xf numFmtId="2" fontId="0" fillId="33" borderId="20" xfId="0" applyNumberFormat="1" applyFont="1" applyFill="1" applyBorder="1" applyAlignment="1" applyProtection="1">
      <alignment horizontal="center" vertical="center"/>
      <protection hidden="1"/>
    </xf>
    <xf numFmtId="2" fontId="0" fillId="33" borderId="21" xfId="0" applyNumberFormat="1" applyFont="1" applyFill="1" applyBorder="1" applyAlignment="1" applyProtection="1">
      <alignment horizontal="center" vertical="center"/>
      <protection hidden="1"/>
    </xf>
    <xf numFmtId="3" fontId="0" fillId="35" borderId="19" xfId="0" applyNumberFormat="1" applyFont="1" applyFill="1" applyBorder="1" applyAlignment="1" applyProtection="1">
      <alignment horizontal="center" vertical="center"/>
      <protection hidden="1"/>
    </xf>
    <xf numFmtId="2" fontId="0" fillId="35" borderId="21" xfId="0" applyNumberFormat="1" applyFont="1" applyFill="1" applyBorder="1" applyAlignment="1" applyProtection="1">
      <alignment horizontal="center" vertical="center"/>
      <protection hidden="1"/>
    </xf>
    <xf numFmtId="2" fontId="0" fillId="35" borderId="75" xfId="0" applyNumberFormat="1" applyFont="1" applyFill="1" applyBorder="1" applyAlignment="1" applyProtection="1">
      <alignment horizontal="center" vertical="center"/>
      <protection hidden="1"/>
    </xf>
    <xf numFmtId="0" fontId="0" fillId="59" borderId="0" xfId="0" applyFont="1" applyFill="1" applyBorder="1" applyProtection="1">
      <protection hidden="1"/>
    </xf>
    <xf numFmtId="0" fontId="17" fillId="59" borderId="0" xfId="0" applyFont="1" applyFill="1" applyBorder="1" applyProtection="1">
      <protection hidden="1"/>
    </xf>
    <xf numFmtId="0" fontId="51" fillId="59" borderId="0" xfId="0" applyFont="1" applyFill="1" applyBorder="1" applyAlignment="1" applyProtection="1">
      <protection hidden="1"/>
    </xf>
    <xf numFmtId="0" fontId="16" fillId="59" borderId="52" xfId="0" applyFont="1" applyFill="1" applyBorder="1" applyAlignment="1" applyProtection="1">
      <alignment horizontal="center" vertical="center"/>
      <protection hidden="1"/>
    </xf>
    <xf numFmtId="0" fontId="16" fillId="59" borderId="55" xfId="0" applyFont="1" applyFill="1" applyBorder="1" applyAlignment="1" applyProtection="1">
      <alignment horizontal="center"/>
      <protection hidden="1"/>
    </xf>
    <xf numFmtId="0" fontId="16" fillId="59" borderId="57" xfId="0" applyFont="1" applyFill="1" applyBorder="1" applyAlignment="1" applyProtection="1">
      <alignment horizontal="center"/>
      <protection hidden="1"/>
    </xf>
    <xf numFmtId="0" fontId="16" fillId="59" borderId="52" xfId="0" applyFont="1" applyFill="1" applyBorder="1" applyAlignment="1" applyProtection="1">
      <alignment horizontal="center" vertical="center" wrapText="1"/>
      <protection hidden="1"/>
    </xf>
    <xf numFmtId="0" fontId="16" fillId="59" borderId="69" xfId="0" applyFont="1" applyFill="1" applyBorder="1" applyAlignment="1" applyProtection="1">
      <alignment horizontal="center" vertical="center" wrapText="1"/>
      <protection hidden="1"/>
    </xf>
    <xf numFmtId="0" fontId="16" fillId="59" borderId="62" xfId="0" applyFont="1" applyFill="1" applyBorder="1" applyAlignment="1" applyProtection="1">
      <alignment horizontal="center" vertical="center"/>
      <protection hidden="1"/>
    </xf>
    <xf numFmtId="0" fontId="0" fillId="59" borderId="12" xfId="0" applyFont="1" applyFill="1" applyBorder="1" applyAlignment="1" applyProtection="1">
      <alignment horizontal="center" vertical="center"/>
      <protection hidden="1"/>
    </xf>
    <xf numFmtId="0" fontId="0" fillId="59" borderId="13" xfId="0" applyFont="1" applyFill="1" applyBorder="1" applyAlignment="1" applyProtection="1">
      <alignment horizontal="center" vertical="center"/>
      <protection hidden="1"/>
    </xf>
    <xf numFmtId="0" fontId="0" fillId="59" borderId="79" xfId="0" applyFont="1" applyFill="1" applyBorder="1" applyAlignment="1" applyProtection="1">
      <alignment horizontal="center" vertical="center"/>
      <protection hidden="1"/>
    </xf>
    <xf numFmtId="0" fontId="16" fillId="59" borderId="70" xfId="0" applyFont="1" applyFill="1" applyBorder="1" applyAlignment="1" applyProtection="1">
      <alignment horizontal="center" vertical="center"/>
      <protection hidden="1"/>
    </xf>
    <xf numFmtId="0" fontId="0" fillId="59" borderId="15" xfId="0" applyFont="1" applyFill="1" applyBorder="1" applyAlignment="1" applyProtection="1">
      <alignment horizontal="center" vertical="center"/>
      <protection hidden="1"/>
    </xf>
    <xf numFmtId="0" fontId="0" fillId="59" borderId="10" xfId="0" applyFont="1" applyFill="1" applyBorder="1" applyAlignment="1" applyProtection="1">
      <alignment horizontal="center" vertical="center"/>
      <protection hidden="1"/>
    </xf>
    <xf numFmtId="0" fontId="0" fillId="59" borderId="11" xfId="0" applyFont="1" applyFill="1" applyBorder="1" applyAlignment="1" applyProtection="1">
      <alignment horizontal="center" vertical="center"/>
      <protection hidden="1"/>
    </xf>
    <xf numFmtId="0" fontId="0" fillId="59" borderId="22" xfId="0" applyFont="1" applyFill="1" applyBorder="1" applyAlignment="1" applyProtection="1">
      <alignment horizontal="center" vertical="center"/>
      <protection hidden="1"/>
    </xf>
    <xf numFmtId="0" fontId="16" fillId="59" borderId="71" xfId="0" applyFont="1" applyFill="1" applyBorder="1" applyAlignment="1" applyProtection="1">
      <alignment horizontal="center" vertical="center"/>
      <protection hidden="1"/>
    </xf>
    <xf numFmtId="0" fontId="0" fillId="59" borderId="19" xfId="0" applyFont="1" applyFill="1" applyBorder="1" applyAlignment="1" applyProtection="1">
      <alignment horizontal="center" vertical="center"/>
      <protection hidden="1"/>
    </xf>
    <xf numFmtId="0" fontId="0" fillId="59" borderId="20" xfId="0" applyFont="1" applyFill="1" applyBorder="1" applyAlignment="1" applyProtection="1">
      <alignment horizontal="center" vertical="center"/>
      <protection hidden="1"/>
    </xf>
    <xf numFmtId="0" fontId="0" fillId="59" borderId="38" xfId="0" applyFont="1" applyFill="1" applyBorder="1" applyAlignment="1" applyProtection="1">
      <alignment horizontal="center" vertical="center"/>
      <protection hidden="1"/>
    </xf>
    <xf numFmtId="0" fontId="0" fillId="59" borderId="39" xfId="0" applyFont="1" applyFill="1" applyBorder="1" applyAlignment="1" applyProtection="1">
      <alignment horizontal="center" vertical="center"/>
      <protection hidden="1"/>
    </xf>
    <xf numFmtId="0" fontId="0" fillId="59" borderId="52" xfId="0" applyFont="1" applyFill="1" applyBorder="1" applyProtection="1">
      <protection hidden="1"/>
    </xf>
    <xf numFmtId="0" fontId="16" fillId="59" borderId="55" xfId="0" applyFont="1" applyFill="1" applyBorder="1" applyAlignment="1" applyProtection="1">
      <alignment horizontal="center" vertical="center"/>
      <protection hidden="1"/>
    </xf>
    <xf numFmtId="0" fontId="16" fillId="59" borderId="57" xfId="0" applyFont="1" applyFill="1" applyBorder="1" applyAlignment="1" applyProtection="1">
      <alignment horizontal="center" vertical="center"/>
      <protection hidden="1"/>
    </xf>
    <xf numFmtId="0" fontId="16" fillId="59" borderId="0" xfId="0" applyFont="1" applyFill="1" applyBorder="1" applyAlignment="1" applyProtection="1">
      <alignment horizontal="center" vertical="center"/>
      <protection hidden="1"/>
    </xf>
    <xf numFmtId="0" fontId="16" fillId="59" borderId="0" xfId="0" applyFont="1" applyFill="1" applyBorder="1" applyAlignment="1" applyProtection="1">
      <alignment horizontal="center" vertical="center" wrapText="1"/>
      <protection hidden="1"/>
    </xf>
    <xf numFmtId="0" fontId="0" fillId="59" borderId="12" xfId="0" applyFont="1" applyFill="1" applyBorder="1" applyProtection="1">
      <protection hidden="1"/>
    </xf>
    <xf numFmtId="0" fontId="0" fillId="59" borderId="13" xfId="0" applyFont="1" applyFill="1" applyBorder="1" applyProtection="1">
      <protection hidden="1"/>
    </xf>
    <xf numFmtId="0" fontId="0" fillId="59" borderId="64" xfId="0" applyFont="1" applyFill="1" applyBorder="1" applyProtection="1">
      <protection hidden="1"/>
    </xf>
    <xf numFmtId="0" fontId="0" fillId="59" borderId="11" xfId="0" applyFont="1" applyFill="1" applyBorder="1" applyProtection="1">
      <protection hidden="1"/>
    </xf>
    <xf numFmtId="0" fontId="0" fillId="59" borderId="45" xfId="0" applyFont="1" applyFill="1" applyBorder="1" applyProtection="1">
      <protection hidden="1"/>
    </xf>
    <xf numFmtId="0" fontId="0" fillId="59" borderId="38" xfId="0" applyFont="1" applyFill="1" applyBorder="1" applyProtection="1">
      <protection hidden="1"/>
    </xf>
    <xf numFmtId="0" fontId="60" fillId="34" borderId="0" xfId="0" applyFont="1" applyFill="1" applyBorder="1" applyAlignment="1" applyProtection="1">
      <protection hidden="1"/>
    </xf>
    <xf numFmtId="0" fontId="26" fillId="34" borderId="0" xfId="0" applyFont="1" applyFill="1" applyBorder="1" applyAlignment="1" applyProtection="1">
      <protection hidden="1"/>
    </xf>
    <xf numFmtId="43" fontId="16" fillId="36" borderId="67" xfId="1" applyFont="1" applyFill="1" applyBorder="1" applyAlignment="1" applyProtection="1">
      <alignment horizontal="center" vertical="center" wrapText="1"/>
      <protection hidden="1"/>
    </xf>
    <xf numFmtId="0" fontId="16" fillId="36" borderId="68" xfId="0" applyFont="1" applyFill="1" applyBorder="1" applyAlignment="1" applyProtection="1">
      <alignment horizontal="center" vertical="center" wrapText="1"/>
      <protection hidden="1"/>
    </xf>
    <xf numFmtId="0" fontId="0" fillId="36" borderId="67" xfId="0" applyFont="1" applyFill="1" applyBorder="1" applyAlignment="1" applyProtection="1">
      <alignment horizontal="center" vertical="center" wrapText="1"/>
      <protection hidden="1"/>
    </xf>
    <xf numFmtId="0" fontId="0" fillId="36" borderId="66" xfId="0" applyFont="1" applyFill="1" applyBorder="1" applyAlignment="1" applyProtection="1">
      <alignment horizontal="center" vertical="center" wrapText="1"/>
      <protection hidden="1"/>
    </xf>
    <xf numFmtId="0" fontId="0" fillId="36" borderId="54" xfId="0" applyFont="1" applyFill="1" applyBorder="1" applyAlignment="1" applyProtection="1">
      <alignment horizontal="center" vertical="center" wrapText="1"/>
      <protection hidden="1"/>
    </xf>
    <xf numFmtId="0" fontId="0" fillId="0" borderId="52" xfId="0" applyFont="1" applyFill="1" applyBorder="1" applyAlignment="1" applyProtection="1">
      <alignment horizontal="center" vertical="center" wrapText="1"/>
      <protection hidden="1"/>
    </xf>
    <xf numFmtId="3" fontId="1" fillId="0" borderId="53" xfId="1" applyNumberFormat="1" applyFont="1" applyFill="1" applyBorder="1" applyAlignment="1" applyProtection="1">
      <alignment horizontal="center" vertical="center" wrapText="1"/>
      <protection hidden="1"/>
    </xf>
    <xf numFmtId="0" fontId="0" fillId="0" borderId="66" xfId="0" applyFont="1" applyFill="1" applyBorder="1" applyAlignment="1" applyProtection="1">
      <alignment horizontal="center" vertical="center" wrapText="1"/>
      <protection hidden="1"/>
    </xf>
    <xf numFmtId="0" fontId="0" fillId="0" borderId="68" xfId="0" applyFont="1" applyFill="1" applyBorder="1" applyAlignment="1" applyProtection="1">
      <alignment horizontal="center" vertical="center" wrapText="1"/>
      <protection hidden="1"/>
    </xf>
    <xf numFmtId="3" fontId="0" fillId="0" borderId="53" xfId="0" applyNumberFormat="1" applyFont="1" applyFill="1" applyBorder="1" applyAlignment="1" applyProtection="1">
      <alignment horizontal="center" vertical="center" wrapText="1"/>
      <protection hidden="1"/>
    </xf>
    <xf numFmtId="4" fontId="0" fillId="0" borderId="54" xfId="0" applyNumberFormat="1" applyFont="1" applyFill="1" applyBorder="1" applyAlignment="1" applyProtection="1">
      <alignment horizontal="center" vertical="center" wrapText="1"/>
      <protection hidden="1"/>
    </xf>
    <xf numFmtId="4" fontId="0" fillId="0" borderId="73" xfId="0" applyNumberFormat="1" applyFont="1" applyFill="1" applyBorder="1" applyAlignment="1" applyProtection="1">
      <alignment horizontal="center" vertical="center" wrapText="1"/>
      <protection hidden="1"/>
    </xf>
    <xf numFmtId="4" fontId="0" fillId="0" borderId="13" xfId="0" applyNumberFormat="1" applyFont="1" applyFill="1" applyBorder="1" applyAlignment="1" applyProtection="1">
      <alignment horizontal="center" vertical="center" wrapText="1"/>
      <protection hidden="1"/>
    </xf>
    <xf numFmtId="4" fontId="0" fillId="0" borderId="14" xfId="0" applyNumberFormat="1" applyFont="1" applyFill="1" applyBorder="1" applyAlignment="1" applyProtection="1">
      <alignment horizontal="center" vertical="center" wrapText="1"/>
      <protection hidden="1"/>
    </xf>
    <xf numFmtId="49" fontId="0" fillId="33" borderId="11" xfId="0" applyNumberFormat="1" applyFont="1" applyFill="1" applyBorder="1" applyAlignment="1" applyProtection="1">
      <alignment horizontal="center" vertical="center"/>
      <protection hidden="1"/>
    </xf>
    <xf numFmtId="3" fontId="0" fillId="35" borderId="64" xfId="0" applyNumberFormat="1" applyFont="1" applyFill="1" applyBorder="1" applyAlignment="1" applyProtection="1">
      <alignment horizontal="center" vertical="center"/>
      <protection hidden="1"/>
    </xf>
    <xf numFmtId="4" fontId="0" fillId="35" borderId="65" xfId="0" applyNumberFormat="1" applyFont="1" applyFill="1" applyBorder="1" applyAlignment="1" applyProtection="1">
      <alignment horizontal="center" vertical="center"/>
      <protection hidden="1"/>
    </xf>
    <xf numFmtId="4" fontId="0" fillId="35" borderId="18" xfId="0" applyNumberFormat="1" applyFont="1" applyFill="1" applyBorder="1" applyAlignment="1" applyProtection="1">
      <alignment horizontal="center" vertical="center"/>
      <protection hidden="1"/>
    </xf>
    <xf numFmtId="4" fontId="0" fillId="35" borderId="10" xfId="0" applyNumberFormat="1" applyFont="1" applyFill="1" applyBorder="1" applyAlignment="1" applyProtection="1">
      <alignment horizontal="center" vertical="center"/>
      <protection hidden="1"/>
    </xf>
    <xf numFmtId="4" fontId="0" fillId="35" borderId="17" xfId="0" applyNumberFormat="1" applyFont="1" applyFill="1" applyBorder="1" applyAlignment="1" applyProtection="1">
      <alignment horizontal="center" vertical="center"/>
      <protection hidden="1"/>
    </xf>
    <xf numFmtId="4" fontId="0" fillId="35" borderId="21" xfId="0" applyNumberFormat="1" applyFont="1" applyFill="1" applyBorder="1" applyAlignment="1" applyProtection="1">
      <alignment horizontal="center" vertical="center"/>
      <protection hidden="1"/>
    </xf>
    <xf numFmtId="4" fontId="0" fillId="35" borderId="75" xfId="0" applyNumberFormat="1" applyFont="1" applyFill="1" applyBorder="1" applyAlignment="1" applyProtection="1">
      <alignment horizontal="center" vertical="center"/>
      <protection hidden="1"/>
    </xf>
    <xf numFmtId="4" fontId="0" fillId="35" borderId="20" xfId="0" applyNumberFormat="1" applyFont="1" applyFill="1" applyBorder="1" applyAlignment="1" applyProtection="1">
      <alignment horizontal="center" vertical="center"/>
      <protection hidden="1"/>
    </xf>
    <xf numFmtId="0" fontId="0" fillId="59" borderId="52" xfId="0" applyFont="1" applyFill="1" applyBorder="1" applyAlignment="1" applyProtection="1">
      <alignment horizontal="center" vertical="center"/>
      <protection hidden="1"/>
    </xf>
    <xf numFmtId="0" fontId="0" fillId="59" borderId="57" xfId="0" applyFont="1" applyFill="1" applyBorder="1" applyAlignment="1" applyProtection="1">
      <alignment horizontal="center" vertical="center"/>
      <protection hidden="1"/>
    </xf>
    <xf numFmtId="0" fontId="16" fillId="59" borderId="55" xfId="0" applyFont="1" applyFill="1" applyBorder="1" applyAlignment="1" applyProtection="1">
      <alignment horizontal="center" vertical="center"/>
      <protection hidden="1"/>
    </xf>
    <xf numFmtId="0" fontId="16" fillId="59" borderId="63" xfId="0" applyFont="1" applyFill="1" applyBorder="1" applyAlignment="1" applyProtection="1">
      <alignment horizontal="center" vertical="center"/>
      <protection hidden="1"/>
    </xf>
    <xf numFmtId="0" fontId="0" fillId="59" borderId="64" xfId="0" applyFont="1" applyFill="1" applyBorder="1" applyAlignment="1" applyProtection="1">
      <alignment horizontal="center" vertical="center"/>
      <protection hidden="1"/>
    </xf>
    <xf numFmtId="0" fontId="16" fillId="59" borderId="60" xfId="0" applyFont="1" applyFill="1" applyBorder="1" applyAlignment="1" applyProtection="1">
      <alignment horizontal="center" vertical="center"/>
      <protection hidden="1"/>
    </xf>
    <xf numFmtId="0" fontId="16" fillId="59" borderId="61" xfId="0" applyFont="1" applyFill="1" applyBorder="1" applyAlignment="1" applyProtection="1">
      <alignment horizontal="center" vertical="center"/>
      <protection hidden="1"/>
    </xf>
    <xf numFmtId="0" fontId="0" fillId="59" borderId="0" xfId="0" applyFont="1" applyFill="1" applyBorder="1" applyAlignment="1" applyProtection="1">
      <alignment horizontal="center" vertical="center"/>
      <protection hidden="1"/>
    </xf>
    <xf numFmtId="0" fontId="16" fillId="59" borderId="56" xfId="0" applyFont="1" applyFill="1" applyBorder="1" applyAlignment="1" applyProtection="1">
      <alignment horizontal="center" vertical="center"/>
      <protection hidden="1"/>
    </xf>
    <xf numFmtId="2" fontId="0" fillId="59" borderId="12" xfId="0" applyNumberFormat="1" applyFont="1" applyFill="1" applyBorder="1" applyAlignment="1" applyProtection="1">
      <alignment horizontal="center" vertical="center"/>
      <protection hidden="1"/>
    </xf>
    <xf numFmtId="2" fontId="0" fillId="59" borderId="14" xfId="0" applyNumberFormat="1" applyFont="1" applyFill="1" applyBorder="1" applyAlignment="1" applyProtection="1">
      <alignment horizontal="center" vertical="center"/>
      <protection hidden="1"/>
    </xf>
    <xf numFmtId="2" fontId="0" fillId="59" borderId="0" xfId="0" applyNumberFormat="1" applyFont="1" applyFill="1" applyBorder="1" applyAlignment="1" applyProtection="1">
      <alignment horizontal="center" vertical="center"/>
      <protection hidden="1"/>
    </xf>
    <xf numFmtId="2" fontId="0" fillId="59" borderId="15" xfId="0" applyNumberFormat="1" applyFont="1" applyFill="1" applyBorder="1" applyAlignment="1" applyProtection="1">
      <alignment horizontal="center" vertical="center"/>
      <protection hidden="1"/>
    </xf>
    <xf numFmtId="2" fontId="0" fillId="59" borderId="17" xfId="0" applyNumberFormat="1" applyFont="1" applyFill="1" applyBorder="1" applyAlignment="1" applyProtection="1">
      <alignment horizontal="center" vertical="center"/>
      <protection hidden="1"/>
    </xf>
    <xf numFmtId="2" fontId="0" fillId="59" borderId="19" xfId="0" applyNumberFormat="1" applyFont="1" applyFill="1" applyBorder="1" applyAlignment="1" applyProtection="1">
      <alignment horizontal="center" vertical="center"/>
      <protection hidden="1"/>
    </xf>
    <xf numFmtId="2" fontId="0" fillId="59" borderId="21" xfId="0" applyNumberFormat="1" applyFont="1" applyFill="1" applyBorder="1" applyAlignment="1" applyProtection="1">
      <alignment horizontal="center" vertical="center"/>
      <protection hidden="1"/>
    </xf>
    <xf numFmtId="0" fontId="16" fillId="59" borderId="55" xfId="0" applyFont="1" applyFill="1" applyBorder="1" applyAlignment="1" applyProtection="1">
      <alignment horizontal="center" vertical="center" wrapText="1"/>
      <protection hidden="1"/>
    </xf>
    <xf numFmtId="0" fontId="27" fillId="34" borderId="0" xfId="0" applyFont="1" applyFill="1" applyBorder="1" applyAlignment="1" applyProtection="1">
      <alignment horizontal="left" vertical="center" wrapText="1"/>
      <protection hidden="1"/>
    </xf>
    <xf numFmtId="0" fontId="16" fillId="36" borderId="55" xfId="0" applyFont="1" applyFill="1" applyBorder="1" applyAlignment="1" applyProtection="1">
      <alignment horizontal="center" vertical="center" wrapText="1"/>
      <protection hidden="1"/>
    </xf>
    <xf numFmtId="0" fontId="16" fillId="36" borderId="56" xfId="0" applyFont="1" applyFill="1" applyBorder="1" applyAlignment="1" applyProtection="1">
      <alignment horizontal="center" vertical="center" wrapText="1"/>
      <protection hidden="1"/>
    </xf>
    <xf numFmtId="165" fontId="0" fillId="33" borderId="56" xfId="0" applyNumberFormat="1" applyFont="1" applyFill="1" applyBorder="1" applyAlignment="1" applyProtection="1">
      <alignment horizontal="center" vertical="center"/>
      <protection hidden="1"/>
    </xf>
    <xf numFmtId="165" fontId="0" fillId="33" borderId="0" xfId="0" applyNumberFormat="1" applyFont="1" applyFill="1" applyBorder="1" applyAlignment="1" applyProtection="1">
      <alignment horizontal="center" vertical="center"/>
      <protection hidden="1"/>
    </xf>
    <xf numFmtId="2" fontId="0" fillId="35" borderId="56" xfId="0" applyNumberFormat="1" applyFont="1" applyFill="1" applyBorder="1" applyAlignment="1" applyProtection="1">
      <alignment horizontal="center" vertical="center"/>
      <protection hidden="1"/>
    </xf>
    <xf numFmtId="2" fontId="0" fillId="0" borderId="0" xfId="0" applyNumberFormat="1" applyFont="1" applyFill="1" applyBorder="1" applyAlignment="1" applyProtection="1">
      <alignment horizontal="center" vertical="center"/>
      <protection hidden="1"/>
    </xf>
    <xf numFmtId="0" fontId="16" fillId="36" borderId="72" xfId="0" applyFont="1" applyFill="1" applyBorder="1" applyAlignment="1" applyProtection="1">
      <alignment horizontal="center" vertical="center" wrapText="1"/>
      <protection hidden="1"/>
    </xf>
    <xf numFmtId="43" fontId="16" fillId="36" borderId="74" xfId="1" applyFont="1" applyFill="1" applyBorder="1" applyAlignment="1" applyProtection="1">
      <alignment horizontal="center" vertical="center" wrapText="1"/>
      <protection hidden="1"/>
    </xf>
    <xf numFmtId="0" fontId="16" fillId="36" borderId="42" xfId="0" applyFont="1" applyFill="1" applyBorder="1" applyAlignment="1" applyProtection="1">
      <alignment horizontal="center" vertical="center" wrapText="1"/>
      <protection hidden="1"/>
    </xf>
    <xf numFmtId="0" fontId="16" fillId="36" borderId="76" xfId="0" applyFont="1" applyFill="1" applyBorder="1" applyAlignment="1" applyProtection="1">
      <alignment horizontal="center" vertical="center" wrapText="1"/>
      <protection hidden="1"/>
    </xf>
    <xf numFmtId="0" fontId="16" fillId="36" borderId="49" xfId="0" applyFont="1" applyFill="1" applyBorder="1" applyAlignment="1" applyProtection="1">
      <alignment horizontal="center" vertical="center" wrapText="1"/>
      <protection hidden="1"/>
    </xf>
    <xf numFmtId="0" fontId="16" fillId="36" borderId="48" xfId="0" applyFont="1" applyFill="1" applyBorder="1" applyAlignment="1" applyProtection="1">
      <alignment horizontal="center" vertical="center" wrapText="1"/>
      <protection hidden="1"/>
    </xf>
    <xf numFmtId="0" fontId="16" fillId="36" borderId="47" xfId="0" applyFont="1" applyFill="1" applyBorder="1" applyAlignment="1" applyProtection="1">
      <alignment horizontal="center" vertical="center" wrapText="1"/>
      <protection hidden="1"/>
    </xf>
    <xf numFmtId="3" fontId="1" fillId="0" borderId="67" xfId="1" applyNumberFormat="1" applyFont="1" applyFill="1" applyBorder="1" applyAlignment="1" applyProtection="1">
      <alignment horizontal="center" vertical="center" wrapText="1"/>
      <protection hidden="1"/>
    </xf>
    <xf numFmtId="3" fontId="0" fillId="0" borderId="55" xfId="0" applyNumberFormat="1" applyFont="1" applyFill="1" applyBorder="1" applyAlignment="1" applyProtection="1">
      <alignment horizontal="center" vertical="center" wrapText="1"/>
      <protection hidden="1"/>
    </xf>
    <xf numFmtId="2" fontId="0" fillId="0" borderId="54" xfId="0" applyNumberFormat="1" applyFont="1" applyFill="1" applyBorder="1" applyAlignment="1" applyProtection="1">
      <alignment horizontal="center" vertical="center" wrapText="1"/>
      <protection hidden="1"/>
    </xf>
    <xf numFmtId="4" fontId="0" fillId="0" borderId="56" xfId="0" applyNumberFormat="1" applyFont="1" applyFill="1" applyBorder="1" applyAlignment="1" applyProtection="1">
      <alignment horizontal="center" vertical="center" wrapText="1"/>
      <protection hidden="1"/>
    </xf>
    <xf numFmtId="0" fontId="0" fillId="35" borderId="62" xfId="0" applyFont="1" applyFill="1" applyBorder="1" applyAlignment="1" applyProtection="1">
      <alignment horizontal="center" vertical="center"/>
      <protection hidden="1"/>
    </xf>
    <xf numFmtId="3" fontId="0" fillId="35" borderId="59" xfId="0" applyNumberFormat="1" applyFont="1" applyFill="1" applyBorder="1" applyAlignment="1" applyProtection="1">
      <alignment horizontal="center" vertical="center"/>
      <protection hidden="1"/>
    </xf>
    <xf numFmtId="3" fontId="0" fillId="35" borderId="80" xfId="0" applyNumberFormat="1" applyFont="1" applyFill="1" applyBorder="1" applyAlignment="1" applyProtection="1">
      <alignment horizontal="center" vertical="center"/>
      <protection hidden="1"/>
    </xf>
    <xf numFmtId="3" fontId="0" fillId="35" borderId="14" xfId="0" applyNumberFormat="1" applyFont="1" applyFill="1" applyBorder="1" applyAlignment="1" applyProtection="1">
      <alignment horizontal="center" vertical="center"/>
      <protection hidden="1"/>
    </xf>
    <xf numFmtId="3" fontId="0" fillId="35" borderId="63" xfId="0" applyNumberFormat="1" applyFont="1" applyFill="1" applyBorder="1" applyAlignment="1" applyProtection="1">
      <alignment horizontal="center" vertical="center"/>
      <protection hidden="1"/>
    </xf>
    <xf numFmtId="2" fontId="0" fillId="35" borderId="65" xfId="0" applyNumberFormat="1" applyFont="1" applyFill="1" applyBorder="1" applyAlignment="1" applyProtection="1">
      <alignment horizontal="center" vertical="center"/>
      <protection hidden="1"/>
    </xf>
    <xf numFmtId="3" fontId="0" fillId="35" borderId="81" xfId="0" applyNumberFormat="1" applyFont="1" applyFill="1" applyBorder="1" applyAlignment="1" applyProtection="1">
      <alignment horizontal="center" vertical="center"/>
      <protection hidden="1"/>
    </xf>
    <xf numFmtId="3" fontId="0" fillId="35" borderId="65" xfId="0" applyNumberFormat="1" applyFont="1" applyFill="1" applyBorder="1" applyAlignment="1" applyProtection="1">
      <alignment horizontal="center" vertical="center"/>
      <protection hidden="1"/>
    </xf>
    <xf numFmtId="3" fontId="0" fillId="35" borderId="40" xfId="0" applyNumberFormat="1" applyFont="1" applyFill="1" applyBorder="1" applyAlignment="1" applyProtection="1">
      <alignment horizontal="center" vertical="center"/>
      <protection hidden="1"/>
    </xf>
    <xf numFmtId="2" fontId="0" fillId="35" borderId="46" xfId="0" applyNumberFormat="1" applyFont="1" applyFill="1" applyBorder="1" applyAlignment="1" applyProtection="1">
      <alignment horizontal="center" vertical="center"/>
      <protection hidden="1"/>
    </xf>
    <xf numFmtId="3" fontId="0" fillId="35" borderId="43" xfId="0" applyNumberFormat="1" applyFont="1" applyFill="1" applyBorder="1" applyAlignment="1" applyProtection="1">
      <alignment horizontal="center" vertical="center"/>
      <protection hidden="1"/>
    </xf>
    <xf numFmtId="3" fontId="0" fillId="35" borderId="46" xfId="0" applyNumberFormat="1" applyFont="1" applyFill="1" applyBorder="1" applyAlignment="1" applyProtection="1">
      <alignment horizontal="center" vertical="center"/>
      <protection hidden="1"/>
    </xf>
    <xf numFmtId="0" fontId="13" fillId="34" borderId="0" xfId="0" applyFont="1" applyFill="1" applyBorder="1" applyProtection="1">
      <protection hidden="1"/>
    </xf>
    <xf numFmtId="0" fontId="16" fillId="34" borderId="0" xfId="0" applyFont="1" applyFill="1" applyBorder="1" applyProtection="1">
      <protection hidden="1"/>
    </xf>
    <xf numFmtId="167" fontId="0" fillId="59" borderId="12" xfId="0" applyNumberFormat="1" applyFont="1" applyFill="1" applyBorder="1" applyAlignment="1" applyProtection="1">
      <alignment horizontal="center" vertical="center"/>
      <protection hidden="1"/>
    </xf>
    <xf numFmtId="167" fontId="0" fillId="59" borderId="15" xfId="0" applyNumberFormat="1" applyFont="1" applyFill="1" applyBorder="1" applyAlignment="1" applyProtection="1">
      <alignment horizontal="center" vertical="center"/>
      <protection hidden="1"/>
    </xf>
    <xf numFmtId="167" fontId="0" fillId="59" borderId="19" xfId="0" applyNumberFormat="1" applyFont="1" applyFill="1" applyBorder="1" applyAlignment="1" applyProtection="1">
      <alignment horizontal="center" vertical="center"/>
      <protection hidden="1"/>
    </xf>
    <xf numFmtId="4" fontId="0" fillId="59" borderId="12" xfId="0" applyNumberFormat="1" applyFont="1" applyFill="1" applyBorder="1" applyAlignment="1" applyProtection="1">
      <alignment horizontal="center" vertical="center"/>
      <protection hidden="1"/>
    </xf>
    <xf numFmtId="4" fontId="0" fillId="59" borderId="13" xfId="0" applyNumberFormat="1" applyFont="1" applyFill="1" applyBorder="1" applyAlignment="1" applyProtection="1">
      <alignment horizontal="center" vertical="center"/>
      <protection hidden="1"/>
    </xf>
    <xf numFmtId="4" fontId="0" fillId="59" borderId="0" xfId="0" applyNumberFormat="1" applyFont="1" applyFill="1" applyBorder="1" applyAlignment="1" applyProtection="1">
      <alignment horizontal="center" vertical="center"/>
      <protection hidden="1"/>
    </xf>
    <xf numFmtId="4" fontId="0" fillId="59" borderId="15" xfId="0" applyNumberFormat="1" applyFont="1" applyFill="1" applyBorder="1" applyAlignment="1" applyProtection="1">
      <alignment horizontal="center" vertical="center"/>
      <protection hidden="1"/>
    </xf>
    <xf numFmtId="4" fontId="0" fillId="59" borderId="10" xfId="0" applyNumberFormat="1" applyFont="1" applyFill="1" applyBorder="1" applyAlignment="1" applyProtection="1">
      <alignment horizontal="center" vertical="center"/>
      <protection hidden="1"/>
    </xf>
    <xf numFmtId="4" fontId="0" fillId="59" borderId="19" xfId="0" applyNumberFormat="1" applyFont="1" applyFill="1" applyBorder="1" applyAlignment="1" applyProtection="1">
      <alignment horizontal="center" vertical="center"/>
      <protection hidden="1"/>
    </xf>
    <xf numFmtId="4" fontId="0" fillId="59" borderId="20" xfId="0" applyNumberFormat="1" applyFont="1" applyFill="1" applyBorder="1" applyAlignment="1" applyProtection="1">
      <alignment horizontal="center" vertical="center"/>
      <protection hidden="1"/>
    </xf>
    <xf numFmtId="0" fontId="0" fillId="34" borderId="22" xfId="0" applyFont="1" applyFill="1" applyBorder="1" applyProtection="1">
      <protection hidden="1"/>
    </xf>
    <xf numFmtId="164" fontId="0" fillId="34" borderId="22" xfId="0" applyNumberFormat="1" applyFont="1" applyFill="1" applyBorder="1" applyProtection="1">
      <protection hidden="1"/>
    </xf>
    <xf numFmtId="0" fontId="60" fillId="34" borderId="0" xfId="0" applyFont="1" applyFill="1" applyBorder="1" applyAlignment="1" applyProtection="1">
      <alignment horizontal="left"/>
      <protection hidden="1"/>
    </xf>
    <xf numFmtId="0" fontId="26" fillId="34" borderId="0" xfId="0" applyFont="1" applyFill="1" applyBorder="1" applyAlignment="1" applyProtection="1">
      <alignment horizontal="left"/>
      <protection hidden="1"/>
    </xf>
    <xf numFmtId="0" fontId="0" fillId="34" borderId="51" xfId="0" applyFont="1" applyFill="1" applyBorder="1" applyProtection="1">
      <protection hidden="1"/>
    </xf>
    <xf numFmtId="14" fontId="0" fillId="34" borderId="51" xfId="0" applyNumberFormat="1" applyFont="1" applyFill="1" applyBorder="1" applyProtection="1">
      <protection hidden="1"/>
    </xf>
    <xf numFmtId="0" fontId="27" fillId="34" borderId="0" xfId="0" applyFont="1" applyFill="1" applyBorder="1" applyAlignment="1" applyProtection="1">
      <alignment vertical="center" wrapText="1"/>
      <protection hidden="1"/>
    </xf>
    <xf numFmtId="0" fontId="16" fillId="34" borderId="0" xfId="0" applyFont="1" applyFill="1" applyBorder="1" applyAlignment="1" applyProtection="1">
      <alignment horizontal="center"/>
      <protection hidden="1"/>
    </xf>
    <xf numFmtId="0" fontId="0" fillId="34" borderId="0" xfId="0" applyFont="1" applyFill="1" applyAlignment="1" applyProtection="1">
      <alignment vertical="center"/>
      <protection hidden="1"/>
    </xf>
    <xf numFmtId="0" fontId="0" fillId="36" borderId="12" xfId="0" applyFont="1" applyFill="1" applyBorder="1" applyAlignment="1" applyProtection="1">
      <alignment horizontal="left" vertical="center" indent="1"/>
      <protection hidden="1"/>
    </xf>
    <xf numFmtId="0" fontId="0" fillId="34" borderId="0" xfId="0" applyFont="1" applyFill="1" applyBorder="1" applyAlignment="1" applyProtection="1">
      <alignment vertical="center"/>
      <protection hidden="1"/>
    </xf>
    <xf numFmtId="0" fontId="0" fillId="36" borderId="15" xfId="0" applyFont="1" applyFill="1" applyBorder="1" applyAlignment="1" applyProtection="1">
      <alignment horizontal="left" vertical="center" indent="1"/>
      <protection hidden="1"/>
    </xf>
    <xf numFmtId="0" fontId="0" fillId="33" borderId="10" xfId="0" applyFont="1" applyFill="1" applyBorder="1" applyAlignment="1" applyProtection="1">
      <alignment horizontal="left" vertical="center" indent="1"/>
      <protection hidden="1"/>
    </xf>
    <xf numFmtId="0" fontId="0" fillId="33" borderId="17" xfId="0" applyFont="1" applyFill="1" applyBorder="1" applyAlignment="1" applyProtection="1">
      <alignment horizontal="left" vertical="center" indent="1"/>
      <protection hidden="1"/>
    </xf>
    <xf numFmtId="0" fontId="0" fillId="36" borderId="19" xfId="0" applyFont="1" applyFill="1" applyBorder="1" applyAlignment="1" applyProtection="1">
      <alignment horizontal="left" vertical="center" indent="1"/>
      <protection hidden="1"/>
    </xf>
    <xf numFmtId="0" fontId="49" fillId="34" borderId="0" xfId="94" applyFont="1" applyFill="1" applyProtection="1">
      <protection hidden="1"/>
    </xf>
    <xf numFmtId="0" fontId="48" fillId="34" borderId="0" xfId="324" applyFont="1" applyFill="1" applyBorder="1" applyAlignment="1" applyProtection="1">
      <alignment wrapText="1"/>
      <protection hidden="1"/>
    </xf>
    <xf numFmtId="0" fontId="49" fillId="0" borderId="0" xfId="94" applyFont="1" applyProtection="1">
      <protection hidden="1"/>
    </xf>
    <xf numFmtId="3" fontId="50" fillId="36" borderId="49" xfId="324" applyNumberFormat="1" applyFont="1" applyFill="1" applyBorder="1" applyAlignment="1" applyProtection="1">
      <alignment horizontal="left" vertical="center" wrapText="1" indent="1"/>
      <protection hidden="1"/>
    </xf>
    <xf numFmtId="165" fontId="50" fillId="36" borderId="53" xfId="324" quotePrefix="1" applyNumberFormat="1" applyFont="1" applyFill="1" applyBorder="1" applyAlignment="1" applyProtection="1">
      <alignment horizontal="center" vertical="center" wrapText="1"/>
      <protection hidden="1"/>
    </xf>
    <xf numFmtId="165" fontId="50" fillId="36" borderId="66" xfId="324" quotePrefix="1" applyNumberFormat="1" applyFont="1" applyFill="1" applyBorder="1" applyAlignment="1" applyProtection="1">
      <alignment horizontal="center" vertical="center" wrapText="1"/>
      <protection hidden="1"/>
    </xf>
    <xf numFmtId="165" fontId="50" fillId="36" borderId="54" xfId="324" quotePrefix="1" applyNumberFormat="1" applyFont="1" applyFill="1" applyBorder="1" applyAlignment="1" applyProtection="1">
      <alignment horizontal="center" vertical="center" wrapText="1"/>
      <protection hidden="1"/>
    </xf>
    <xf numFmtId="3" fontId="48" fillId="36" borderId="59" xfId="324" applyNumberFormat="1" applyFont="1" applyFill="1" applyBorder="1" applyAlignment="1" applyProtection="1">
      <alignment horizontal="left" vertical="center" wrapText="1" indent="1"/>
      <protection hidden="1"/>
    </xf>
    <xf numFmtId="3" fontId="48" fillId="35" borderId="12" xfId="324" quotePrefix="1" applyNumberFormat="1" applyFont="1" applyFill="1" applyBorder="1" applyAlignment="1" applyProtection="1">
      <alignment horizontal="center" vertical="center" wrapText="1"/>
      <protection hidden="1"/>
    </xf>
    <xf numFmtId="4" fontId="48" fillId="35" borderId="13" xfId="324" quotePrefix="1" applyNumberFormat="1" applyFont="1" applyFill="1" applyBorder="1" applyAlignment="1" applyProtection="1">
      <alignment horizontal="center" vertical="center" wrapText="1"/>
      <protection hidden="1"/>
    </xf>
    <xf numFmtId="165" fontId="48" fillId="35" borderId="14" xfId="324" quotePrefix="1" applyNumberFormat="1" applyFont="1" applyFill="1" applyBorder="1" applyAlignment="1" applyProtection="1">
      <alignment horizontal="center" vertical="center" wrapText="1"/>
      <protection hidden="1"/>
    </xf>
    <xf numFmtId="3" fontId="48" fillId="36" borderId="60" xfId="324" applyNumberFormat="1" applyFont="1" applyFill="1" applyBorder="1" applyAlignment="1" applyProtection="1">
      <alignment horizontal="left" vertical="center" wrapText="1" indent="1"/>
      <protection hidden="1"/>
    </xf>
    <xf numFmtId="3" fontId="48" fillId="35" borderId="15" xfId="324" quotePrefix="1" applyNumberFormat="1" applyFont="1" applyFill="1" applyBorder="1" applyAlignment="1" applyProtection="1">
      <alignment horizontal="center" vertical="center" wrapText="1"/>
      <protection hidden="1"/>
    </xf>
    <xf numFmtId="4" fontId="48" fillId="35" borderId="10" xfId="324" quotePrefix="1" applyNumberFormat="1" applyFont="1" applyFill="1" applyBorder="1" applyAlignment="1" applyProtection="1">
      <alignment horizontal="center" vertical="center" wrapText="1"/>
      <protection hidden="1"/>
    </xf>
    <xf numFmtId="165" fontId="48" fillId="35" borderId="17" xfId="324" quotePrefix="1" applyNumberFormat="1" applyFont="1" applyFill="1" applyBorder="1" applyAlignment="1" applyProtection="1">
      <alignment horizontal="center" vertical="center" wrapText="1"/>
      <protection hidden="1"/>
    </xf>
    <xf numFmtId="4" fontId="0" fillId="34" borderId="0" xfId="0" applyNumberFormat="1" applyFont="1" applyFill="1" applyBorder="1" applyProtection="1">
      <protection hidden="1"/>
    </xf>
    <xf numFmtId="3" fontId="48" fillId="36" borderId="61" xfId="324" applyNumberFormat="1" applyFont="1" applyFill="1" applyBorder="1" applyAlignment="1" applyProtection="1">
      <alignment horizontal="left" vertical="center" wrapText="1" indent="1"/>
      <protection hidden="1"/>
    </xf>
    <xf numFmtId="3" fontId="48" fillId="35" borderId="19" xfId="324" quotePrefix="1" applyNumberFormat="1" applyFont="1" applyFill="1" applyBorder="1" applyAlignment="1" applyProtection="1">
      <alignment horizontal="center" vertical="center" wrapText="1"/>
      <protection hidden="1"/>
    </xf>
    <xf numFmtId="4" fontId="48" fillId="35" borderId="20" xfId="324" quotePrefix="1" applyNumberFormat="1" applyFont="1" applyFill="1" applyBorder="1" applyAlignment="1" applyProtection="1">
      <alignment horizontal="center" vertical="center" wrapText="1"/>
      <protection hidden="1"/>
    </xf>
    <xf numFmtId="165" fontId="48" fillId="35" borderId="21" xfId="324" quotePrefix="1" applyNumberFormat="1" applyFont="1" applyFill="1" applyBorder="1" applyAlignment="1" applyProtection="1">
      <alignment horizontal="center" vertical="center" wrapText="1"/>
      <protection hidden="1"/>
    </xf>
    <xf numFmtId="3" fontId="0" fillId="34" borderId="0" xfId="0" applyNumberFormat="1" applyFont="1" applyFill="1" applyProtection="1">
      <protection hidden="1"/>
    </xf>
    <xf numFmtId="3" fontId="50" fillId="36" borderId="40" xfId="2031" applyNumberFormat="1" applyFont="1" applyFill="1" applyBorder="1" applyAlignment="1" applyProtection="1">
      <alignment horizontal="left" vertical="center" wrapText="1" indent="1"/>
      <protection hidden="1"/>
    </xf>
    <xf numFmtId="3" fontId="50" fillId="35" borderId="53" xfId="324" quotePrefix="1" applyNumberFormat="1" applyFont="1" applyFill="1" applyBorder="1" applyAlignment="1" applyProtection="1">
      <alignment horizontal="center" vertical="center" wrapText="1"/>
      <protection hidden="1"/>
    </xf>
    <xf numFmtId="4" fontId="50" fillId="35" borderId="66" xfId="324" quotePrefix="1" applyNumberFormat="1" applyFont="1" applyFill="1" applyBorder="1" applyAlignment="1" applyProtection="1">
      <alignment horizontal="center" vertical="center" wrapText="1"/>
      <protection hidden="1"/>
    </xf>
    <xf numFmtId="165" fontId="50" fillId="35" borderId="54" xfId="324" quotePrefix="1" applyNumberFormat="1" applyFont="1" applyFill="1" applyBorder="1" applyAlignment="1" applyProtection="1">
      <alignment horizontal="center" vertical="center" wrapText="1"/>
      <protection hidden="1"/>
    </xf>
    <xf numFmtId="0" fontId="50" fillId="34" borderId="0" xfId="324" applyFont="1" applyFill="1" applyBorder="1" applyAlignment="1" applyProtection="1">
      <protection hidden="1"/>
    </xf>
    <xf numFmtId="0" fontId="0" fillId="33" borderId="49" xfId="0" applyFont="1" applyFill="1" applyBorder="1" applyAlignment="1" applyProtection="1">
      <alignment horizontal="left"/>
      <protection hidden="1"/>
    </xf>
    <xf numFmtId="0" fontId="0" fillId="33" borderId="41" xfId="0" applyFont="1" applyFill="1" applyBorder="1" applyAlignment="1" applyProtection="1">
      <alignment horizontal="left"/>
      <protection hidden="1"/>
    </xf>
    <xf numFmtId="0" fontId="0" fillId="33" borderId="47" xfId="0" applyFont="1" applyFill="1" applyBorder="1" applyAlignment="1" applyProtection="1">
      <alignment horizontal="left"/>
      <protection hidden="1"/>
    </xf>
    <xf numFmtId="0" fontId="0" fillId="33" borderId="44" xfId="0" applyFont="1" applyFill="1" applyBorder="1" applyAlignment="1" applyProtection="1">
      <alignment horizontal="left"/>
      <protection hidden="1"/>
    </xf>
    <xf numFmtId="0" fontId="0" fillId="33" borderId="0" xfId="0" applyFont="1" applyFill="1" applyBorder="1" applyAlignment="1" applyProtection="1">
      <alignment horizontal="left"/>
      <protection hidden="1"/>
    </xf>
    <xf numFmtId="0" fontId="0" fillId="33" borderId="37" xfId="0" applyFont="1" applyFill="1" applyBorder="1" applyAlignment="1" applyProtection="1">
      <alignment horizontal="left"/>
      <protection hidden="1"/>
    </xf>
    <xf numFmtId="0" fontId="0" fillId="33" borderId="44" xfId="0" applyFont="1" applyFill="1" applyBorder="1" applyAlignment="1" applyProtection="1">
      <alignment horizontal="left" wrapText="1"/>
      <protection hidden="1"/>
    </xf>
    <xf numFmtId="0" fontId="0" fillId="33" borderId="0" xfId="0" applyFont="1" applyFill="1" applyBorder="1" applyAlignment="1" applyProtection="1">
      <alignment horizontal="left" wrapText="1"/>
      <protection hidden="1"/>
    </xf>
    <xf numFmtId="0" fontId="0" fillId="33" borderId="37" xfId="0" applyFont="1" applyFill="1" applyBorder="1" applyAlignment="1" applyProtection="1">
      <alignment horizontal="left" wrapText="1"/>
      <protection hidden="1"/>
    </xf>
    <xf numFmtId="0" fontId="0" fillId="33" borderId="40" xfId="0" applyFont="1" applyFill="1" applyBorder="1" applyAlignment="1" applyProtection="1">
      <alignment horizontal="left"/>
      <protection hidden="1"/>
    </xf>
    <xf numFmtId="0" fontId="0" fillId="33" borderId="39" xfId="0" applyFont="1" applyFill="1" applyBorder="1" applyAlignment="1" applyProtection="1">
      <alignment horizontal="left"/>
      <protection hidden="1"/>
    </xf>
    <xf numFmtId="0" fontId="0" fillId="33" borderId="43" xfId="0" applyFont="1" applyFill="1" applyBorder="1" applyAlignment="1" applyProtection="1">
      <alignment horizontal="left"/>
      <protection hidden="1"/>
    </xf>
    <xf numFmtId="0" fontId="52" fillId="34" borderId="0" xfId="0" applyFont="1" applyFill="1" applyBorder="1" applyAlignment="1" applyProtection="1">
      <alignment horizontal="right"/>
      <protection hidden="1"/>
    </xf>
  </cellXfs>
  <cellStyles count="2040">
    <cellStyle name="1" xfId="1998" xr:uid="{00000000-0005-0000-0000-000000000000}"/>
    <cellStyle name="2" xfId="1999" xr:uid="{00000000-0005-0000-0000-000001000000}"/>
    <cellStyle name="20% - Accent1" xfId="20" builtinId="30" customBuiltin="1"/>
    <cellStyle name="20% - Accent1 2" xfId="56" xr:uid="{00000000-0005-0000-0000-000003000000}"/>
    <cellStyle name="20% - Accent1 3" xfId="2000" xr:uid="{00000000-0005-0000-0000-000004000000}"/>
    <cellStyle name="20% - Accent2" xfId="24" builtinId="34" customBuiltin="1"/>
    <cellStyle name="20% - Accent2 2" xfId="57" xr:uid="{00000000-0005-0000-0000-000006000000}"/>
    <cellStyle name="20% - Accent2 3" xfId="2001" xr:uid="{00000000-0005-0000-0000-000007000000}"/>
    <cellStyle name="20% - Accent3" xfId="28" builtinId="38" customBuiltin="1"/>
    <cellStyle name="20% - Accent3 2" xfId="58" xr:uid="{00000000-0005-0000-0000-000009000000}"/>
    <cellStyle name="20% - Accent3 3" xfId="2002" xr:uid="{00000000-0005-0000-0000-00000A000000}"/>
    <cellStyle name="20% - Accent4" xfId="32" builtinId="42" customBuiltin="1"/>
    <cellStyle name="20% - Accent4 2" xfId="59" xr:uid="{00000000-0005-0000-0000-00000C000000}"/>
    <cellStyle name="20% - Accent4 3" xfId="2003" xr:uid="{00000000-0005-0000-0000-00000D000000}"/>
    <cellStyle name="20% - Accent5" xfId="36" builtinId="46" customBuiltin="1"/>
    <cellStyle name="20% - Accent5 2" xfId="60" xr:uid="{00000000-0005-0000-0000-00000F000000}"/>
    <cellStyle name="20% - Accent6" xfId="40" builtinId="50" customBuiltin="1"/>
    <cellStyle name="20% - Accent6 2" xfId="61" xr:uid="{00000000-0005-0000-0000-000011000000}"/>
    <cellStyle name="40% - Accent1" xfId="21" builtinId="31" customBuiltin="1"/>
    <cellStyle name="40% - Accent1 2" xfId="62" xr:uid="{00000000-0005-0000-0000-000013000000}"/>
    <cellStyle name="40% - Accent2" xfId="25" builtinId="35" customBuiltin="1"/>
    <cellStyle name="40% - Accent2 2" xfId="63" xr:uid="{00000000-0005-0000-0000-000015000000}"/>
    <cellStyle name="40% - Accent3" xfId="29" builtinId="39" customBuiltin="1"/>
    <cellStyle name="40% - Accent3 2" xfId="64" xr:uid="{00000000-0005-0000-0000-000017000000}"/>
    <cellStyle name="40% - Accent3 3" xfId="2004" xr:uid="{00000000-0005-0000-0000-000018000000}"/>
    <cellStyle name="40% - Accent4" xfId="33" builtinId="43" customBuiltin="1"/>
    <cellStyle name="40% - Accent4 2" xfId="65" xr:uid="{00000000-0005-0000-0000-00001A000000}"/>
    <cellStyle name="40% - Accent5" xfId="37" builtinId="47" customBuiltin="1"/>
    <cellStyle name="40% - Accent5 2" xfId="66" xr:uid="{00000000-0005-0000-0000-00001C000000}"/>
    <cellStyle name="40% - Accent6" xfId="41" builtinId="51" customBuiltin="1"/>
    <cellStyle name="40% - Accent6 2" xfId="67" xr:uid="{00000000-0005-0000-0000-00001E000000}"/>
    <cellStyle name="60% - Accent1" xfId="22" builtinId="32" customBuiltin="1"/>
    <cellStyle name="60% - Accent1 2" xfId="68" xr:uid="{00000000-0005-0000-0000-000020000000}"/>
    <cellStyle name="60% - Accent2" xfId="26" builtinId="36" customBuiltin="1"/>
    <cellStyle name="60% - Accent2 2" xfId="69" xr:uid="{00000000-0005-0000-0000-000022000000}"/>
    <cellStyle name="60% - Accent3" xfId="30" builtinId="40" customBuiltin="1"/>
    <cellStyle name="60% - Accent3 2" xfId="70" xr:uid="{00000000-0005-0000-0000-000024000000}"/>
    <cellStyle name="60% - Accent3 3" xfId="2005" xr:uid="{00000000-0005-0000-0000-000025000000}"/>
    <cellStyle name="60% - Accent4" xfId="34" builtinId="44" customBuiltin="1"/>
    <cellStyle name="60% - Accent4 2" xfId="71" xr:uid="{00000000-0005-0000-0000-000027000000}"/>
    <cellStyle name="60% - Accent4 3" xfId="2006" xr:uid="{00000000-0005-0000-0000-000028000000}"/>
    <cellStyle name="60% - Accent5" xfId="38" builtinId="48" customBuiltin="1"/>
    <cellStyle name="60% - Accent5 2" xfId="72" xr:uid="{00000000-0005-0000-0000-00002A000000}"/>
    <cellStyle name="60% - Accent6" xfId="42" builtinId="52" customBuiltin="1"/>
    <cellStyle name="60% - Accent6 2" xfId="73" xr:uid="{00000000-0005-0000-0000-00002C000000}"/>
    <cellStyle name="60% - Accent6 3" xfId="2007" xr:uid="{00000000-0005-0000-0000-00002D000000}"/>
    <cellStyle name="Accent1" xfId="19" builtinId="29" customBuiltin="1"/>
    <cellStyle name="Accent1 2" xfId="74" xr:uid="{00000000-0005-0000-0000-00002F000000}"/>
    <cellStyle name="Accent2" xfId="23" builtinId="33" customBuiltin="1"/>
    <cellStyle name="Accent2 2" xfId="75" xr:uid="{00000000-0005-0000-0000-000031000000}"/>
    <cellStyle name="Accent3" xfId="27" builtinId="37" customBuiltin="1"/>
    <cellStyle name="Accent3 2" xfId="76" xr:uid="{00000000-0005-0000-0000-000033000000}"/>
    <cellStyle name="Accent4" xfId="31" builtinId="41" customBuiltin="1"/>
    <cellStyle name="Accent4 2" xfId="77" xr:uid="{00000000-0005-0000-0000-000035000000}"/>
    <cellStyle name="Accent5" xfId="35" builtinId="45" customBuiltin="1"/>
    <cellStyle name="Accent5 2" xfId="78" xr:uid="{00000000-0005-0000-0000-000037000000}"/>
    <cellStyle name="Accent6" xfId="39" builtinId="49" customBuiltin="1"/>
    <cellStyle name="Accent6 2" xfId="79" xr:uid="{00000000-0005-0000-0000-000039000000}"/>
    <cellStyle name="Bad" xfId="8" builtinId="27" customBuiltin="1"/>
    <cellStyle name="Bad 2" xfId="80" xr:uid="{00000000-0005-0000-0000-00003B000000}"/>
    <cellStyle name="Calculation" xfId="12" builtinId="22" customBuiltin="1"/>
    <cellStyle name="Calculation 2" xfId="81" xr:uid="{00000000-0005-0000-0000-00003D000000}"/>
    <cellStyle name="Check Cell" xfId="14" builtinId="23" customBuiltin="1"/>
    <cellStyle name="Check Cell 2" xfId="82" xr:uid="{00000000-0005-0000-0000-00003F000000}"/>
    <cellStyle name="Comma" xfId="1" builtinId="3"/>
    <cellStyle name="Comma 2" xfId="45" xr:uid="{00000000-0005-0000-0000-000041000000}"/>
    <cellStyle name="Comma 2 2" xfId="46" xr:uid="{00000000-0005-0000-0000-000042000000}"/>
    <cellStyle name="Comma 2 2 2" xfId="2011" xr:uid="{00000000-0005-0000-0000-000043000000}"/>
    <cellStyle name="Comma 2 2 3" xfId="2010" xr:uid="{00000000-0005-0000-0000-000044000000}"/>
    <cellStyle name="Comma 2 3" xfId="2012" xr:uid="{00000000-0005-0000-0000-000045000000}"/>
    <cellStyle name="Comma 2 3 2" xfId="2013" xr:uid="{00000000-0005-0000-0000-000046000000}"/>
    <cellStyle name="Comma 2 4" xfId="2014" xr:uid="{00000000-0005-0000-0000-000047000000}"/>
    <cellStyle name="Comma 2 5" xfId="2009" xr:uid="{00000000-0005-0000-0000-000048000000}"/>
    <cellStyle name="Comma 3" xfId="47" xr:uid="{00000000-0005-0000-0000-000049000000}"/>
    <cellStyle name="Comma 3 2" xfId="2015" xr:uid="{00000000-0005-0000-0000-00004A000000}"/>
    <cellStyle name="Comma 4" xfId="48" xr:uid="{00000000-0005-0000-0000-00004B000000}"/>
    <cellStyle name="Comma 4 2" xfId="2016" xr:uid="{00000000-0005-0000-0000-00004C000000}"/>
    <cellStyle name="Comma 5" xfId="44" xr:uid="{00000000-0005-0000-0000-00004D000000}"/>
    <cellStyle name="Comma 5 2" xfId="2017" xr:uid="{00000000-0005-0000-0000-00004E000000}"/>
    <cellStyle name="Comma 6" xfId="2008" xr:uid="{00000000-0005-0000-0000-00004F000000}"/>
    <cellStyle name="CommaSimple" xfId="2018" xr:uid="{00000000-0005-0000-0000-000050000000}"/>
    <cellStyle name="Currency 10" xfId="2019" xr:uid="{00000000-0005-0000-0000-000051000000}"/>
    <cellStyle name="Currency 2" xfId="83" xr:uid="{00000000-0005-0000-0000-000052000000}"/>
    <cellStyle name="Currency 2 2" xfId="2020" xr:uid="{00000000-0005-0000-0000-000053000000}"/>
    <cellStyle name="Currency 24" xfId="2021" xr:uid="{00000000-0005-0000-0000-000054000000}"/>
    <cellStyle name="Currency 3" xfId="84" xr:uid="{00000000-0005-0000-0000-000055000000}"/>
    <cellStyle name="Currency 3 2" xfId="2022" xr:uid="{00000000-0005-0000-0000-000056000000}"/>
    <cellStyle name="Currency 6" xfId="2023" xr:uid="{00000000-0005-0000-0000-000057000000}"/>
    <cellStyle name="Currency 7" xfId="2024" xr:uid="{00000000-0005-0000-0000-000058000000}"/>
    <cellStyle name="Currency 8" xfId="2025" xr:uid="{00000000-0005-0000-0000-000059000000}"/>
    <cellStyle name="Currency 9" xfId="2026" xr:uid="{00000000-0005-0000-0000-00005A000000}"/>
    <cellStyle name="Currency Simple" xfId="2027" xr:uid="{00000000-0005-0000-0000-00005B000000}"/>
    <cellStyle name="Explanatory Text" xfId="17" builtinId="53" customBuiltin="1"/>
    <cellStyle name="Explanatory Text 2" xfId="85" xr:uid="{00000000-0005-0000-0000-00005D000000}"/>
    <cellStyle name="Good" xfId="7" builtinId="26" customBuiltin="1"/>
    <cellStyle name="Good 2" xfId="86" xr:uid="{00000000-0005-0000-0000-00005F000000}"/>
    <cellStyle name="Heading 1" xfId="3" builtinId="16" customBuiltin="1"/>
    <cellStyle name="Heading 1 2" xfId="87" xr:uid="{00000000-0005-0000-0000-000061000000}"/>
    <cellStyle name="Heading 2" xfId="4" builtinId="17" customBuiltin="1"/>
    <cellStyle name="Heading 2 2" xfId="88" xr:uid="{00000000-0005-0000-0000-000063000000}"/>
    <cellStyle name="Heading 3" xfId="5" builtinId="18" customBuiltin="1"/>
    <cellStyle name="Heading 3 2" xfId="89" xr:uid="{00000000-0005-0000-0000-000065000000}"/>
    <cellStyle name="Heading 4" xfId="6" builtinId="19" customBuiltin="1"/>
    <cellStyle name="Heading 4 2" xfId="90" xr:uid="{00000000-0005-0000-0000-000067000000}"/>
    <cellStyle name="Input" xfId="10" builtinId="20" customBuiltin="1"/>
    <cellStyle name="Input 2" xfId="91" xr:uid="{00000000-0005-0000-0000-000069000000}"/>
    <cellStyle name="Linked Cell" xfId="13" builtinId="24" customBuiltin="1"/>
    <cellStyle name="Linked Cell 2" xfId="92" xr:uid="{00000000-0005-0000-0000-00006B000000}"/>
    <cellStyle name="Neutral" xfId="9" builtinId="28" customBuiltin="1"/>
    <cellStyle name="Neutral 2" xfId="93" xr:uid="{00000000-0005-0000-0000-00006D000000}"/>
    <cellStyle name="Normal" xfId="0" builtinId="0"/>
    <cellStyle name="Normal 2" xfId="49" xr:uid="{00000000-0005-0000-0000-00006F000000}"/>
    <cellStyle name="Normal 2 10" xfId="94" xr:uid="{00000000-0005-0000-0000-000070000000}"/>
    <cellStyle name="Normal 2 10 10" xfId="95" xr:uid="{00000000-0005-0000-0000-000071000000}"/>
    <cellStyle name="Normal 2 10 11" xfId="96" xr:uid="{00000000-0005-0000-0000-000072000000}"/>
    <cellStyle name="Normal 2 10 12" xfId="97" xr:uid="{00000000-0005-0000-0000-000073000000}"/>
    <cellStyle name="Normal 2 10 13" xfId="98" xr:uid="{00000000-0005-0000-0000-000074000000}"/>
    <cellStyle name="Normal 2 10 14" xfId="99" xr:uid="{00000000-0005-0000-0000-000075000000}"/>
    <cellStyle name="Normal 2 10 15" xfId="100" xr:uid="{00000000-0005-0000-0000-000076000000}"/>
    <cellStyle name="Normal 2 10 16" xfId="101" xr:uid="{00000000-0005-0000-0000-000077000000}"/>
    <cellStyle name="Normal 2 10 17" xfId="102" xr:uid="{00000000-0005-0000-0000-000078000000}"/>
    <cellStyle name="Normal 2 10 18" xfId="103" xr:uid="{00000000-0005-0000-0000-000079000000}"/>
    <cellStyle name="Normal 2 10 19" xfId="104" xr:uid="{00000000-0005-0000-0000-00007A000000}"/>
    <cellStyle name="Normal 2 10 2" xfId="105" xr:uid="{00000000-0005-0000-0000-00007B000000}"/>
    <cellStyle name="Normal 2 10 20" xfId="106" xr:uid="{00000000-0005-0000-0000-00007C000000}"/>
    <cellStyle name="Normal 2 10 21" xfId="107" xr:uid="{00000000-0005-0000-0000-00007D000000}"/>
    <cellStyle name="Normal 2 10 22" xfId="108" xr:uid="{00000000-0005-0000-0000-00007E000000}"/>
    <cellStyle name="Normal 2 10 23" xfId="109" xr:uid="{00000000-0005-0000-0000-00007F000000}"/>
    <cellStyle name="Normal 2 10 3" xfId="110" xr:uid="{00000000-0005-0000-0000-000080000000}"/>
    <cellStyle name="Normal 2 10 4" xfId="111" xr:uid="{00000000-0005-0000-0000-000081000000}"/>
    <cellStyle name="Normal 2 10 5" xfId="112" xr:uid="{00000000-0005-0000-0000-000082000000}"/>
    <cellStyle name="Normal 2 10 6" xfId="113" xr:uid="{00000000-0005-0000-0000-000083000000}"/>
    <cellStyle name="Normal 2 10 7" xfId="114" xr:uid="{00000000-0005-0000-0000-000084000000}"/>
    <cellStyle name="Normal 2 10 8" xfId="115" xr:uid="{00000000-0005-0000-0000-000085000000}"/>
    <cellStyle name="Normal 2 10 9" xfId="116" xr:uid="{00000000-0005-0000-0000-000086000000}"/>
    <cellStyle name="Normal 2 11" xfId="117" xr:uid="{00000000-0005-0000-0000-000087000000}"/>
    <cellStyle name="Normal 2 11 10" xfId="118" xr:uid="{00000000-0005-0000-0000-000088000000}"/>
    <cellStyle name="Normal 2 11 11" xfId="119" xr:uid="{00000000-0005-0000-0000-000089000000}"/>
    <cellStyle name="Normal 2 11 12" xfId="120" xr:uid="{00000000-0005-0000-0000-00008A000000}"/>
    <cellStyle name="Normal 2 11 13" xfId="121" xr:uid="{00000000-0005-0000-0000-00008B000000}"/>
    <cellStyle name="Normal 2 11 14" xfId="122" xr:uid="{00000000-0005-0000-0000-00008C000000}"/>
    <cellStyle name="Normal 2 11 15" xfId="123" xr:uid="{00000000-0005-0000-0000-00008D000000}"/>
    <cellStyle name="Normal 2 11 16" xfId="124" xr:uid="{00000000-0005-0000-0000-00008E000000}"/>
    <cellStyle name="Normal 2 11 17" xfId="125" xr:uid="{00000000-0005-0000-0000-00008F000000}"/>
    <cellStyle name="Normal 2 11 18" xfId="126" xr:uid="{00000000-0005-0000-0000-000090000000}"/>
    <cellStyle name="Normal 2 11 19" xfId="127" xr:uid="{00000000-0005-0000-0000-000091000000}"/>
    <cellStyle name="Normal 2 11 2" xfId="128" xr:uid="{00000000-0005-0000-0000-000092000000}"/>
    <cellStyle name="Normal 2 11 20" xfId="129" xr:uid="{00000000-0005-0000-0000-000093000000}"/>
    <cellStyle name="Normal 2 11 21" xfId="130" xr:uid="{00000000-0005-0000-0000-000094000000}"/>
    <cellStyle name="Normal 2 11 22" xfId="131" xr:uid="{00000000-0005-0000-0000-000095000000}"/>
    <cellStyle name="Normal 2 11 23" xfId="132" xr:uid="{00000000-0005-0000-0000-000096000000}"/>
    <cellStyle name="Normal 2 11 3" xfId="133" xr:uid="{00000000-0005-0000-0000-000097000000}"/>
    <cellStyle name="Normal 2 11 4" xfId="134" xr:uid="{00000000-0005-0000-0000-000098000000}"/>
    <cellStyle name="Normal 2 11 5" xfId="135" xr:uid="{00000000-0005-0000-0000-000099000000}"/>
    <cellStyle name="Normal 2 11 6" xfId="136" xr:uid="{00000000-0005-0000-0000-00009A000000}"/>
    <cellStyle name="Normal 2 11 7" xfId="137" xr:uid="{00000000-0005-0000-0000-00009B000000}"/>
    <cellStyle name="Normal 2 11 8" xfId="138" xr:uid="{00000000-0005-0000-0000-00009C000000}"/>
    <cellStyle name="Normal 2 11 9" xfId="139" xr:uid="{00000000-0005-0000-0000-00009D000000}"/>
    <cellStyle name="Normal 2 12" xfId="140" xr:uid="{00000000-0005-0000-0000-00009E000000}"/>
    <cellStyle name="Normal 2 12 10" xfId="141" xr:uid="{00000000-0005-0000-0000-00009F000000}"/>
    <cellStyle name="Normal 2 12 11" xfId="142" xr:uid="{00000000-0005-0000-0000-0000A0000000}"/>
    <cellStyle name="Normal 2 12 12" xfId="143" xr:uid="{00000000-0005-0000-0000-0000A1000000}"/>
    <cellStyle name="Normal 2 12 13" xfId="144" xr:uid="{00000000-0005-0000-0000-0000A2000000}"/>
    <cellStyle name="Normal 2 12 14" xfId="145" xr:uid="{00000000-0005-0000-0000-0000A3000000}"/>
    <cellStyle name="Normal 2 12 15" xfId="146" xr:uid="{00000000-0005-0000-0000-0000A4000000}"/>
    <cellStyle name="Normal 2 12 16" xfId="147" xr:uid="{00000000-0005-0000-0000-0000A5000000}"/>
    <cellStyle name="Normal 2 12 17" xfId="148" xr:uid="{00000000-0005-0000-0000-0000A6000000}"/>
    <cellStyle name="Normal 2 12 18" xfId="149" xr:uid="{00000000-0005-0000-0000-0000A7000000}"/>
    <cellStyle name="Normal 2 12 19" xfId="150" xr:uid="{00000000-0005-0000-0000-0000A8000000}"/>
    <cellStyle name="Normal 2 12 2" xfId="151" xr:uid="{00000000-0005-0000-0000-0000A9000000}"/>
    <cellStyle name="Normal 2 12 20" xfId="152" xr:uid="{00000000-0005-0000-0000-0000AA000000}"/>
    <cellStyle name="Normal 2 12 21" xfId="153" xr:uid="{00000000-0005-0000-0000-0000AB000000}"/>
    <cellStyle name="Normal 2 12 22" xfId="154" xr:uid="{00000000-0005-0000-0000-0000AC000000}"/>
    <cellStyle name="Normal 2 12 23" xfId="155" xr:uid="{00000000-0005-0000-0000-0000AD000000}"/>
    <cellStyle name="Normal 2 12 3" xfId="156" xr:uid="{00000000-0005-0000-0000-0000AE000000}"/>
    <cellStyle name="Normal 2 12 4" xfId="157" xr:uid="{00000000-0005-0000-0000-0000AF000000}"/>
    <cellStyle name="Normal 2 12 5" xfId="158" xr:uid="{00000000-0005-0000-0000-0000B0000000}"/>
    <cellStyle name="Normal 2 12 6" xfId="159" xr:uid="{00000000-0005-0000-0000-0000B1000000}"/>
    <cellStyle name="Normal 2 12 7" xfId="160" xr:uid="{00000000-0005-0000-0000-0000B2000000}"/>
    <cellStyle name="Normal 2 12 8" xfId="161" xr:uid="{00000000-0005-0000-0000-0000B3000000}"/>
    <cellStyle name="Normal 2 12 9" xfId="162" xr:uid="{00000000-0005-0000-0000-0000B4000000}"/>
    <cellStyle name="Normal 2 13" xfId="163" xr:uid="{00000000-0005-0000-0000-0000B5000000}"/>
    <cellStyle name="Normal 2 13 10" xfId="164" xr:uid="{00000000-0005-0000-0000-0000B6000000}"/>
    <cellStyle name="Normal 2 13 11" xfId="165" xr:uid="{00000000-0005-0000-0000-0000B7000000}"/>
    <cellStyle name="Normal 2 13 12" xfId="166" xr:uid="{00000000-0005-0000-0000-0000B8000000}"/>
    <cellStyle name="Normal 2 13 13" xfId="167" xr:uid="{00000000-0005-0000-0000-0000B9000000}"/>
    <cellStyle name="Normal 2 13 14" xfId="168" xr:uid="{00000000-0005-0000-0000-0000BA000000}"/>
    <cellStyle name="Normal 2 13 15" xfId="169" xr:uid="{00000000-0005-0000-0000-0000BB000000}"/>
    <cellStyle name="Normal 2 13 16" xfId="170" xr:uid="{00000000-0005-0000-0000-0000BC000000}"/>
    <cellStyle name="Normal 2 13 17" xfId="171" xr:uid="{00000000-0005-0000-0000-0000BD000000}"/>
    <cellStyle name="Normal 2 13 18" xfId="172" xr:uid="{00000000-0005-0000-0000-0000BE000000}"/>
    <cellStyle name="Normal 2 13 19" xfId="173" xr:uid="{00000000-0005-0000-0000-0000BF000000}"/>
    <cellStyle name="Normal 2 13 2" xfId="174" xr:uid="{00000000-0005-0000-0000-0000C0000000}"/>
    <cellStyle name="Normal 2 13 20" xfId="175" xr:uid="{00000000-0005-0000-0000-0000C1000000}"/>
    <cellStyle name="Normal 2 13 21" xfId="176" xr:uid="{00000000-0005-0000-0000-0000C2000000}"/>
    <cellStyle name="Normal 2 13 22" xfId="177" xr:uid="{00000000-0005-0000-0000-0000C3000000}"/>
    <cellStyle name="Normal 2 13 23" xfId="178" xr:uid="{00000000-0005-0000-0000-0000C4000000}"/>
    <cellStyle name="Normal 2 13 3" xfId="179" xr:uid="{00000000-0005-0000-0000-0000C5000000}"/>
    <cellStyle name="Normal 2 13 4" xfId="180" xr:uid="{00000000-0005-0000-0000-0000C6000000}"/>
    <cellStyle name="Normal 2 13 5" xfId="181" xr:uid="{00000000-0005-0000-0000-0000C7000000}"/>
    <cellStyle name="Normal 2 13 6" xfId="182" xr:uid="{00000000-0005-0000-0000-0000C8000000}"/>
    <cellStyle name="Normal 2 13 7" xfId="183" xr:uid="{00000000-0005-0000-0000-0000C9000000}"/>
    <cellStyle name="Normal 2 13 8" xfId="184" xr:uid="{00000000-0005-0000-0000-0000CA000000}"/>
    <cellStyle name="Normal 2 13 9" xfId="185" xr:uid="{00000000-0005-0000-0000-0000CB000000}"/>
    <cellStyle name="Normal 2 14" xfId="186" xr:uid="{00000000-0005-0000-0000-0000CC000000}"/>
    <cellStyle name="Normal 2 14 10" xfId="187" xr:uid="{00000000-0005-0000-0000-0000CD000000}"/>
    <cellStyle name="Normal 2 14 11" xfId="188" xr:uid="{00000000-0005-0000-0000-0000CE000000}"/>
    <cellStyle name="Normal 2 14 12" xfId="189" xr:uid="{00000000-0005-0000-0000-0000CF000000}"/>
    <cellStyle name="Normal 2 14 13" xfId="190" xr:uid="{00000000-0005-0000-0000-0000D0000000}"/>
    <cellStyle name="Normal 2 14 14" xfId="191" xr:uid="{00000000-0005-0000-0000-0000D1000000}"/>
    <cellStyle name="Normal 2 14 15" xfId="192" xr:uid="{00000000-0005-0000-0000-0000D2000000}"/>
    <cellStyle name="Normal 2 14 16" xfId="193" xr:uid="{00000000-0005-0000-0000-0000D3000000}"/>
    <cellStyle name="Normal 2 14 17" xfId="194" xr:uid="{00000000-0005-0000-0000-0000D4000000}"/>
    <cellStyle name="Normal 2 14 18" xfId="195" xr:uid="{00000000-0005-0000-0000-0000D5000000}"/>
    <cellStyle name="Normal 2 14 19" xfId="196" xr:uid="{00000000-0005-0000-0000-0000D6000000}"/>
    <cellStyle name="Normal 2 14 2" xfId="197" xr:uid="{00000000-0005-0000-0000-0000D7000000}"/>
    <cellStyle name="Normal 2 14 20" xfId="198" xr:uid="{00000000-0005-0000-0000-0000D8000000}"/>
    <cellStyle name="Normal 2 14 21" xfId="199" xr:uid="{00000000-0005-0000-0000-0000D9000000}"/>
    <cellStyle name="Normal 2 14 22" xfId="200" xr:uid="{00000000-0005-0000-0000-0000DA000000}"/>
    <cellStyle name="Normal 2 14 23" xfId="201" xr:uid="{00000000-0005-0000-0000-0000DB000000}"/>
    <cellStyle name="Normal 2 14 3" xfId="202" xr:uid="{00000000-0005-0000-0000-0000DC000000}"/>
    <cellStyle name="Normal 2 14 4" xfId="203" xr:uid="{00000000-0005-0000-0000-0000DD000000}"/>
    <cellStyle name="Normal 2 14 5" xfId="204" xr:uid="{00000000-0005-0000-0000-0000DE000000}"/>
    <cellStyle name="Normal 2 14 6" xfId="205" xr:uid="{00000000-0005-0000-0000-0000DF000000}"/>
    <cellStyle name="Normal 2 14 7" xfId="206" xr:uid="{00000000-0005-0000-0000-0000E0000000}"/>
    <cellStyle name="Normal 2 14 8" xfId="207" xr:uid="{00000000-0005-0000-0000-0000E1000000}"/>
    <cellStyle name="Normal 2 14 9" xfId="208" xr:uid="{00000000-0005-0000-0000-0000E2000000}"/>
    <cellStyle name="Normal 2 15" xfId="209" xr:uid="{00000000-0005-0000-0000-0000E3000000}"/>
    <cellStyle name="Normal 2 15 10" xfId="210" xr:uid="{00000000-0005-0000-0000-0000E4000000}"/>
    <cellStyle name="Normal 2 15 11" xfId="211" xr:uid="{00000000-0005-0000-0000-0000E5000000}"/>
    <cellStyle name="Normal 2 15 12" xfId="212" xr:uid="{00000000-0005-0000-0000-0000E6000000}"/>
    <cellStyle name="Normal 2 15 13" xfId="213" xr:uid="{00000000-0005-0000-0000-0000E7000000}"/>
    <cellStyle name="Normal 2 15 14" xfId="214" xr:uid="{00000000-0005-0000-0000-0000E8000000}"/>
    <cellStyle name="Normal 2 15 15" xfId="215" xr:uid="{00000000-0005-0000-0000-0000E9000000}"/>
    <cellStyle name="Normal 2 15 16" xfId="216" xr:uid="{00000000-0005-0000-0000-0000EA000000}"/>
    <cellStyle name="Normal 2 15 17" xfId="217" xr:uid="{00000000-0005-0000-0000-0000EB000000}"/>
    <cellStyle name="Normal 2 15 18" xfId="218" xr:uid="{00000000-0005-0000-0000-0000EC000000}"/>
    <cellStyle name="Normal 2 15 19" xfId="219" xr:uid="{00000000-0005-0000-0000-0000ED000000}"/>
    <cellStyle name="Normal 2 15 2" xfId="220" xr:uid="{00000000-0005-0000-0000-0000EE000000}"/>
    <cellStyle name="Normal 2 15 20" xfId="221" xr:uid="{00000000-0005-0000-0000-0000EF000000}"/>
    <cellStyle name="Normal 2 15 21" xfId="222" xr:uid="{00000000-0005-0000-0000-0000F0000000}"/>
    <cellStyle name="Normal 2 15 22" xfId="223" xr:uid="{00000000-0005-0000-0000-0000F1000000}"/>
    <cellStyle name="Normal 2 15 23" xfId="224" xr:uid="{00000000-0005-0000-0000-0000F2000000}"/>
    <cellStyle name="Normal 2 15 3" xfId="225" xr:uid="{00000000-0005-0000-0000-0000F3000000}"/>
    <cellStyle name="Normal 2 15 4" xfId="226" xr:uid="{00000000-0005-0000-0000-0000F4000000}"/>
    <cellStyle name="Normal 2 15 5" xfId="227" xr:uid="{00000000-0005-0000-0000-0000F5000000}"/>
    <cellStyle name="Normal 2 15 6" xfId="228" xr:uid="{00000000-0005-0000-0000-0000F6000000}"/>
    <cellStyle name="Normal 2 15 7" xfId="229" xr:uid="{00000000-0005-0000-0000-0000F7000000}"/>
    <cellStyle name="Normal 2 15 8" xfId="230" xr:uid="{00000000-0005-0000-0000-0000F8000000}"/>
    <cellStyle name="Normal 2 15 9" xfId="231" xr:uid="{00000000-0005-0000-0000-0000F9000000}"/>
    <cellStyle name="Normal 2 16" xfId="232" xr:uid="{00000000-0005-0000-0000-0000FA000000}"/>
    <cellStyle name="Normal 2 16 10" xfId="233" xr:uid="{00000000-0005-0000-0000-0000FB000000}"/>
    <cellStyle name="Normal 2 16 11" xfId="234" xr:uid="{00000000-0005-0000-0000-0000FC000000}"/>
    <cellStyle name="Normal 2 16 12" xfId="235" xr:uid="{00000000-0005-0000-0000-0000FD000000}"/>
    <cellStyle name="Normal 2 16 13" xfId="236" xr:uid="{00000000-0005-0000-0000-0000FE000000}"/>
    <cellStyle name="Normal 2 16 14" xfId="237" xr:uid="{00000000-0005-0000-0000-0000FF000000}"/>
    <cellStyle name="Normal 2 16 15" xfId="238" xr:uid="{00000000-0005-0000-0000-000000010000}"/>
    <cellStyle name="Normal 2 16 16" xfId="239" xr:uid="{00000000-0005-0000-0000-000001010000}"/>
    <cellStyle name="Normal 2 16 17" xfId="240" xr:uid="{00000000-0005-0000-0000-000002010000}"/>
    <cellStyle name="Normal 2 16 18" xfId="241" xr:uid="{00000000-0005-0000-0000-000003010000}"/>
    <cellStyle name="Normal 2 16 19" xfId="242" xr:uid="{00000000-0005-0000-0000-000004010000}"/>
    <cellStyle name="Normal 2 16 2" xfId="243" xr:uid="{00000000-0005-0000-0000-000005010000}"/>
    <cellStyle name="Normal 2 16 20" xfId="244" xr:uid="{00000000-0005-0000-0000-000006010000}"/>
    <cellStyle name="Normal 2 16 21" xfId="245" xr:uid="{00000000-0005-0000-0000-000007010000}"/>
    <cellStyle name="Normal 2 16 22" xfId="246" xr:uid="{00000000-0005-0000-0000-000008010000}"/>
    <cellStyle name="Normal 2 16 23" xfId="247" xr:uid="{00000000-0005-0000-0000-000009010000}"/>
    <cellStyle name="Normal 2 16 3" xfId="248" xr:uid="{00000000-0005-0000-0000-00000A010000}"/>
    <cellStyle name="Normal 2 16 4" xfId="249" xr:uid="{00000000-0005-0000-0000-00000B010000}"/>
    <cellStyle name="Normal 2 16 5" xfId="250" xr:uid="{00000000-0005-0000-0000-00000C010000}"/>
    <cellStyle name="Normal 2 16 6" xfId="251" xr:uid="{00000000-0005-0000-0000-00000D010000}"/>
    <cellStyle name="Normal 2 16 7" xfId="252" xr:uid="{00000000-0005-0000-0000-00000E010000}"/>
    <cellStyle name="Normal 2 16 8" xfId="253" xr:uid="{00000000-0005-0000-0000-00000F010000}"/>
    <cellStyle name="Normal 2 16 9" xfId="254" xr:uid="{00000000-0005-0000-0000-000010010000}"/>
    <cellStyle name="Normal 2 17" xfId="255" xr:uid="{00000000-0005-0000-0000-000011010000}"/>
    <cellStyle name="Normal 2 17 10" xfId="256" xr:uid="{00000000-0005-0000-0000-000012010000}"/>
    <cellStyle name="Normal 2 17 11" xfId="257" xr:uid="{00000000-0005-0000-0000-000013010000}"/>
    <cellStyle name="Normal 2 17 12" xfId="258" xr:uid="{00000000-0005-0000-0000-000014010000}"/>
    <cellStyle name="Normal 2 17 13" xfId="259" xr:uid="{00000000-0005-0000-0000-000015010000}"/>
    <cellStyle name="Normal 2 17 14" xfId="260" xr:uid="{00000000-0005-0000-0000-000016010000}"/>
    <cellStyle name="Normal 2 17 15" xfId="261" xr:uid="{00000000-0005-0000-0000-000017010000}"/>
    <cellStyle name="Normal 2 17 16" xfId="262" xr:uid="{00000000-0005-0000-0000-000018010000}"/>
    <cellStyle name="Normal 2 17 17" xfId="263" xr:uid="{00000000-0005-0000-0000-000019010000}"/>
    <cellStyle name="Normal 2 17 18" xfId="264" xr:uid="{00000000-0005-0000-0000-00001A010000}"/>
    <cellStyle name="Normal 2 17 19" xfId="265" xr:uid="{00000000-0005-0000-0000-00001B010000}"/>
    <cellStyle name="Normal 2 17 2" xfId="266" xr:uid="{00000000-0005-0000-0000-00001C010000}"/>
    <cellStyle name="Normal 2 17 20" xfId="267" xr:uid="{00000000-0005-0000-0000-00001D010000}"/>
    <cellStyle name="Normal 2 17 21" xfId="268" xr:uid="{00000000-0005-0000-0000-00001E010000}"/>
    <cellStyle name="Normal 2 17 22" xfId="269" xr:uid="{00000000-0005-0000-0000-00001F010000}"/>
    <cellStyle name="Normal 2 17 23" xfId="270" xr:uid="{00000000-0005-0000-0000-000020010000}"/>
    <cellStyle name="Normal 2 17 3" xfId="271" xr:uid="{00000000-0005-0000-0000-000021010000}"/>
    <cellStyle name="Normal 2 17 4" xfId="272" xr:uid="{00000000-0005-0000-0000-000022010000}"/>
    <cellStyle name="Normal 2 17 5" xfId="273" xr:uid="{00000000-0005-0000-0000-000023010000}"/>
    <cellStyle name="Normal 2 17 6" xfId="274" xr:uid="{00000000-0005-0000-0000-000024010000}"/>
    <cellStyle name="Normal 2 17 7" xfId="275" xr:uid="{00000000-0005-0000-0000-000025010000}"/>
    <cellStyle name="Normal 2 17 8" xfId="276" xr:uid="{00000000-0005-0000-0000-000026010000}"/>
    <cellStyle name="Normal 2 17 9" xfId="277" xr:uid="{00000000-0005-0000-0000-000027010000}"/>
    <cellStyle name="Normal 2 18" xfId="278" xr:uid="{00000000-0005-0000-0000-000028010000}"/>
    <cellStyle name="Normal 2 18 10" xfId="279" xr:uid="{00000000-0005-0000-0000-000029010000}"/>
    <cellStyle name="Normal 2 18 11" xfId="280" xr:uid="{00000000-0005-0000-0000-00002A010000}"/>
    <cellStyle name="Normal 2 18 12" xfId="281" xr:uid="{00000000-0005-0000-0000-00002B010000}"/>
    <cellStyle name="Normal 2 18 13" xfId="282" xr:uid="{00000000-0005-0000-0000-00002C010000}"/>
    <cellStyle name="Normal 2 18 14" xfId="283" xr:uid="{00000000-0005-0000-0000-00002D010000}"/>
    <cellStyle name="Normal 2 18 15" xfId="284" xr:uid="{00000000-0005-0000-0000-00002E010000}"/>
    <cellStyle name="Normal 2 18 16" xfId="285" xr:uid="{00000000-0005-0000-0000-00002F010000}"/>
    <cellStyle name="Normal 2 18 17" xfId="286" xr:uid="{00000000-0005-0000-0000-000030010000}"/>
    <cellStyle name="Normal 2 18 18" xfId="287" xr:uid="{00000000-0005-0000-0000-000031010000}"/>
    <cellStyle name="Normal 2 18 19" xfId="288" xr:uid="{00000000-0005-0000-0000-000032010000}"/>
    <cellStyle name="Normal 2 18 2" xfId="289" xr:uid="{00000000-0005-0000-0000-000033010000}"/>
    <cellStyle name="Normal 2 18 20" xfId="290" xr:uid="{00000000-0005-0000-0000-000034010000}"/>
    <cellStyle name="Normal 2 18 21" xfId="291" xr:uid="{00000000-0005-0000-0000-000035010000}"/>
    <cellStyle name="Normal 2 18 22" xfId="292" xr:uid="{00000000-0005-0000-0000-000036010000}"/>
    <cellStyle name="Normal 2 18 23" xfId="293" xr:uid="{00000000-0005-0000-0000-000037010000}"/>
    <cellStyle name="Normal 2 18 3" xfId="294" xr:uid="{00000000-0005-0000-0000-000038010000}"/>
    <cellStyle name="Normal 2 18 4" xfId="295" xr:uid="{00000000-0005-0000-0000-000039010000}"/>
    <cellStyle name="Normal 2 18 5" xfId="296" xr:uid="{00000000-0005-0000-0000-00003A010000}"/>
    <cellStyle name="Normal 2 18 6" xfId="297" xr:uid="{00000000-0005-0000-0000-00003B010000}"/>
    <cellStyle name="Normal 2 18 7" xfId="298" xr:uid="{00000000-0005-0000-0000-00003C010000}"/>
    <cellStyle name="Normal 2 18 8" xfId="299" xr:uid="{00000000-0005-0000-0000-00003D010000}"/>
    <cellStyle name="Normal 2 18 9" xfId="300" xr:uid="{00000000-0005-0000-0000-00003E010000}"/>
    <cellStyle name="Normal 2 19" xfId="301" xr:uid="{00000000-0005-0000-0000-00003F010000}"/>
    <cellStyle name="Normal 2 19 10" xfId="302" xr:uid="{00000000-0005-0000-0000-000040010000}"/>
    <cellStyle name="Normal 2 19 11" xfId="303" xr:uid="{00000000-0005-0000-0000-000041010000}"/>
    <cellStyle name="Normal 2 19 12" xfId="304" xr:uid="{00000000-0005-0000-0000-000042010000}"/>
    <cellStyle name="Normal 2 19 13" xfId="305" xr:uid="{00000000-0005-0000-0000-000043010000}"/>
    <cellStyle name="Normal 2 19 14" xfId="306" xr:uid="{00000000-0005-0000-0000-000044010000}"/>
    <cellStyle name="Normal 2 19 15" xfId="307" xr:uid="{00000000-0005-0000-0000-000045010000}"/>
    <cellStyle name="Normal 2 19 16" xfId="308" xr:uid="{00000000-0005-0000-0000-000046010000}"/>
    <cellStyle name="Normal 2 19 17" xfId="309" xr:uid="{00000000-0005-0000-0000-000047010000}"/>
    <cellStyle name="Normal 2 19 18" xfId="310" xr:uid="{00000000-0005-0000-0000-000048010000}"/>
    <cellStyle name="Normal 2 19 19" xfId="311" xr:uid="{00000000-0005-0000-0000-000049010000}"/>
    <cellStyle name="Normal 2 19 2" xfId="312" xr:uid="{00000000-0005-0000-0000-00004A010000}"/>
    <cellStyle name="Normal 2 19 20" xfId="313" xr:uid="{00000000-0005-0000-0000-00004B010000}"/>
    <cellStyle name="Normal 2 19 21" xfId="314" xr:uid="{00000000-0005-0000-0000-00004C010000}"/>
    <cellStyle name="Normal 2 19 22" xfId="315" xr:uid="{00000000-0005-0000-0000-00004D010000}"/>
    <cellStyle name="Normal 2 19 23" xfId="316" xr:uid="{00000000-0005-0000-0000-00004E010000}"/>
    <cellStyle name="Normal 2 19 3" xfId="317" xr:uid="{00000000-0005-0000-0000-00004F010000}"/>
    <cellStyle name="Normal 2 19 4" xfId="318" xr:uid="{00000000-0005-0000-0000-000050010000}"/>
    <cellStyle name="Normal 2 19 5" xfId="319" xr:uid="{00000000-0005-0000-0000-000051010000}"/>
    <cellStyle name="Normal 2 19 6" xfId="320" xr:uid="{00000000-0005-0000-0000-000052010000}"/>
    <cellStyle name="Normal 2 19 7" xfId="321" xr:uid="{00000000-0005-0000-0000-000053010000}"/>
    <cellStyle name="Normal 2 19 8" xfId="322" xr:uid="{00000000-0005-0000-0000-000054010000}"/>
    <cellStyle name="Normal 2 19 9" xfId="323" xr:uid="{00000000-0005-0000-0000-000055010000}"/>
    <cellStyle name="Normal 2 2" xfId="50" xr:uid="{00000000-0005-0000-0000-000056010000}"/>
    <cellStyle name="Normal 2 2 2" xfId="324" xr:uid="{00000000-0005-0000-0000-000057010000}"/>
    <cellStyle name="Normal 2 2 2 2" xfId="2028" xr:uid="{00000000-0005-0000-0000-000058010000}"/>
    <cellStyle name="Normal 2 20" xfId="325" xr:uid="{00000000-0005-0000-0000-000059010000}"/>
    <cellStyle name="Normal 2 20 10" xfId="326" xr:uid="{00000000-0005-0000-0000-00005A010000}"/>
    <cellStyle name="Normal 2 20 11" xfId="327" xr:uid="{00000000-0005-0000-0000-00005B010000}"/>
    <cellStyle name="Normal 2 20 12" xfId="328" xr:uid="{00000000-0005-0000-0000-00005C010000}"/>
    <cellStyle name="Normal 2 20 13" xfId="329" xr:uid="{00000000-0005-0000-0000-00005D010000}"/>
    <cellStyle name="Normal 2 20 14" xfId="330" xr:uid="{00000000-0005-0000-0000-00005E010000}"/>
    <cellStyle name="Normal 2 20 15" xfId="331" xr:uid="{00000000-0005-0000-0000-00005F010000}"/>
    <cellStyle name="Normal 2 20 16" xfId="332" xr:uid="{00000000-0005-0000-0000-000060010000}"/>
    <cellStyle name="Normal 2 20 17" xfId="333" xr:uid="{00000000-0005-0000-0000-000061010000}"/>
    <cellStyle name="Normal 2 20 18" xfId="334" xr:uid="{00000000-0005-0000-0000-000062010000}"/>
    <cellStyle name="Normal 2 20 19" xfId="335" xr:uid="{00000000-0005-0000-0000-000063010000}"/>
    <cellStyle name="Normal 2 20 2" xfId="336" xr:uid="{00000000-0005-0000-0000-000064010000}"/>
    <cellStyle name="Normal 2 20 20" xfId="337" xr:uid="{00000000-0005-0000-0000-000065010000}"/>
    <cellStyle name="Normal 2 20 21" xfId="338" xr:uid="{00000000-0005-0000-0000-000066010000}"/>
    <cellStyle name="Normal 2 20 22" xfId="339" xr:uid="{00000000-0005-0000-0000-000067010000}"/>
    <cellStyle name="Normal 2 20 23" xfId="340" xr:uid="{00000000-0005-0000-0000-000068010000}"/>
    <cellStyle name="Normal 2 20 3" xfId="341" xr:uid="{00000000-0005-0000-0000-000069010000}"/>
    <cellStyle name="Normal 2 20 4" xfId="342" xr:uid="{00000000-0005-0000-0000-00006A010000}"/>
    <cellStyle name="Normal 2 20 5" xfId="343" xr:uid="{00000000-0005-0000-0000-00006B010000}"/>
    <cellStyle name="Normal 2 20 6" xfId="344" xr:uid="{00000000-0005-0000-0000-00006C010000}"/>
    <cellStyle name="Normal 2 20 7" xfId="345" xr:uid="{00000000-0005-0000-0000-00006D010000}"/>
    <cellStyle name="Normal 2 20 8" xfId="346" xr:uid="{00000000-0005-0000-0000-00006E010000}"/>
    <cellStyle name="Normal 2 20 9" xfId="347" xr:uid="{00000000-0005-0000-0000-00006F010000}"/>
    <cellStyle name="Normal 2 21" xfId="348" xr:uid="{00000000-0005-0000-0000-000070010000}"/>
    <cellStyle name="Normal 2 21 10" xfId="349" xr:uid="{00000000-0005-0000-0000-000071010000}"/>
    <cellStyle name="Normal 2 21 11" xfId="350" xr:uid="{00000000-0005-0000-0000-000072010000}"/>
    <cellStyle name="Normal 2 21 12" xfId="351" xr:uid="{00000000-0005-0000-0000-000073010000}"/>
    <cellStyle name="Normal 2 21 13" xfId="352" xr:uid="{00000000-0005-0000-0000-000074010000}"/>
    <cellStyle name="Normal 2 21 14" xfId="353" xr:uid="{00000000-0005-0000-0000-000075010000}"/>
    <cellStyle name="Normal 2 21 15" xfId="354" xr:uid="{00000000-0005-0000-0000-000076010000}"/>
    <cellStyle name="Normal 2 21 16" xfId="355" xr:uid="{00000000-0005-0000-0000-000077010000}"/>
    <cellStyle name="Normal 2 21 17" xfId="356" xr:uid="{00000000-0005-0000-0000-000078010000}"/>
    <cellStyle name="Normal 2 21 18" xfId="357" xr:uid="{00000000-0005-0000-0000-000079010000}"/>
    <cellStyle name="Normal 2 21 19" xfId="358" xr:uid="{00000000-0005-0000-0000-00007A010000}"/>
    <cellStyle name="Normal 2 21 2" xfId="359" xr:uid="{00000000-0005-0000-0000-00007B010000}"/>
    <cellStyle name="Normal 2 21 20" xfId="360" xr:uid="{00000000-0005-0000-0000-00007C010000}"/>
    <cellStyle name="Normal 2 21 21" xfId="361" xr:uid="{00000000-0005-0000-0000-00007D010000}"/>
    <cellStyle name="Normal 2 21 22" xfId="362" xr:uid="{00000000-0005-0000-0000-00007E010000}"/>
    <cellStyle name="Normal 2 21 23" xfId="363" xr:uid="{00000000-0005-0000-0000-00007F010000}"/>
    <cellStyle name="Normal 2 21 3" xfId="364" xr:uid="{00000000-0005-0000-0000-000080010000}"/>
    <cellStyle name="Normal 2 21 4" xfId="365" xr:uid="{00000000-0005-0000-0000-000081010000}"/>
    <cellStyle name="Normal 2 21 5" xfId="366" xr:uid="{00000000-0005-0000-0000-000082010000}"/>
    <cellStyle name="Normal 2 21 6" xfId="367" xr:uid="{00000000-0005-0000-0000-000083010000}"/>
    <cellStyle name="Normal 2 21 7" xfId="368" xr:uid="{00000000-0005-0000-0000-000084010000}"/>
    <cellStyle name="Normal 2 21 8" xfId="369" xr:uid="{00000000-0005-0000-0000-000085010000}"/>
    <cellStyle name="Normal 2 21 9" xfId="370" xr:uid="{00000000-0005-0000-0000-000086010000}"/>
    <cellStyle name="Normal 2 22" xfId="371" xr:uid="{00000000-0005-0000-0000-000087010000}"/>
    <cellStyle name="Normal 2 22 10" xfId="372" xr:uid="{00000000-0005-0000-0000-000088010000}"/>
    <cellStyle name="Normal 2 22 11" xfId="373" xr:uid="{00000000-0005-0000-0000-000089010000}"/>
    <cellStyle name="Normal 2 22 12" xfId="374" xr:uid="{00000000-0005-0000-0000-00008A010000}"/>
    <cellStyle name="Normal 2 22 13" xfId="375" xr:uid="{00000000-0005-0000-0000-00008B010000}"/>
    <cellStyle name="Normal 2 22 14" xfId="376" xr:uid="{00000000-0005-0000-0000-00008C010000}"/>
    <cellStyle name="Normal 2 22 15" xfId="377" xr:uid="{00000000-0005-0000-0000-00008D010000}"/>
    <cellStyle name="Normal 2 22 16" xfId="378" xr:uid="{00000000-0005-0000-0000-00008E010000}"/>
    <cellStyle name="Normal 2 22 17" xfId="379" xr:uid="{00000000-0005-0000-0000-00008F010000}"/>
    <cellStyle name="Normal 2 22 18" xfId="380" xr:uid="{00000000-0005-0000-0000-000090010000}"/>
    <cellStyle name="Normal 2 22 19" xfId="381" xr:uid="{00000000-0005-0000-0000-000091010000}"/>
    <cellStyle name="Normal 2 22 2" xfId="382" xr:uid="{00000000-0005-0000-0000-000092010000}"/>
    <cellStyle name="Normal 2 22 20" xfId="383" xr:uid="{00000000-0005-0000-0000-000093010000}"/>
    <cellStyle name="Normal 2 22 21" xfId="384" xr:uid="{00000000-0005-0000-0000-000094010000}"/>
    <cellStyle name="Normal 2 22 22" xfId="385" xr:uid="{00000000-0005-0000-0000-000095010000}"/>
    <cellStyle name="Normal 2 22 23" xfId="386" xr:uid="{00000000-0005-0000-0000-000096010000}"/>
    <cellStyle name="Normal 2 22 3" xfId="387" xr:uid="{00000000-0005-0000-0000-000097010000}"/>
    <cellStyle name="Normal 2 22 4" xfId="388" xr:uid="{00000000-0005-0000-0000-000098010000}"/>
    <cellStyle name="Normal 2 22 5" xfId="389" xr:uid="{00000000-0005-0000-0000-000099010000}"/>
    <cellStyle name="Normal 2 22 6" xfId="390" xr:uid="{00000000-0005-0000-0000-00009A010000}"/>
    <cellStyle name="Normal 2 22 7" xfId="391" xr:uid="{00000000-0005-0000-0000-00009B010000}"/>
    <cellStyle name="Normal 2 22 8" xfId="392" xr:uid="{00000000-0005-0000-0000-00009C010000}"/>
    <cellStyle name="Normal 2 22 9" xfId="393" xr:uid="{00000000-0005-0000-0000-00009D010000}"/>
    <cellStyle name="Normal 2 23" xfId="394" xr:uid="{00000000-0005-0000-0000-00009E010000}"/>
    <cellStyle name="Normal 2 23 10" xfId="395" xr:uid="{00000000-0005-0000-0000-00009F010000}"/>
    <cellStyle name="Normal 2 23 11" xfId="396" xr:uid="{00000000-0005-0000-0000-0000A0010000}"/>
    <cellStyle name="Normal 2 23 12" xfId="397" xr:uid="{00000000-0005-0000-0000-0000A1010000}"/>
    <cellStyle name="Normal 2 23 13" xfId="398" xr:uid="{00000000-0005-0000-0000-0000A2010000}"/>
    <cellStyle name="Normal 2 23 14" xfId="399" xr:uid="{00000000-0005-0000-0000-0000A3010000}"/>
    <cellStyle name="Normal 2 23 15" xfId="400" xr:uid="{00000000-0005-0000-0000-0000A4010000}"/>
    <cellStyle name="Normal 2 23 16" xfId="401" xr:uid="{00000000-0005-0000-0000-0000A5010000}"/>
    <cellStyle name="Normal 2 23 17" xfId="402" xr:uid="{00000000-0005-0000-0000-0000A6010000}"/>
    <cellStyle name="Normal 2 23 18" xfId="403" xr:uid="{00000000-0005-0000-0000-0000A7010000}"/>
    <cellStyle name="Normal 2 23 19" xfId="404" xr:uid="{00000000-0005-0000-0000-0000A8010000}"/>
    <cellStyle name="Normal 2 23 2" xfId="405" xr:uid="{00000000-0005-0000-0000-0000A9010000}"/>
    <cellStyle name="Normal 2 23 20" xfId="406" xr:uid="{00000000-0005-0000-0000-0000AA010000}"/>
    <cellStyle name="Normal 2 23 21" xfId="407" xr:uid="{00000000-0005-0000-0000-0000AB010000}"/>
    <cellStyle name="Normal 2 23 22" xfId="408" xr:uid="{00000000-0005-0000-0000-0000AC010000}"/>
    <cellStyle name="Normal 2 23 23" xfId="409" xr:uid="{00000000-0005-0000-0000-0000AD010000}"/>
    <cellStyle name="Normal 2 23 3" xfId="410" xr:uid="{00000000-0005-0000-0000-0000AE010000}"/>
    <cellStyle name="Normal 2 23 4" xfId="411" xr:uid="{00000000-0005-0000-0000-0000AF010000}"/>
    <cellStyle name="Normal 2 23 5" xfId="412" xr:uid="{00000000-0005-0000-0000-0000B0010000}"/>
    <cellStyle name="Normal 2 23 6" xfId="413" xr:uid="{00000000-0005-0000-0000-0000B1010000}"/>
    <cellStyle name="Normal 2 23 7" xfId="414" xr:uid="{00000000-0005-0000-0000-0000B2010000}"/>
    <cellStyle name="Normal 2 23 8" xfId="415" xr:uid="{00000000-0005-0000-0000-0000B3010000}"/>
    <cellStyle name="Normal 2 23 9" xfId="416" xr:uid="{00000000-0005-0000-0000-0000B4010000}"/>
    <cellStyle name="Normal 2 24" xfId="417" xr:uid="{00000000-0005-0000-0000-0000B5010000}"/>
    <cellStyle name="Normal 2 24 10" xfId="418" xr:uid="{00000000-0005-0000-0000-0000B6010000}"/>
    <cellStyle name="Normal 2 24 11" xfId="419" xr:uid="{00000000-0005-0000-0000-0000B7010000}"/>
    <cellStyle name="Normal 2 24 12" xfId="420" xr:uid="{00000000-0005-0000-0000-0000B8010000}"/>
    <cellStyle name="Normal 2 24 13" xfId="421" xr:uid="{00000000-0005-0000-0000-0000B9010000}"/>
    <cellStyle name="Normal 2 24 14" xfId="422" xr:uid="{00000000-0005-0000-0000-0000BA010000}"/>
    <cellStyle name="Normal 2 24 15" xfId="423" xr:uid="{00000000-0005-0000-0000-0000BB010000}"/>
    <cellStyle name="Normal 2 24 16" xfId="424" xr:uid="{00000000-0005-0000-0000-0000BC010000}"/>
    <cellStyle name="Normal 2 24 17" xfId="425" xr:uid="{00000000-0005-0000-0000-0000BD010000}"/>
    <cellStyle name="Normal 2 24 18" xfId="426" xr:uid="{00000000-0005-0000-0000-0000BE010000}"/>
    <cellStyle name="Normal 2 24 19" xfId="427" xr:uid="{00000000-0005-0000-0000-0000BF010000}"/>
    <cellStyle name="Normal 2 24 2" xfId="428" xr:uid="{00000000-0005-0000-0000-0000C0010000}"/>
    <cellStyle name="Normal 2 24 20" xfId="429" xr:uid="{00000000-0005-0000-0000-0000C1010000}"/>
    <cellStyle name="Normal 2 24 21" xfId="430" xr:uid="{00000000-0005-0000-0000-0000C2010000}"/>
    <cellStyle name="Normal 2 24 22" xfId="431" xr:uid="{00000000-0005-0000-0000-0000C3010000}"/>
    <cellStyle name="Normal 2 24 23" xfId="432" xr:uid="{00000000-0005-0000-0000-0000C4010000}"/>
    <cellStyle name="Normal 2 24 3" xfId="433" xr:uid="{00000000-0005-0000-0000-0000C5010000}"/>
    <cellStyle name="Normal 2 24 4" xfId="434" xr:uid="{00000000-0005-0000-0000-0000C6010000}"/>
    <cellStyle name="Normal 2 24 5" xfId="435" xr:uid="{00000000-0005-0000-0000-0000C7010000}"/>
    <cellStyle name="Normal 2 24 6" xfId="436" xr:uid="{00000000-0005-0000-0000-0000C8010000}"/>
    <cellStyle name="Normal 2 24 7" xfId="437" xr:uid="{00000000-0005-0000-0000-0000C9010000}"/>
    <cellStyle name="Normal 2 24 8" xfId="438" xr:uid="{00000000-0005-0000-0000-0000CA010000}"/>
    <cellStyle name="Normal 2 24 9" xfId="439" xr:uid="{00000000-0005-0000-0000-0000CB010000}"/>
    <cellStyle name="Normal 2 25" xfId="440" xr:uid="{00000000-0005-0000-0000-0000CC010000}"/>
    <cellStyle name="Normal 2 25 10" xfId="441" xr:uid="{00000000-0005-0000-0000-0000CD010000}"/>
    <cellStyle name="Normal 2 25 11" xfId="442" xr:uid="{00000000-0005-0000-0000-0000CE010000}"/>
    <cellStyle name="Normal 2 25 12" xfId="443" xr:uid="{00000000-0005-0000-0000-0000CF010000}"/>
    <cellStyle name="Normal 2 25 13" xfId="444" xr:uid="{00000000-0005-0000-0000-0000D0010000}"/>
    <cellStyle name="Normal 2 25 14" xfId="445" xr:uid="{00000000-0005-0000-0000-0000D1010000}"/>
    <cellStyle name="Normal 2 25 15" xfId="446" xr:uid="{00000000-0005-0000-0000-0000D2010000}"/>
    <cellStyle name="Normal 2 25 16" xfId="447" xr:uid="{00000000-0005-0000-0000-0000D3010000}"/>
    <cellStyle name="Normal 2 25 17" xfId="448" xr:uid="{00000000-0005-0000-0000-0000D4010000}"/>
    <cellStyle name="Normal 2 25 18" xfId="449" xr:uid="{00000000-0005-0000-0000-0000D5010000}"/>
    <cellStyle name="Normal 2 25 19" xfId="450" xr:uid="{00000000-0005-0000-0000-0000D6010000}"/>
    <cellStyle name="Normal 2 25 2" xfId="451" xr:uid="{00000000-0005-0000-0000-0000D7010000}"/>
    <cellStyle name="Normal 2 25 20" xfId="452" xr:uid="{00000000-0005-0000-0000-0000D8010000}"/>
    <cellStyle name="Normal 2 25 21" xfId="453" xr:uid="{00000000-0005-0000-0000-0000D9010000}"/>
    <cellStyle name="Normal 2 25 22" xfId="454" xr:uid="{00000000-0005-0000-0000-0000DA010000}"/>
    <cellStyle name="Normal 2 25 23" xfId="455" xr:uid="{00000000-0005-0000-0000-0000DB010000}"/>
    <cellStyle name="Normal 2 25 3" xfId="456" xr:uid="{00000000-0005-0000-0000-0000DC010000}"/>
    <cellStyle name="Normal 2 25 4" xfId="457" xr:uid="{00000000-0005-0000-0000-0000DD010000}"/>
    <cellStyle name="Normal 2 25 5" xfId="458" xr:uid="{00000000-0005-0000-0000-0000DE010000}"/>
    <cellStyle name="Normal 2 25 6" xfId="459" xr:uid="{00000000-0005-0000-0000-0000DF010000}"/>
    <cellStyle name="Normal 2 25 7" xfId="460" xr:uid="{00000000-0005-0000-0000-0000E0010000}"/>
    <cellStyle name="Normal 2 25 8" xfId="461" xr:uid="{00000000-0005-0000-0000-0000E1010000}"/>
    <cellStyle name="Normal 2 25 9" xfId="462" xr:uid="{00000000-0005-0000-0000-0000E2010000}"/>
    <cellStyle name="Normal 2 26" xfId="463" xr:uid="{00000000-0005-0000-0000-0000E3010000}"/>
    <cellStyle name="Normal 2 26 10" xfId="464" xr:uid="{00000000-0005-0000-0000-0000E4010000}"/>
    <cellStyle name="Normal 2 26 11" xfId="465" xr:uid="{00000000-0005-0000-0000-0000E5010000}"/>
    <cellStyle name="Normal 2 26 12" xfId="466" xr:uid="{00000000-0005-0000-0000-0000E6010000}"/>
    <cellStyle name="Normal 2 26 13" xfId="467" xr:uid="{00000000-0005-0000-0000-0000E7010000}"/>
    <cellStyle name="Normal 2 26 14" xfId="468" xr:uid="{00000000-0005-0000-0000-0000E8010000}"/>
    <cellStyle name="Normal 2 26 15" xfId="469" xr:uid="{00000000-0005-0000-0000-0000E9010000}"/>
    <cellStyle name="Normal 2 26 16" xfId="470" xr:uid="{00000000-0005-0000-0000-0000EA010000}"/>
    <cellStyle name="Normal 2 26 17" xfId="471" xr:uid="{00000000-0005-0000-0000-0000EB010000}"/>
    <cellStyle name="Normal 2 26 18" xfId="472" xr:uid="{00000000-0005-0000-0000-0000EC010000}"/>
    <cellStyle name="Normal 2 26 19" xfId="473" xr:uid="{00000000-0005-0000-0000-0000ED010000}"/>
    <cellStyle name="Normal 2 26 2" xfId="474" xr:uid="{00000000-0005-0000-0000-0000EE010000}"/>
    <cellStyle name="Normal 2 26 20" xfId="475" xr:uid="{00000000-0005-0000-0000-0000EF010000}"/>
    <cellStyle name="Normal 2 26 21" xfId="476" xr:uid="{00000000-0005-0000-0000-0000F0010000}"/>
    <cellStyle name="Normal 2 26 22" xfId="477" xr:uid="{00000000-0005-0000-0000-0000F1010000}"/>
    <cellStyle name="Normal 2 26 23" xfId="478" xr:uid="{00000000-0005-0000-0000-0000F2010000}"/>
    <cellStyle name="Normal 2 26 3" xfId="479" xr:uid="{00000000-0005-0000-0000-0000F3010000}"/>
    <cellStyle name="Normal 2 26 4" xfId="480" xr:uid="{00000000-0005-0000-0000-0000F4010000}"/>
    <cellStyle name="Normal 2 26 5" xfId="481" xr:uid="{00000000-0005-0000-0000-0000F5010000}"/>
    <cellStyle name="Normal 2 26 6" xfId="482" xr:uid="{00000000-0005-0000-0000-0000F6010000}"/>
    <cellStyle name="Normal 2 26 7" xfId="483" xr:uid="{00000000-0005-0000-0000-0000F7010000}"/>
    <cellStyle name="Normal 2 26 8" xfId="484" xr:uid="{00000000-0005-0000-0000-0000F8010000}"/>
    <cellStyle name="Normal 2 26 9" xfId="485" xr:uid="{00000000-0005-0000-0000-0000F9010000}"/>
    <cellStyle name="Normal 2 27" xfId="486" xr:uid="{00000000-0005-0000-0000-0000FA010000}"/>
    <cellStyle name="Normal 2 27 10" xfId="487" xr:uid="{00000000-0005-0000-0000-0000FB010000}"/>
    <cellStyle name="Normal 2 27 11" xfId="488" xr:uid="{00000000-0005-0000-0000-0000FC010000}"/>
    <cellStyle name="Normal 2 27 12" xfId="489" xr:uid="{00000000-0005-0000-0000-0000FD010000}"/>
    <cellStyle name="Normal 2 27 13" xfId="490" xr:uid="{00000000-0005-0000-0000-0000FE010000}"/>
    <cellStyle name="Normal 2 27 14" xfId="491" xr:uid="{00000000-0005-0000-0000-0000FF010000}"/>
    <cellStyle name="Normal 2 27 15" xfId="492" xr:uid="{00000000-0005-0000-0000-000000020000}"/>
    <cellStyle name="Normal 2 27 16" xfId="493" xr:uid="{00000000-0005-0000-0000-000001020000}"/>
    <cellStyle name="Normal 2 27 17" xfId="494" xr:uid="{00000000-0005-0000-0000-000002020000}"/>
    <cellStyle name="Normal 2 27 18" xfId="495" xr:uid="{00000000-0005-0000-0000-000003020000}"/>
    <cellStyle name="Normal 2 27 19" xfId="496" xr:uid="{00000000-0005-0000-0000-000004020000}"/>
    <cellStyle name="Normal 2 27 2" xfId="497" xr:uid="{00000000-0005-0000-0000-000005020000}"/>
    <cellStyle name="Normal 2 27 20" xfId="498" xr:uid="{00000000-0005-0000-0000-000006020000}"/>
    <cellStyle name="Normal 2 27 21" xfId="499" xr:uid="{00000000-0005-0000-0000-000007020000}"/>
    <cellStyle name="Normal 2 27 22" xfId="500" xr:uid="{00000000-0005-0000-0000-000008020000}"/>
    <cellStyle name="Normal 2 27 23" xfId="501" xr:uid="{00000000-0005-0000-0000-000009020000}"/>
    <cellStyle name="Normal 2 27 3" xfId="502" xr:uid="{00000000-0005-0000-0000-00000A020000}"/>
    <cellStyle name="Normal 2 27 4" xfId="503" xr:uid="{00000000-0005-0000-0000-00000B020000}"/>
    <cellStyle name="Normal 2 27 5" xfId="504" xr:uid="{00000000-0005-0000-0000-00000C020000}"/>
    <cellStyle name="Normal 2 27 6" xfId="505" xr:uid="{00000000-0005-0000-0000-00000D020000}"/>
    <cellStyle name="Normal 2 27 7" xfId="506" xr:uid="{00000000-0005-0000-0000-00000E020000}"/>
    <cellStyle name="Normal 2 27 8" xfId="507" xr:uid="{00000000-0005-0000-0000-00000F020000}"/>
    <cellStyle name="Normal 2 27 9" xfId="508" xr:uid="{00000000-0005-0000-0000-000010020000}"/>
    <cellStyle name="Normal 2 28" xfId="509" xr:uid="{00000000-0005-0000-0000-000011020000}"/>
    <cellStyle name="Normal 2 28 10" xfId="510" xr:uid="{00000000-0005-0000-0000-000012020000}"/>
    <cellStyle name="Normal 2 28 11" xfId="511" xr:uid="{00000000-0005-0000-0000-000013020000}"/>
    <cellStyle name="Normal 2 28 12" xfId="512" xr:uid="{00000000-0005-0000-0000-000014020000}"/>
    <cellStyle name="Normal 2 28 13" xfId="513" xr:uid="{00000000-0005-0000-0000-000015020000}"/>
    <cellStyle name="Normal 2 28 14" xfId="514" xr:uid="{00000000-0005-0000-0000-000016020000}"/>
    <cellStyle name="Normal 2 28 15" xfId="515" xr:uid="{00000000-0005-0000-0000-000017020000}"/>
    <cellStyle name="Normal 2 28 16" xfId="516" xr:uid="{00000000-0005-0000-0000-000018020000}"/>
    <cellStyle name="Normal 2 28 17" xfId="517" xr:uid="{00000000-0005-0000-0000-000019020000}"/>
    <cellStyle name="Normal 2 28 18" xfId="518" xr:uid="{00000000-0005-0000-0000-00001A020000}"/>
    <cellStyle name="Normal 2 28 19" xfId="519" xr:uid="{00000000-0005-0000-0000-00001B020000}"/>
    <cellStyle name="Normal 2 28 2" xfId="520" xr:uid="{00000000-0005-0000-0000-00001C020000}"/>
    <cellStyle name="Normal 2 28 20" xfId="521" xr:uid="{00000000-0005-0000-0000-00001D020000}"/>
    <cellStyle name="Normal 2 28 21" xfId="522" xr:uid="{00000000-0005-0000-0000-00001E020000}"/>
    <cellStyle name="Normal 2 28 22" xfId="523" xr:uid="{00000000-0005-0000-0000-00001F020000}"/>
    <cellStyle name="Normal 2 28 23" xfId="524" xr:uid="{00000000-0005-0000-0000-000020020000}"/>
    <cellStyle name="Normal 2 28 3" xfId="525" xr:uid="{00000000-0005-0000-0000-000021020000}"/>
    <cellStyle name="Normal 2 28 4" xfId="526" xr:uid="{00000000-0005-0000-0000-000022020000}"/>
    <cellStyle name="Normal 2 28 5" xfId="527" xr:uid="{00000000-0005-0000-0000-000023020000}"/>
    <cellStyle name="Normal 2 28 6" xfId="528" xr:uid="{00000000-0005-0000-0000-000024020000}"/>
    <cellStyle name="Normal 2 28 7" xfId="529" xr:uid="{00000000-0005-0000-0000-000025020000}"/>
    <cellStyle name="Normal 2 28 8" xfId="530" xr:uid="{00000000-0005-0000-0000-000026020000}"/>
    <cellStyle name="Normal 2 28 9" xfId="531" xr:uid="{00000000-0005-0000-0000-000027020000}"/>
    <cellStyle name="Normal 2 29" xfId="532" xr:uid="{00000000-0005-0000-0000-000028020000}"/>
    <cellStyle name="Normal 2 29 10" xfId="533" xr:uid="{00000000-0005-0000-0000-000029020000}"/>
    <cellStyle name="Normal 2 29 11" xfId="534" xr:uid="{00000000-0005-0000-0000-00002A020000}"/>
    <cellStyle name="Normal 2 29 12" xfId="535" xr:uid="{00000000-0005-0000-0000-00002B020000}"/>
    <cellStyle name="Normal 2 29 13" xfId="536" xr:uid="{00000000-0005-0000-0000-00002C020000}"/>
    <cellStyle name="Normal 2 29 14" xfId="537" xr:uid="{00000000-0005-0000-0000-00002D020000}"/>
    <cellStyle name="Normal 2 29 15" xfId="538" xr:uid="{00000000-0005-0000-0000-00002E020000}"/>
    <cellStyle name="Normal 2 29 16" xfId="539" xr:uid="{00000000-0005-0000-0000-00002F020000}"/>
    <cellStyle name="Normal 2 29 17" xfId="540" xr:uid="{00000000-0005-0000-0000-000030020000}"/>
    <cellStyle name="Normal 2 29 18" xfId="541" xr:uid="{00000000-0005-0000-0000-000031020000}"/>
    <cellStyle name="Normal 2 29 19" xfId="542" xr:uid="{00000000-0005-0000-0000-000032020000}"/>
    <cellStyle name="Normal 2 29 2" xfId="543" xr:uid="{00000000-0005-0000-0000-000033020000}"/>
    <cellStyle name="Normal 2 29 20" xfId="544" xr:uid="{00000000-0005-0000-0000-000034020000}"/>
    <cellStyle name="Normal 2 29 21" xfId="545" xr:uid="{00000000-0005-0000-0000-000035020000}"/>
    <cellStyle name="Normal 2 29 22" xfId="546" xr:uid="{00000000-0005-0000-0000-000036020000}"/>
    <cellStyle name="Normal 2 29 23" xfId="547" xr:uid="{00000000-0005-0000-0000-000037020000}"/>
    <cellStyle name="Normal 2 29 3" xfId="548" xr:uid="{00000000-0005-0000-0000-000038020000}"/>
    <cellStyle name="Normal 2 29 4" xfId="549" xr:uid="{00000000-0005-0000-0000-000039020000}"/>
    <cellStyle name="Normal 2 29 5" xfId="550" xr:uid="{00000000-0005-0000-0000-00003A020000}"/>
    <cellStyle name="Normal 2 29 6" xfId="551" xr:uid="{00000000-0005-0000-0000-00003B020000}"/>
    <cellStyle name="Normal 2 29 7" xfId="552" xr:uid="{00000000-0005-0000-0000-00003C020000}"/>
    <cellStyle name="Normal 2 29 8" xfId="553" xr:uid="{00000000-0005-0000-0000-00003D020000}"/>
    <cellStyle name="Normal 2 29 9" xfId="554" xr:uid="{00000000-0005-0000-0000-00003E020000}"/>
    <cellStyle name="Normal 2 3" xfId="555" xr:uid="{00000000-0005-0000-0000-00003F020000}"/>
    <cellStyle name="Normal 2 30" xfId="556" xr:uid="{00000000-0005-0000-0000-000040020000}"/>
    <cellStyle name="Normal 2 30 10" xfId="557" xr:uid="{00000000-0005-0000-0000-000041020000}"/>
    <cellStyle name="Normal 2 30 11" xfId="558" xr:uid="{00000000-0005-0000-0000-000042020000}"/>
    <cellStyle name="Normal 2 30 12" xfId="559" xr:uid="{00000000-0005-0000-0000-000043020000}"/>
    <cellStyle name="Normal 2 30 13" xfId="560" xr:uid="{00000000-0005-0000-0000-000044020000}"/>
    <cellStyle name="Normal 2 30 14" xfId="561" xr:uid="{00000000-0005-0000-0000-000045020000}"/>
    <cellStyle name="Normal 2 30 15" xfId="562" xr:uid="{00000000-0005-0000-0000-000046020000}"/>
    <cellStyle name="Normal 2 30 16" xfId="563" xr:uid="{00000000-0005-0000-0000-000047020000}"/>
    <cellStyle name="Normal 2 30 17" xfId="564" xr:uid="{00000000-0005-0000-0000-000048020000}"/>
    <cellStyle name="Normal 2 30 18" xfId="565" xr:uid="{00000000-0005-0000-0000-000049020000}"/>
    <cellStyle name="Normal 2 30 19" xfId="566" xr:uid="{00000000-0005-0000-0000-00004A020000}"/>
    <cellStyle name="Normal 2 30 2" xfId="567" xr:uid="{00000000-0005-0000-0000-00004B020000}"/>
    <cellStyle name="Normal 2 30 20" xfId="568" xr:uid="{00000000-0005-0000-0000-00004C020000}"/>
    <cellStyle name="Normal 2 30 21" xfId="569" xr:uid="{00000000-0005-0000-0000-00004D020000}"/>
    <cellStyle name="Normal 2 30 22" xfId="570" xr:uid="{00000000-0005-0000-0000-00004E020000}"/>
    <cellStyle name="Normal 2 30 23" xfId="571" xr:uid="{00000000-0005-0000-0000-00004F020000}"/>
    <cellStyle name="Normal 2 30 24" xfId="2029" xr:uid="{00000000-0005-0000-0000-000050020000}"/>
    <cellStyle name="Normal 2 30 3" xfId="572" xr:uid="{00000000-0005-0000-0000-000051020000}"/>
    <cellStyle name="Normal 2 30 4" xfId="573" xr:uid="{00000000-0005-0000-0000-000052020000}"/>
    <cellStyle name="Normal 2 30 5" xfId="574" xr:uid="{00000000-0005-0000-0000-000053020000}"/>
    <cellStyle name="Normal 2 30 6" xfId="575" xr:uid="{00000000-0005-0000-0000-000054020000}"/>
    <cellStyle name="Normal 2 30 7" xfId="576" xr:uid="{00000000-0005-0000-0000-000055020000}"/>
    <cellStyle name="Normal 2 30 8" xfId="577" xr:uid="{00000000-0005-0000-0000-000056020000}"/>
    <cellStyle name="Normal 2 30 9" xfId="578" xr:uid="{00000000-0005-0000-0000-000057020000}"/>
    <cellStyle name="Normal 2 31" xfId="579" xr:uid="{00000000-0005-0000-0000-000058020000}"/>
    <cellStyle name="Normal 2 31 10" xfId="580" xr:uid="{00000000-0005-0000-0000-000059020000}"/>
    <cellStyle name="Normal 2 31 11" xfId="581" xr:uid="{00000000-0005-0000-0000-00005A020000}"/>
    <cellStyle name="Normal 2 31 12" xfId="582" xr:uid="{00000000-0005-0000-0000-00005B020000}"/>
    <cellStyle name="Normal 2 31 13" xfId="583" xr:uid="{00000000-0005-0000-0000-00005C020000}"/>
    <cellStyle name="Normal 2 31 14" xfId="584" xr:uid="{00000000-0005-0000-0000-00005D020000}"/>
    <cellStyle name="Normal 2 31 15" xfId="585" xr:uid="{00000000-0005-0000-0000-00005E020000}"/>
    <cellStyle name="Normal 2 31 16" xfId="586" xr:uid="{00000000-0005-0000-0000-00005F020000}"/>
    <cellStyle name="Normal 2 31 17" xfId="587" xr:uid="{00000000-0005-0000-0000-000060020000}"/>
    <cellStyle name="Normal 2 31 18" xfId="588" xr:uid="{00000000-0005-0000-0000-000061020000}"/>
    <cellStyle name="Normal 2 31 19" xfId="589" xr:uid="{00000000-0005-0000-0000-000062020000}"/>
    <cellStyle name="Normal 2 31 2" xfId="590" xr:uid="{00000000-0005-0000-0000-000063020000}"/>
    <cellStyle name="Normal 2 31 20" xfId="591" xr:uid="{00000000-0005-0000-0000-000064020000}"/>
    <cellStyle name="Normal 2 31 21" xfId="592" xr:uid="{00000000-0005-0000-0000-000065020000}"/>
    <cellStyle name="Normal 2 31 22" xfId="593" xr:uid="{00000000-0005-0000-0000-000066020000}"/>
    <cellStyle name="Normal 2 31 23" xfId="594" xr:uid="{00000000-0005-0000-0000-000067020000}"/>
    <cellStyle name="Normal 2 31 3" xfId="595" xr:uid="{00000000-0005-0000-0000-000068020000}"/>
    <cellStyle name="Normal 2 31 4" xfId="596" xr:uid="{00000000-0005-0000-0000-000069020000}"/>
    <cellStyle name="Normal 2 31 5" xfId="597" xr:uid="{00000000-0005-0000-0000-00006A020000}"/>
    <cellStyle name="Normal 2 31 6" xfId="598" xr:uid="{00000000-0005-0000-0000-00006B020000}"/>
    <cellStyle name="Normal 2 31 7" xfId="599" xr:uid="{00000000-0005-0000-0000-00006C020000}"/>
    <cellStyle name="Normal 2 31 8" xfId="600" xr:uid="{00000000-0005-0000-0000-00006D020000}"/>
    <cellStyle name="Normal 2 31 9" xfId="601" xr:uid="{00000000-0005-0000-0000-00006E020000}"/>
    <cellStyle name="Normal 2 32" xfId="602" xr:uid="{00000000-0005-0000-0000-00006F020000}"/>
    <cellStyle name="Normal 2 32 10" xfId="603" xr:uid="{00000000-0005-0000-0000-000070020000}"/>
    <cellStyle name="Normal 2 32 11" xfId="604" xr:uid="{00000000-0005-0000-0000-000071020000}"/>
    <cellStyle name="Normal 2 32 12" xfId="605" xr:uid="{00000000-0005-0000-0000-000072020000}"/>
    <cellStyle name="Normal 2 32 13" xfId="606" xr:uid="{00000000-0005-0000-0000-000073020000}"/>
    <cellStyle name="Normal 2 32 14" xfId="607" xr:uid="{00000000-0005-0000-0000-000074020000}"/>
    <cellStyle name="Normal 2 32 15" xfId="608" xr:uid="{00000000-0005-0000-0000-000075020000}"/>
    <cellStyle name="Normal 2 32 16" xfId="609" xr:uid="{00000000-0005-0000-0000-000076020000}"/>
    <cellStyle name="Normal 2 32 17" xfId="610" xr:uid="{00000000-0005-0000-0000-000077020000}"/>
    <cellStyle name="Normal 2 32 18" xfId="611" xr:uid="{00000000-0005-0000-0000-000078020000}"/>
    <cellStyle name="Normal 2 32 19" xfId="612" xr:uid="{00000000-0005-0000-0000-000079020000}"/>
    <cellStyle name="Normal 2 32 2" xfId="613" xr:uid="{00000000-0005-0000-0000-00007A020000}"/>
    <cellStyle name="Normal 2 32 20" xfId="614" xr:uid="{00000000-0005-0000-0000-00007B020000}"/>
    <cellStyle name="Normal 2 32 21" xfId="615" xr:uid="{00000000-0005-0000-0000-00007C020000}"/>
    <cellStyle name="Normal 2 32 22" xfId="616" xr:uid="{00000000-0005-0000-0000-00007D020000}"/>
    <cellStyle name="Normal 2 32 23" xfId="617" xr:uid="{00000000-0005-0000-0000-00007E020000}"/>
    <cellStyle name="Normal 2 32 3" xfId="618" xr:uid="{00000000-0005-0000-0000-00007F020000}"/>
    <cellStyle name="Normal 2 32 4" xfId="619" xr:uid="{00000000-0005-0000-0000-000080020000}"/>
    <cellStyle name="Normal 2 32 5" xfId="620" xr:uid="{00000000-0005-0000-0000-000081020000}"/>
    <cellStyle name="Normal 2 32 6" xfId="621" xr:uid="{00000000-0005-0000-0000-000082020000}"/>
    <cellStyle name="Normal 2 32 7" xfId="622" xr:uid="{00000000-0005-0000-0000-000083020000}"/>
    <cellStyle name="Normal 2 32 8" xfId="623" xr:uid="{00000000-0005-0000-0000-000084020000}"/>
    <cellStyle name="Normal 2 32 9" xfId="624" xr:uid="{00000000-0005-0000-0000-000085020000}"/>
    <cellStyle name="Normal 2 33" xfId="625" xr:uid="{00000000-0005-0000-0000-000086020000}"/>
    <cellStyle name="Normal 2 33 10" xfId="626" xr:uid="{00000000-0005-0000-0000-000087020000}"/>
    <cellStyle name="Normal 2 33 11" xfId="627" xr:uid="{00000000-0005-0000-0000-000088020000}"/>
    <cellStyle name="Normal 2 33 12" xfId="628" xr:uid="{00000000-0005-0000-0000-000089020000}"/>
    <cellStyle name="Normal 2 33 13" xfId="629" xr:uid="{00000000-0005-0000-0000-00008A020000}"/>
    <cellStyle name="Normal 2 33 14" xfId="630" xr:uid="{00000000-0005-0000-0000-00008B020000}"/>
    <cellStyle name="Normal 2 33 15" xfId="631" xr:uid="{00000000-0005-0000-0000-00008C020000}"/>
    <cellStyle name="Normal 2 33 16" xfId="632" xr:uid="{00000000-0005-0000-0000-00008D020000}"/>
    <cellStyle name="Normal 2 33 17" xfId="633" xr:uid="{00000000-0005-0000-0000-00008E020000}"/>
    <cellStyle name="Normal 2 33 18" xfId="634" xr:uid="{00000000-0005-0000-0000-00008F020000}"/>
    <cellStyle name="Normal 2 33 19" xfId="635" xr:uid="{00000000-0005-0000-0000-000090020000}"/>
    <cellStyle name="Normal 2 33 2" xfId="636" xr:uid="{00000000-0005-0000-0000-000091020000}"/>
    <cellStyle name="Normal 2 33 20" xfId="637" xr:uid="{00000000-0005-0000-0000-000092020000}"/>
    <cellStyle name="Normal 2 33 21" xfId="638" xr:uid="{00000000-0005-0000-0000-000093020000}"/>
    <cellStyle name="Normal 2 33 22" xfId="639" xr:uid="{00000000-0005-0000-0000-000094020000}"/>
    <cellStyle name="Normal 2 33 23" xfId="640" xr:uid="{00000000-0005-0000-0000-000095020000}"/>
    <cellStyle name="Normal 2 33 3" xfId="641" xr:uid="{00000000-0005-0000-0000-000096020000}"/>
    <cellStyle name="Normal 2 33 4" xfId="642" xr:uid="{00000000-0005-0000-0000-000097020000}"/>
    <cellStyle name="Normal 2 33 5" xfId="643" xr:uid="{00000000-0005-0000-0000-000098020000}"/>
    <cellStyle name="Normal 2 33 6" xfId="644" xr:uid="{00000000-0005-0000-0000-000099020000}"/>
    <cellStyle name="Normal 2 33 7" xfId="645" xr:uid="{00000000-0005-0000-0000-00009A020000}"/>
    <cellStyle name="Normal 2 33 8" xfId="646" xr:uid="{00000000-0005-0000-0000-00009B020000}"/>
    <cellStyle name="Normal 2 33 9" xfId="647" xr:uid="{00000000-0005-0000-0000-00009C020000}"/>
    <cellStyle name="Normal 2 34" xfId="648" xr:uid="{00000000-0005-0000-0000-00009D020000}"/>
    <cellStyle name="Normal 2 34 10" xfId="649" xr:uid="{00000000-0005-0000-0000-00009E020000}"/>
    <cellStyle name="Normal 2 34 11" xfId="650" xr:uid="{00000000-0005-0000-0000-00009F020000}"/>
    <cellStyle name="Normal 2 34 12" xfId="651" xr:uid="{00000000-0005-0000-0000-0000A0020000}"/>
    <cellStyle name="Normal 2 34 13" xfId="652" xr:uid="{00000000-0005-0000-0000-0000A1020000}"/>
    <cellStyle name="Normal 2 34 14" xfId="653" xr:uid="{00000000-0005-0000-0000-0000A2020000}"/>
    <cellStyle name="Normal 2 34 15" xfId="654" xr:uid="{00000000-0005-0000-0000-0000A3020000}"/>
    <cellStyle name="Normal 2 34 16" xfId="655" xr:uid="{00000000-0005-0000-0000-0000A4020000}"/>
    <cellStyle name="Normal 2 34 17" xfId="656" xr:uid="{00000000-0005-0000-0000-0000A5020000}"/>
    <cellStyle name="Normal 2 34 18" xfId="657" xr:uid="{00000000-0005-0000-0000-0000A6020000}"/>
    <cellStyle name="Normal 2 34 19" xfId="658" xr:uid="{00000000-0005-0000-0000-0000A7020000}"/>
    <cellStyle name="Normal 2 34 2" xfId="659" xr:uid="{00000000-0005-0000-0000-0000A8020000}"/>
    <cellStyle name="Normal 2 34 20" xfId="660" xr:uid="{00000000-0005-0000-0000-0000A9020000}"/>
    <cellStyle name="Normal 2 34 21" xfId="661" xr:uid="{00000000-0005-0000-0000-0000AA020000}"/>
    <cellStyle name="Normal 2 34 22" xfId="662" xr:uid="{00000000-0005-0000-0000-0000AB020000}"/>
    <cellStyle name="Normal 2 34 23" xfId="663" xr:uid="{00000000-0005-0000-0000-0000AC020000}"/>
    <cellStyle name="Normal 2 34 3" xfId="664" xr:uid="{00000000-0005-0000-0000-0000AD020000}"/>
    <cellStyle name="Normal 2 34 4" xfId="665" xr:uid="{00000000-0005-0000-0000-0000AE020000}"/>
    <cellStyle name="Normal 2 34 5" xfId="666" xr:uid="{00000000-0005-0000-0000-0000AF020000}"/>
    <cellStyle name="Normal 2 34 6" xfId="667" xr:uid="{00000000-0005-0000-0000-0000B0020000}"/>
    <cellStyle name="Normal 2 34 7" xfId="668" xr:uid="{00000000-0005-0000-0000-0000B1020000}"/>
    <cellStyle name="Normal 2 34 8" xfId="669" xr:uid="{00000000-0005-0000-0000-0000B2020000}"/>
    <cellStyle name="Normal 2 34 9" xfId="670" xr:uid="{00000000-0005-0000-0000-0000B3020000}"/>
    <cellStyle name="Normal 2 35" xfId="671" xr:uid="{00000000-0005-0000-0000-0000B4020000}"/>
    <cellStyle name="Normal 2 35 10" xfId="672" xr:uid="{00000000-0005-0000-0000-0000B5020000}"/>
    <cellStyle name="Normal 2 35 11" xfId="673" xr:uid="{00000000-0005-0000-0000-0000B6020000}"/>
    <cellStyle name="Normal 2 35 12" xfId="674" xr:uid="{00000000-0005-0000-0000-0000B7020000}"/>
    <cellStyle name="Normal 2 35 13" xfId="675" xr:uid="{00000000-0005-0000-0000-0000B8020000}"/>
    <cellStyle name="Normal 2 35 14" xfId="676" xr:uid="{00000000-0005-0000-0000-0000B9020000}"/>
    <cellStyle name="Normal 2 35 15" xfId="677" xr:uid="{00000000-0005-0000-0000-0000BA020000}"/>
    <cellStyle name="Normal 2 35 16" xfId="678" xr:uid="{00000000-0005-0000-0000-0000BB020000}"/>
    <cellStyle name="Normal 2 35 17" xfId="679" xr:uid="{00000000-0005-0000-0000-0000BC020000}"/>
    <cellStyle name="Normal 2 35 18" xfId="680" xr:uid="{00000000-0005-0000-0000-0000BD020000}"/>
    <cellStyle name="Normal 2 35 19" xfId="681" xr:uid="{00000000-0005-0000-0000-0000BE020000}"/>
    <cellStyle name="Normal 2 35 2" xfId="682" xr:uid="{00000000-0005-0000-0000-0000BF020000}"/>
    <cellStyle name="Normal 2 35 20" xfId="683" xr:uid="{00000000-0005-0000-0000-0000C0020000}"/>
    <cellStyle name="Normal 2 35 21" xfId="684" xr:uid="{00000000-0005-0000-0000-0000C1020000}"/>
    <cellStyle name="Normal 2 35 22" xfId="685" xr:uid="{00000000-0005-0000-0000-0000C2020000}"/>
    <cellStyle name="Normal 2 35 23" xfId="686" xr:uid="{00000000-0005-0000-0000-0000C3020000}"/>
    <cellStyle name="Normal 2 35 3" xfId="687" xr:uid="{00000000-0005-0000-0000-0000C4020000}"/>
    <cellStyle name="Normal 2 35 4" xfId="688" xr:uid="{00000000-0005-0000-0000-0000C5020000}"/>
    <cellStyle name="Normal 2 35 5" xfId="689" xr:uid="{00000000-0005-0000-0000-0000C6020000}"/>
    <cellStyle name="Normal 2 35 6" xfId="690" xr:uid="{00000000-0005-0000-0000-0000C7020000}"/>
    <cellStyle name="Normal 2 35 7" xfId="691" xr:uid="{00000000-0005-0000-0000-0000C8020000}"/>
    <cellStyle name="Normal 2 35 8" xfId="692" xr:uid="{00000000-0005-0000-0000-0000C9020000}"/>
    <cellStyle name="Normal 2 35 9" xfId="693" xr:uid="{00000000-0005-0000-0000-0000CA020000}"/>
    <cellStyle name="Normal 2 36" xfId="694" xr:uid="{00000000-0005-0000-0000-0000CB020000}"/>
    <cellStyle name="Normal 2 36 10" xfId="695" xr:uid="{00000000-0005-0000-0000-0000CC020000}"/>
    <cellStyle name="Normal 2 36 11" xfId="696" xr:uid="{00000000-0005-0000-0000-0000CD020000}"/>
    <cellStyle name="Normal 2 36 12" xfId="697" xr:uid="{00000000-0005-0000-0000-0000CE020000}"/>
    <cellStyle name="Normal 2 36 13" xfId="698" xr:uid="{00000000-0005-0000-0000-0000CF020000}"/>
    <cellStyle name="Normal 2 36 14" xfId="699" xr:uid="{00000000-0005-0000-0000-0000D0020000}"/>
    <cellStyle name="Normal 2 36 15" xfId="700" xr:uid="{00000000-0005-0000-0000-0000D1020000}"/>
    <cellStyle name="Normal 2 36 16" xfId="701" xr:uid="{00000000-0005-0000-0000-0000D2020000}"/>
    <cellStyle name="Normal 2 36 17" xfId="702" xr:uid="{00000000-0005-0000-0000-0000D3020000}"/>
    <cellStyle name="Normal 2 36 18" xfId="703" xr:uid="{00000000-0005-0000-0000-0000D4020000}"/>
    <cellStyle name="Normal 2 36 19" xfId="704" xr:uid="{00000000-0005-0000-0000-0000D5020000}"/>
    <cellStyle name="Normal 2 36 2" xfId="705" xr:uid="{00000000-0005-0000-0000-0000D6020000}"/>
    <cellStyle name="Normal 2 36 20" xfId="706" xr:uid="{00000000-0005-0000-0000-0000D7020000}"/>
    <cellStyle name="Normal 2 36 21" xfId="707" xr:uid="{00000000-0005-0000-0000-0000D8020000}"/>
    <cellStyle name="Normal 2 36 22" xfId="708" xr:uid="{00000000-0005-0000-0000-0000D9020000}"/>
    <cellStyle name="Normal 2 36 23" xfId="709" xr:uid="{00000000-0005-0000-0000-0000DA020000}"/>
    <cellStyle name="Normal 2 36 3" xfId="710" xr:uid="{00000000-0005-0000-0000-0000DB020000}"/>
    <cellStyle name="Normal 2 36 4" xfId="711" xr:uid="{00000000-0005-0000-0000-0000DC020000}"/>
    <cellStyle name="Normal 2 36 5" xfId="712" xr:uid="{00000000-0005-0000-0000-0000DD020000}"/>
    <cellStyle name="Normal 2 36 6" xfId="713" xr:uid="{00000000-0005-0000-0000-0000DE020000}"/>
    <cellStyle name="Normal 2 36 7" xfId="714" xr:uid="{00000000-0005-0000-0000-0000DF020000}"/>
    <cellStyle name="Normal 2 36 8" xfId="715" xr:uid="{00000000-0005-0000-0000-0000E0020000}"/>
    <cellStyle name="Normal 2 36 9" xfId="716" xr:uid="{00000000-0005-0000-0000-0000E1020000}"/>
    <cellStyle name="Normal 2 37" xfId="717" xr:uid="{00000000-0005-0000-0000-0000E2020000}"/>
    <cellStyle name="Normal 2 37 10" xfId="718" xr:uid="{00000000-0005-0000-0000-0000E3020000}"/>
    <cellStyle name="Normal 2 37 11" xfId="719" xr:uid="{00000000-0005-0000-0000-0000E4020000}"/>
    <cellStyle name="Normal 2 37 12" xfId="720" xr:uid="{00000000-0005-0000-0000-0000E5020000}"/>
    <cellStyle name="Normal 2 37 13" xfId="721" xr:uid="{00000000-0005-0000-0000-0000E6020000}"/>
    <cellStyle name="Normal 2 37 14" xfId="722" xr:uid="{00000000-0005-0000-0000-0000E7020000}"/>
    <cellStyle name="Normal 2 37 15" xfId="723" xr:uid="{00000000-0005-0000-0000-0000E8020000}"/>
    <cellStyle name="Normal 2 37 16" xfId="724" xr:uid="{00000000-0005-0000-0000-0000E9020000}"/>
    <cellStyle name="Normal 2 37 17" xfId="725" xr:uid="{00000000-0005-0000-0000-0000EA020000}"/>
    <cellStyle name="Normal 2 37 18" xfId="726" xr:uid="{00000000-0005-0000-0000-0000EB020000}"/>
    <cellStyle name="Normal 2 37 19" xfId="727" xr:uid="{00000000-0005-0000-0000-0000EC020000}"/>
    <cellStyle name="Normal 2 37 2" xfId="728" xr:uid="{00000000-0005-0000-0000-0000ED020000}"/>
    <cellStyle name="Normal 2 37 20" xfId="729" xr:uid="{00000000-0005-0000-0000-0000EE020000}"/>
    <cellStyle name="Normal 2 37 21" xfId="730" xr:uid="{00000000-0005-0000-0000-0000EF020000}"/>
    <cellStyle name="Normal 2 37 22" xfId="731" xr:uid="{00000000-0005-0000-0000-0000F0020000}"/>
    <cellStyle name="Normal 2 37 23" xfId="732" xr:uid="{00000000-0005-0000-0000-0000F1020000}"/>
    <cellStyle name="Normal 2 37 3" xfId="733" xr:uid="{00000000-0005-0000-0000-0000F2020000}"/>
    <cellStyle name="Normal 2 37 4" xfId="734" xr:uid="{00000000-0005-0000-0000-0000F3020000}"/>
    <cellStyle name="Normal 2 37 5" xfId="735" xr:uid="{00000000-0005-0000-0000-0000F4020000}"/>
    <cellStyle name="Normal 2 37 6" xfId="736" xr:uid="{00000000-0005-0000-0000-0000F5020000}"/>
    <cellStyle name="Normal 2 37 7" xfId="737" xr:uid="{00000000-0005-0000-0000-0000F6020000}"/>
    <cellStyle name="Normal 2 37 8" xfId="738" xr:uid="{00000000-0005-0000-0000-0000F7020000}"/>
    <cellStyle name="Normal 2 37 9" xfId="739" xr:uid="{00000000-0005-0000-0000-0000F8020000}"/>
    <cellStyle name="Normal 2 38" xfId="740" xr:uid="{00000000-0005-0000-0000-0000F9020000}"/>
    <cellStyle name="Normal 2 38 10" xfId="741" xr:uid="{00000000-0005-0000-0000-0000FA020000}"/>
    <cellStyle name="Normal 2 38 11" xfId="742" xr:uid="{00000000-0005-0000-0000-0000FB020000}"/>
    <cellStyle name="Normal 2 38 12" xfId="743" xr:uid="{00000000-0005-0000-0000-0000FC020000}"/>
    <cellStyle name="Normal 2 38 13" xfId="744" xr:uid="{00000000-0005-0000-0000-0000FD020000}"/>
    <cellStyle name="Normal 2 38 14" xfId="745" xr:uid="{00000000-0005-0000-0000-0000FE020000}"/>
    <cellStyle name="Normal 2 38 15" xfId="746" xr:uid="{00000000-0005-0000-0000-0000FF020000}"/>
    <cellStyle name="Normal 2 38 16" xfId="747" xr:uid="{00000000-0005-0000-0000-000000030000}"/>
    <cellStyle name="Normal 2 38 17" xfId="748" xr:uid="{00000000-0005-0000-0000-000001030000}"/>
    <cellStyle name="Normal 2 38 18" xfId="749" xr:uid="{00000000-0005-0000-0000-000002030000}"/>
    <cellStyle name="Normal 2 38 19" xfId="750" xr:uid="{00000000-0005-0000-0000-000003030000}"/>
    <cellStyle name="Normal 2 38 2" xfId="751" xr:uid="{00000000-0005-0000-0000-000004030000}"/>
    <cellStyle name="Normal 2 38 20" xfId="752" xr:uid="{00000000-0005-0000-0000-000005030000}"/>
    <cellStyle name="Normal 2 38 21" xfId="753" xr:uid="{00000000-0005-0000-0000-000006030000}"/>
    <cellStyle name="Normal 2 38 22" xfId="754" xr:uid="{00000000-0005-0000-0000-000007030000}"/>
    <cellStyle name="Normal 2 38 23" xfId="755" xr:uid="{00000000-0005-0000-0000-000008030000}"/>
    <cellStyle name="Normal 2 38 3" xfId="756" xr:uid="{00000000-0005-0000-0000-000009030000}"/>
    <cellStyle name="Normal 2 38 4" xfId="757" xr:uid="{00000000-0005-0000-0000-00000A030000}"/>
    <cellStyle name="Normal 2 38 5" xfId="758" xr:uid="{00000000-0005-0000-0000-00000B030000}"/>
    <cellStyle name="Normal 2 38 6" xfId="759" xr:uid="{00000000-0005-0000-0000-00000C030000}"/>
    <cellStyle name="Normal 2 38 7" xfId="760" xr:uid="{00000000-0005-0000-0000-00000D030000}"/>
    <cellStyle name="Normal 2 38 8" xfId="761" xr:uid="{00000000-0005-0000-0000-00000E030000}"/>
    <cellStyle name="Normal 2 38 9" xfId="762" xr:uid="{00000000-0005-0000-0000-00000F030000}"/>
    <cellStyle name="Normal 2 39" xfId="763" xr:uid="{00000000-0005-0000-0000-000010030000}"/>
    <cellStyle name="Normal 2 39 10" xfId="764" xr:uid="{00000000-0005-0000-0000-000011030000}"/>
    <cellStyle name="Normal 2 39 11" xfId="765" xr:uid="{00000000-0005-0000-0000-000012030000}"/>
    <cellStyle name="Normal 2 39 12" xfId="766" xr:uid="{00000000-0005-0000-0000-000013030000}"/>
    <cellStyle name="Normal 2 39 13" xfId="767" xr:uid="{00000000-0005-0000-0000-000014030000}"/>
    <cellStyle name="Normal 2 39 14" xfId="768" xr:uid="{00000000-0005-0000-0000-000015030000}"/>
    <cellStyle name="Normal 2 39 15" xfId="769" xr:uid="{00000000-0005-0000-0000-000016030000}"/>
    <cellStyle name="Normal 2 39 16" xfId="770" xr:uid="{00000000-0005-0000-0000-000017030000}"/>
    <cellStyle name="Normal 2 39 17" xfId="771" xr:uid="{00000000-0005-0000-0000-000018030000}"/>
    <cellStyle name="Normal 2 39 18" xfId="772" xr:uid="{00000000-0005-0000-0000-000019030000}"/>
    <cellStyle name="Normal 2 39 19" xfId="773" xr:uid="{00000000-0005-0000-0000-00001A030000}"/>
    <cellStyle name="Normal 2 39 2" xfId="774" xr:uid="{00000000-0005-0000-0000-00001B030000}"/>
    <cellStyle name="Normal 2 39 20" xfId="775" xr:uid="{00000000-0005-0000-0000-00001C030000}"/>
    <cellStyle name="Normal 2 39 21" xfId="776" xr:uid="{00000000-0005-0000-0000-00001D030000}"/>
    <cellStyle name="Normal 2 39 22" xfId="777" xr:uid="{00000000-0005-0000-0000-00001E030000}"/>
    <cellStyle name="Normal 2 39 23" xfId="778" xr:uid="{00000000-0005-0000-0000-00001F030000}"/>
    <cellStyle name="Normal 2 39 3" xfId="779" xr:uid="{00000000-0005-0000-0000-000020030000}"/>
    <cellStyle name="Normal 2 39 4" xfId="780" xr:uid="{00000000-0005-0000-0000-000021030000}"/>
    <cellStyle name="Normal 2 39 5" xfId="781" xr:uid="{00000000-0005-0000-0000-000022030000}"/>
    <cellStyle name="Normal 2 39 6" xfId="782" xr:uid="{00000000-0005-0000-0000-000023030000}"/>
    <cellStyle name="Normal 2 39 7" xfId="783" xr:uid="{00000000-0005-0000-0000-000024030000}"/>
    <cellStyle name="Normal 2 39 8" xfId="784" xr:uid="{00000000-0005-0000-0000-000025030000}"/>
    <cellStyle name="Normal 2 39 9" xfId="785" xr:uid="{00000000-0005-0000-0000-000026030000}"/>
    <cellStyle name="Normal 2 4" xfId="786" xr:uid="{00000000-0005-0000-0000-000027030000}"/>
    <cellStyle name="Normal 2 40" xfId="787" xr:uid="{00000000-0005-0000-0000-000028030000}"/>
    <cellStyle name="Normal 2 41" xfId="788" xr:uid="{00000000-0005-0000-0000-000029030000}"/>
    <cellStyle name="Normal 2 42" xfId="789" xr:uid="{00000000-0005-0000-0000-00002A030000}"/>
    <cellStyle name="Normal 2 43" xfId="790" xr:uid="{00000000-0005-0000-0000-00002B030000}"/>
    <cellStyle name="Normal 2 44" xfId="791" xr:uid="{00000000-0005-0000-0000-00002C030000}"/>
    <cellStyle name="Normal 2 45" xfId="792" xr:uid="{00000000-0005-0000-0000-00002D030000}"/>
    <cellStyle name="Normal 2 46" xfId="793" xr:uid="{00000000-0005-0000-0000-00002E030000}"/>
    <cellStyle name="Normal 2 47" xfId="794" xr:uid="{00000000-0005-0000-0000-00002F030000}"/>
    <cellStyle name="Normal 2 48" xfId="795" xr:uid="{00000000-0005-0000-0000-000030030000}"/>
    <cellStyle name="Normal 2 49" xfId="796" xr:uid="{00000000-0005-0000-0000-000031030000}"/>
    <cellStyle name="Normal 2 5" xfId="797" xr:uid="{00000000-0005-0000-0000-000032030000}"/>
    <cellStyle name="Normal 2 5 10" xfId="798" xr:uid="{00000000-0005-0000-0000-000033030000}"/>
    <cellStyle name="Normal 2 5 11" xfId="799" xr:uid="{00000000-0005-0000-0000-000034030000}"/>
    <cellStyle name="Normal 2 5 12" xfId="800" xr:uid="{00000000-0005-0000-0000-000035030000}"/>
    <cellStyle name="Normal 2 5 13" xfId="801" xr:uid="{00000000-0005-0000-0000-000036030000}"/>
    <cellStyle name="Normal 2 5 14" xfId="802" xr:uid="{00000000-0005-0000-0000-000037030000}"/>
    <cellStyle name="Normal 2 5 15" xfId="803" xr:uid="{00000000-0005-0000-0000-000038030000}"/>
    <cellStyle name="Normal 2 5 16" xfId="804" xr:uid="{00000000-0005-0000-0000-000039030000}"/>
    <cellStyle name="Normal 2 5 17" xfId="805" xr:uid="{00000000-0005-0000-0000-00003A030000}"/>
    <cellStyle name="Normal 2 5 18" xfId="806" xr:uid="{00000000-0005-0000-0000-00003B030000}"/>
    <cellStyle name="Normal 2 5 19" xfId="807" xr:uid="{00000000-0005-0000-0000-00003C030000}"/>
    <cellStyle name="Normal 2 5 2" xfId="808" xr:uid="{00000000-0005-0000-0000-00003D030000}"/>
    <cellStyle name="Normal 2 5 2 10" xfId="809" xr:uid="{00000000-0005-0000-0000-00003E030000}"/>
    <cellStyle name="Normal 2 5 2 11" xfId="810" xr:uid="{00000000-0005-0000-0000-00003F030000}"/>
    <cellStyle name="Normal 2 5 2 12" xfId="811" xr:uid="{00000000-0005-0000-0000-000040030000}"/>
    <cellStyle name="Normal 2 5 2 13" xfId="812" xr:uid="{00000000-0005-0000-0000-000041030000}"/>
    <cellStyle name="Normal 2 5 2 14" xfId="813" xr:uid="{00000000-0005-0000-0000-000042030000}"/>
    <cellStyle name="Normal 2 5 2 15" xfId="814" xr:uid="{00000000-0005-0000-0000-000043030000}"/>
    <cellStyle name="Normal 2 5 2 16" xfId="815" xr:uid="{00000000-0005-0000-0000-000044030000}"/>
    <cellStyle name="Normal 2 5 2 17" xfId="816" xr:uid="{00000000-0005-0000-0000-000045030000}"/>
    <cellStyle name="Normal 2 5 2 18" xfId="817" xr:uid="{00000000-0005-0000-0000-000046030000}"/>
    <cellStyle name="Normal 2 5 2 19" xfId="818" xr:uid="{00000000-0005-0000-0000-000047030000}"/>
    <cellStyle name="Normal 2 5 2 2" xfId="819" xr:uid="{00000000-0005-0000-0000-000048030000}"/>
    <cellStyle name="Normal 2 5 2 2 10" xfId="820" xr:uid="{00000000-0005-0000-0000-000049030000}"/>
    <cellStyle name="Normal 2 5 2 2 11" xfId="821" xr:uid="{00000000-0005-0000-0000-00004A030000}"/>
    <cellStyle name="Normal 2 5 2 2 12" xfId="822" xr:uid="{00000000-0005-0000-0000-00004B030000}"/>
    <cellStyle name="Normal 2 5 2 2 13" xfId="823" xr:uid="{00000000-0005-0000-0000-00004C030000}"/>
    <cellStyle name="Normal 2 5 2 2 14" xfId="824" xr:uid="{00000000-0005-0000-0000-00004D030000}"/>
    <cellStyle name="Normal 2 5 2 2 15" xfId="825" xr:uid="{00000000-0005-0000-0000-00004E030000}"/>
    <cellStyle name="Normal 2 5 2 2 16" xfId="826" xr:uid="{00000000-0005-0000-0000-00004F030000}"/>
    <cellStyle name="Normal 2 5 2 2 17" xfId="827" xr:uid="{00000000-0005-0000-0000-000050030000}"/>
    <cellStyle name="Normal 2 5 2 2 18" xfId="828" xr:uid="{00000000-0005-0000-0000-000051030000}"/>
    <cellStyle name="Normal 2 5 2 2 19" xfId="829" xr:uid="{00000000-0005-0000-0000-000052030000}"/>
    <cellStyle name="Normal 2 5 2 2 2" xfId="830" xr:uid="{00000000-0005-0000-0000-000053030000}"/>
    <cellStyle name="Normal 2 5 2 2 20" xfId="831" xr:uid="{00000000-0005-0000-0000-000054030000}"/>
    <cellStyle name="Normal 2 5 2 2 21" xfId="832" xr:uid="{00000000-0005-0000-0000-000055030000}"/>
    <cellStyle name="Normal 2 5 2 2 22" xfId="833" xr:uid="{00000000-0005-0000-0000-000056030000}"/>
    <cellStyle name="Normal 2 5 2 2 23" xfId="834" xr:uid="{00000000-0005-0000-0000-000057030000}"/>
    <cellStyle name="Normal 2 5 2 2 24" xfId="835" xr:uid="{00000000-0005-0000-0000-000058030000}"/>
    <cellStyle name="Normal 2 5 2 2 25" xfId="836" xr:uid="{00000000-0005-0000-0000-000059030000}"/>
    <cellStyle name="Normal 2 5 2 2 26" xfId="837" xr:uid="{00000000-0005-0000-0000-00005A030000}"/>
    <cellStyle name="Normal 2 5 2 2 27" xfId="838" xr:uid="{00000000-0005-0000-0000-00005B030000}"/>
    <cellStyle name="Normal 2 5 2 2 28" xfId="839" xr:uid="{00000000-0005-0000-0000-00005C030000}"/>
    <cellStyle name="Normal 2 5 2 2 29" xfId="840" xr:uid="{00000000-0005-0000-0000-00005D030000}"/>
    <cellStyle name="Normal 2 5 2 2 3" xfId="841" xr:uid="{00000000-0005-0000-0000-00005E030000}"/>
    <cellStyle name="Normal 2 5 2 2 30" xfId="842" xr:uid="{00000000-0005-0000-0000-00005F030000}"/>
    <cellStyle name="Normal 2 5 2 2 31" xfId="843" xr:uid="{00000000-0005-0000-0000-000060030000}"/>
    <cellStyle name="Normal 2 5 2 2 32" xfId="844" xr:uid="{00000000-0005-0000-0000-000061030000}"/>
    <cellStyle name="Normal 2 5 2 2 33" xfId="845" xr:uid="{00000000-0005-0000-0000-000062030000}"/>
    <cellStyle name="Normal 2 5 2 2 34" xfId="846" xr:uid="{00000000-0005-0000-0000-000063030000}"/>
    <cellStyle name="Normal 2 5 2 2 35" xfId="847" xr:uid="{00000000-0005-0000-0000-000064030000}"/>
    <cellStyle name="Normal 2 5 2 2 36" xfId="848" xr:uid="{00000000-0005-0000-0000-000065030000}"/>
    <cellStyle name="Normal 2 5 2 2 37" xfId="849" xr:uid="{00000000-0005-0000-0000-000066030000}"/>
    <cellStyle name="Normal 2 5 2 2 38" xfId="850" xr:uid="{00000000-0005-0000-0000-000067030000}"/>
    <cellStyle name="Normal 2 5 2 2 39" xfId="851" xr:uid="{00000000-0005-0000-0000-000068030000}"/>
    <cellStyle name="Normal 2 5 2 2 4" xfId="852" xr:uid="{00000000-0005-0000-0000-000069030000}"/>
    <cellStyle name="Normal 2 5 2 2 40" xfId="853" xr:uid="{00000000-0005-0000-0000-00006A030000}"/>
    <cellStyle name="Normal 2 5 2 2 41" xfId="854" xr:uid="{00000000-0005-0000-0000-00006B030000}"/>
    <cellStyle name="Normal 2 5 2 2 42" xfId="855" xr:uid="{00000000-0005-0000-0000-00006C030000}"/>
    <cellStyle name="Normal 2 5 2 2 43" xfId="856" xr:uid="{00000000-0005-0000-0000-00006D030000}"/>
    <cellStyle name="Normal 2 5 2 2 44" xfId="857" xr:uid="{00000000-0005-0000-0000-00006E030000}"/>
    <cellStyle name="Normal 2 5 2 2 45" xfId="858" xr:uid="{00000000-0005-0000-0000-00006F030000}"/>
    <cellStyle name="Normal 2 5 2 2 46" xfId="859" xr:uid="{00000000-0005-0000-0000-000070030000}"/>
    <cellStyle name="Normal 2 5 2 2 47" xfId="860" xr:uid="{00000000-0005-0000-0000-000071030000}"/>
    <cellStyle name="Normal 2 5 2 2 48" xfId="861" xr:uid="{00000000-0005-0000-0000-000072030000}"/>
    <cellStyle name="Normal 2 5 2 2 49" xfId="862" xr:uid="{00000000-0005-0000-0000-000073030000}"/>
    <cellStyle name="Normal 2 5 2 2 5" xfId="863" xr:uid="{00000000-0005-0000-0000-000074030000}"/>
    <cellStyle name="Normal 2 5 2 2 50" xfId="864" xr:uid="{00000000-0005-0000-0000-000075030000}"/>
    <cellStyle name="Normal 2 5 2 2 51" xfId="865" xr:uid="{00000000-0005-0000-0000-000076030000}"/>
    <cellStyle name="Normal 2 5 2 2 52" xfId="866" xr:uid="{00000000-0005-0000-0000-000077030000}"/>
    <cellStyle name="Normal 2 5 2 2 53" xfId="867" xr:uid="{00000000-0005-0000-0000-000078030000}"/>
    <cellStyle name="Normal 2 5 2 2 54" xfId="868" xr:uid="{00000000-0005-0000-0000-000079030000}"/>
    <cellStyle name="Normal 2 5 2 2 55" xfId="869" xr:uid="{00000000-0005-0000-0000-00007A030000}"/>
    <cellStyle name="Normal 2 5 2 2 6" xfId="870" xr:uid="{00000000-0005-0000-0000-00007B030000}"/>
    <cellStyle name="Normal 2 5 2 2 7" xfId="871" xr:uid="{00000000-0005-0000-0000-00007C030000}"/>
    <cellStyle name="Normal 2 5 2 2 8" xfId="872" xr:uid="{00000000-0005-0000-0000-00007D030000}"/>
    <cellStyle name="Normal 2 5 2 2 9" xfId="873" xr:uid="{00000000-0005-0000-0000-00007E030000}"/>
    <cellStyle name="Normal 2 5 2 20" xfId="874" xr:uid="{00000000-0005-0000-0000-00007F030000}"/>
    <cellStyle name="Normal 2 5 2 21" xfId="875" xr:uid="{00000000-0005-0000-0000-000080030000}"/>
    <cellStyle name="Normal 2 5 2 22" xfId="876" xr:uid="{00000000-0005-0000-0000-000081030000}"/>
    <cellStyle name="Normal 2 5 2 23" xfId="877" xr:uid="{00000000-0005-0000-0000-000082030000}"/>
    <cellStyle name="Normal 2 5 2 24" xfId="878" xr:uid="{00000000-0005-0000-0000-000083030000}"/>
    <cellStyle name="Normal 2 5 2 25" xfId="879" xr:uid="{00000000-0005-0000-0000-000084030000}"/>
    <cellStyle name="Normal 2 5 2 26" xfId="880" xr:uid="{00000000-0005-0000-0000-000085030000}"/>
    <cellStyle name="Normal 2 5 2 27" xfId="881" xr:uid="{00000000-0005-0000-0000-000086030000}"/>
    <cellStyle name="Normal 2 5 2 28" xfId="882" xr:uid="{00000000-0005-0000-0000-000087030000}"/>
    <cellStyle name="Normal 2 5 2 29" xfId="883" xr:uid="{00000000-0005-0000-0000-000088030000}"/>
    <cellStyle name="Normal 2 5 2 3" xfId="884" xr:uid="{00000000-0005-0000-0000-000089030000}"/>
    <cellStyle name="Normal 2 5 2 30" xfId="885" xr:uid="{00000000-0005-0000-0000-00008A030000}"/>
    <cellStyle name="Normal 2 5 2 31" xfId="886" xr:uid="{00000000-0005-0000-0000-00008B030000}"/>
    <cellStyle name="Normal 2 5 2 32" xfId="887" xr:uid="{00000000-0005-0000-0000-00008C030000}"/>
    <cellStyle name="Normal 2 5 2 33" xfId="888" xr:uid="{00000000-0005-0000-0000-00008D030000}"/>
    <cellStyle name="Normal 2 5 2 4" xfId="889" xr:uid="{00000000-0005-0000-0000-00008E030000}"/>
    <cellStyle name="Normal 2 5 2 5" xfId="890" xr:uid="{00000000-0005-0000-0000-00008F030000}"/>
    <cellStyle name="Normal 2 5 2 6" xfId="891" xr:uid="{00000000-0005-0000-0000-000090030000}"/>
    <cellStyle name="Normal 2 5 2 7" xfId="892" xr:uid="{00000000-0005-0000-0000-000091030000}"/>
    <cellStyle name="Normal 2 5 2 8" xfId="893" xr:uid="{00000000-0005-0000-0000-000092030000}"/>
    <cellStyle name="Normal 2 5 2 9" xfId="894" xr:uid="{00000000-0005-0000-0000-000093030000}"/>
    <cellStyle name="Normal 2 5 20" xfId="895" xr:uid="{00000000-0005-0000-0000-000094030000}"/>
    <cellStyle name="Normal 2 5 21" xfId="896" xr:uid="{00000000-0005-0000-0000-000095030000}"/>
    <cellStyle name="Normal 2 5 22" xfId="897" xr:uid="{00000000-0005-0000-0000-000096030000}"/>
    <cellStyle name="Normal 2 5 23" xfId="898" xr:uid="{00000000-0005-0000-0000-000097030000}"/>
    <cellStyle name="Normal 2 5 24" xfId="899" xr:uid="{00000000-0005-0000-0000-000098030000}"/>
    <cellStyle name="Normal 2 5 25" xfId="900" xr:uid="{00000000-0005-0000-0000-000099030000}"/>
    <cellStyle name="Normal 2 5 26" xfId="901" xr:uid="{00000000-0005-0000-0000-00009A030000}"/>
    <cellStyle name="Normal 2 5 27" xfId="902" xr:uid="{00000000-0005-0000-0000-00009B030000}"/>
    <cellStyle name="Normal 2 5 28" xfId="903" xr:uid="{00000000-0005-0000-0000-00009C030000}"/>
    <cellStyle name="Normal 2 5 29" xfId="904" xr:uid="{00000000-0005-0000-0000-00009D030000}"/>
    <cellStyle name="Normal 2 5 3" xfId="905" xr:uid="{00000000-0005-0000-0000-00009E030000}"/>
    <cellStyle name="Normal 2 5 30" xfId="906" xr:uid="{00000000-0005-0000-0000-00009F030000}"/>
    <cellStyle name="Normal 2 5 31" xfId="907" xr:uid="{00000000-0005-0000-0000-0000A0030000}"/>
    <cellStyle name="Normal 2 5 32" xfId="908" xr:uid="{00000000-0005-0000-0000-0000A1030000}"/>
    <cellStyle name="Normal 2 5 33" xfId="909" xr:uid="{00000000-0005-0000-0000-0000A2030000}"/>
    <cellStyle name="Normal 2 5 34" xfId="910" xr:uid="{00000000-0005-0000-0000-0000A3030000}"/>
    <cellStyle name="Normal 2 5 35" xfId="911" xr:uid="{00000000-0005-0000-0000-0000A4030000}"/>
    <cellStyle name="Normal 2 5 36" xfId="912" xr:uid="{00000000-0005-0000-0000-0000A5030000}"/>
    <cellStyle name="Normal 2 5 37" xfId="913" xr:uid="{00000000-0005-0000-0000-0000A6030000}"/>
    <cellStyle name="Normal 2 5 38" xfId="914" xr:uid="{00000000-0005-0000-0000-0000A7030000}"/>
    <cellStyle name="Normal 2 5 39" xfId="915" xr:uid="{00000000-0005-0000-0000-0000A8030000}"/>
    <cellStyle name="Normal 2 5 4" xfId="916" xr:uid="{00000000-0005-0000-0000-0000A9030000}"/>
    <cellStyle name="Normal 2 5 40" xfId="917" xr:uid="{00000000-0005-0000-0000-0000AA030000}"/>
    <cellStyle name="Normal 2 5 41" xfId="918" xr:uid="{00000000-0005-0000-0000-0000AB030000}"/>
    <cellStyle name="Normal 2 5 42" xfId="919" xr:uid="{00000000-0005-0000-0000-0000AC030000}"/>
    <cellStyle name="Normal 2 5 43" xfId="920" xr:uid="{00000000-0005-0000-0000-0000AD030000}"/>
    <cellStyle name="Normal 2 5 44" xfId="921" xr:uid="{00000000-0005-0000-0000-0000AE030000}"/>
    <cellStyle name="Normal 2 5 45" xfId="922" xr:uid="{00000000-0005-0000-0000-0000AF030000}"/>
    <cellStyle name="Normal 2 5 46" xfId="923" xr:uid="{00000000-0005-0000-0000-0000B0030000}"/>
    <cellStyle name="Normal 2 5 47" xfId="924" xr:uid="{00000000-0005-0000-0000-0000B1030000}"/>
    <cellStyle name="Normal 2 5 48" xfId="925" xr:uid="{00000000-0005-0000-0000-0000B2030000}"/>
    <cellStyle name="Normal 2 5 49" xfId="926" xr:uid="{00000000-0005-0000-0000-0000B3030000}"/>
    <cellStyle name="Normal 2 5 5" xfId="927" xr:uid="{00000000-0005-0000-0000-0000B4030000}"/>
    <cellStyle name="Normal 2 5 50" xfId="928" xr:uid="{00000000-0005-0000-0000-0000B5030000}"/>
    <cellStyle name="Normal 2 5 51" xfId="929" xr:uid="{00000000-0005-0000-0000-0000B6030000}"/>
    <cellStyle name="Normal 2 5 52" xfId="930" xr:uid="{00000000-0005-0000-0000-0000B7030000}"/>
    <cellStyle name="Normal 2 5 53" xfId="931" xr:uid="{00000000-0005-0000-0000-0000B8030000}"/>
    <cellStyle name="Normal 2 5 54" xfId="932" xr:uid="{00000000-0005-0000-0000-0000B9030000}"/>
    <cellStyle name="Normal 2 5 55" xfId="933" xr:uid="{00000000-0005-0000-0000-0000BA030000}"/>
    <cellStyle name="Normal 2 5 56" xfId="934" xr:uid="{00000000-0005-0000-0000-0000BB030000}"/>
    <cellStyle name="Normal 2 5 57" xfId="935" xr:uid="{00000000-0005-0000-0000-0000BC030000}"/>
    <cellStyle name="Normal 2 5 58" xfId="936" xr:uid="{00000000-0005-0000-0000-0000BD030000}"/>
    <cellStyle name="Normal 2 5 59" xfId="937" xr:uid="{00000000-0005-0000-0000-0000BE030000}"/>
    <cellStyle name="Normal 2 5 6" xfId="938" xr:uid="{00000000-0005-0000-0000-0000BF030000}"/>
    <cellStyle name="Normal 2 5 60" xfId="939" xr:uid="{00000000-0005-0000-0000-0000C0030000}"/>
    <cellStyle name="Normal 2 5 61" xfId="940" xr:uid="{00000000-0005-0000-0000-0000C1030000}"/>
    <cellStyle name="Normal 2 5 62" xfId="941" xr:uid="{00000000-0005-0000-0000-0000C2030000}"/>
    <cellStyle name="Normal 2 5 63" xfId="942" xr:uid="{00000000-0005-0000-0000-0000C3030000}"/>
    <cellStyle name="Normal 2 5 64" xfId="943" xr:uid="{00000000-0005-0000-0000-0000C4030000}"/>
    <cellStyle name="Normal 2 5 65" xfId="944" xr:uid="{00000000-0005-0000-0000-0000C5030000}"/>
    <cellStyle name="Normal 2 5 66" xfId="945" xr:uid="{00000000-0005-0000-0000-0000C6030000}"/>
    <cellStyle name="Normal 2 5 67" xfId="946" xr:uid="{00000000-0005-0000-0000-0000C7030000}"/>
    <cellStyle name="Normal 2 5 68" xfId="947" xr:uid="{00000000-0005-0000-0000-0000C8030000}"/>
    <cellStyle name="Normal 2 5 69" xfId="948" xr:uid="{00000000-0005-0000-0000-0000C9030000}"/>
    <cellStyle name="Normal 2 5 7" xfId="949" xr:uid="{00000000-0005-0000-0000-0000CA030000}"/>
    <cellStyle name="Normal 2 5 70" xfId="950" xr:uid="{00000000-0005-0000-0000-0000CB030000}"/>
    <cellStyle name="Normal 2 5 71" xfId="951" xr:uid="{00000000-0005-0000-0000-0000CC030000}"/>
    <cellStyle name="Normal 2 5 72" xfId="952" xr:uid="{00000000-0005-0000-0000-0000CD030000}"/>
    <cellStyle name="Normal 2 5 73" xfId="953" xr:uid="{00000000-0005-0000-0000-0000CE030000}"/>
    <cellStyle name="Normal 2 5 74" xfId="954" xr:uid="{00000000-0005-0000-0000-0000CF030000}"/>
    <cellStyle name="Normal 2 5 75" xfId="955" xr:uid="{00000000-0005-0000-0000-0000D0030000}"/>
    <cellStyle name="Normal 2 5 76" xfId="956" xr:uid="{00000000-0005-0000-0000-0000D1030000}"/>
    <cellStyle name="Normal 2 5 77" xfId="957" xr:uid="{00000000-0005-0000-0000-0000D2030000}"/>
    <cellStyle name="Normal 2 5 78" xfId="958" xr:uid="{00000000-0005-0000-0000-0000D3030000}"/>
    <cellStyle name="Normal 2 5 79" xfId="959" xr:uid="{00000000-0005-0000-0000-0000D4030000}"/>
    <cellStyle name="Normal 2 5 8" xfId="960" xr:uid="{00000000-0005-0000-0000-0000D5030000}"/>
    <cellStyle name="Normal 2 5 80" xfId="961" xr:uid="{00000000-0005-0000-0000-0000D6030000}"/>
    <cellStyle name="Normal 2 5 81" xfId="962" xr:uid="{00000000-0005-0000-0000-0000D7030000}"/>
    <cellStyle name="Normal 2 5 82" xfId="963" xr:uid="{00000000-0005-0000-0000-0000D8030000}"/>
    <cellStyle name="Normal 2 5 83" xfId="964" xr:uid="{00000000-0005-0000-0000-0000D9030000}"/>
    <cellStyle name="Normal 2 5 84" xfId="965" xr:uid="{00000000-0005-0000-0000-0000DA030000}"/>
    <cellStyle name="Normal 2 5 85" xfId="966" xr:uid="{00000000-0005-0000-0000-0000DB030000}"/>
    <cellStyle name="Normal 2 5 86" xfId="967" xr:uid="{00000000-0005-0000-0000-0000DC030000}"/>
    <cellStyle name="Normal 2 5 87" xfId="968" xr:uid="{00000000-0005-0000-0000-0000DD030000}"/>
    <cellStyle name="Normal 2 5 9" xfId="969" xr:uid="{00000000-0005-0000-0000-0000DE030000}"/>
    <cellStyle name="Normal 2 5_DEER 032008 Cost Summary Delivery - Rev 4 (2)" xfId="970" xr:uid="{00000000-0005-0000-0000-0000DF030000}"/>
    <cellStyle name="Normal 2 50" xfId="971" xr:uid="{00000000-0005-0000-0000-0000E0030000}"/>
    <cellStyle name="Normal 2 51" xfId="972" xr:uid="{00000000-0005-0000-0000-0000E1030000}"/>
    <cellStyle name="Normal 2 52" xfId="973" xr:uid="{00000000-0005-0000-0000-0000E2030000}"/>
    <cellStyle name="Normal 2 53" xfId="974" xr:uid="{00000000-0005-0000-0000-0000E3030000}"/>
    <cellStyle name="Normal 2 54" xfId="975" xr:uid="{00000000-0005-0000-0000-0000E4030000}"/>
    <cellStyle name="Normal 2 55" xfId="976" xr:uid="{00000000-0005-0000-0000-0000E5030000}"/>
    <cellStyle name="Normal 2 56" xfId="977" xr:uid="{00000000-0005-0000-0000-0000E6030000}"/>
    <cellStyle name="Normal 2 57" xfId="978" xr:uid="{00000000-0005-0000-0000-0000E7030000}"/>
    <cellStyle name="Normal 2 58" xfId="979" xr:uid="{00000000-0005-0000-0000-0000E8030000}"/>
    <cellStyle name="Normal 2 59" xfId="980" xr:uid="{00000000-0005-0000-0000-0000E9030000}"/>
    <cellStyle name="Normal 2 6" xfId="981" xr:uid="{00000000-0005-0000-0000-0000EA030000}"/>
    <cellStyle name="Normal 2 60" xfId="982" xr:uid="{00000000-0005-0000-0000-0000EB030000}"/>
    <cellStyle name="Normal 2 61" xfId="983" xr:uid="{00000000-0005-0000-0000-0000EC030000}"/>
    <cellStyle name="Normal 2 62" xfId="984" xr:uid="{00000000-0005-0000-0000-0000ED030000}"/>
    <cellStyle name="Normal 2 63" xfId="985" xr:uid="{00000000-0005-0000-0000-0000EE030000}"/>
    <cellStyle name="Normal 2 64" xfId="986" xr:uid="{00000000-0005-0000-0000-0000EF030000}"/>
    <cellStyle name="Normal 2 65" xfId="987" xr:uid="{00000000-0005-0000-0000-0000F0030000}"/>
    <cellStyle name="Normal 2 66" xfId="988" xr:uid="{00000000-0005-0000-0000-0000F1030000}"/>
    <cellStyle name="Normal 2 67" xfId="989" xr:uid="{00000000-0005-0000-0000-0000F2030000}"/>
    <cellStyle name="Normal 2 68" xfId="990" xr:uid="{00000000-0005-0000-0000-0000F3030000}"/>
    <cellStyle name="Normal 2 69" xfId="991" xr:uid="{00000000-0005-0000-0000-0000F4030000}"/>
    <cellStyle name="Normal 2 7" xfId="992" xr:uid="{00000000-0005-0000-0000-0000F5030000}"/>
    <cellStyle name="Normal 2 70" xfId="993" xr:uid="{00000000-0005-0000-0000-0000F6030000}"/>
    <cellStyle name="Normal 2 71" xfId="994" xr:uid="{00000000-0005-0000-0000-0000F7030000}"/>
    <cellStyle name="Normal 2 72" xfId="995" xr:uid="{00000000-0005-0000-0000-0000F8030000}"/>
    <cellStyle name="Normal 2 73" xfId="996" xr:uid="{00000000-0005-0000-0000-0000F9030000}"/>
    <cellStyle name="Normal 2 74" xfId="997" xr:uid="{00000000-0005-0000-0000-0000FA030000}"/>
    <cellStyle name="Normal 2 75" xfId="998" xr:uid="{00000000-0005-0000-0000-0000FB030000}"/>
    <cellStyle name="Normal 2 76" xfId="999" xr:uid="{00000000-0005-0000-0000-0000FC030000}"/>
    <cellStyle name="Normal 2 77" xfId="1000" xr:uid="{00000000-0005-0000-0000-0000FD030000}"/>
    <cellStyle name="Normal 2 78" xfId="1001" xr:uid="{00000000-0005-0000-0000-0000FE030000}"/>
    <cellStyle name="Normal 2 79" xfId="1002" xr:uid="{00000000-0005-0000-0000-0000FF030000}"/>
    <cellStyle name="Normal 2 8" xfId="1003" xr:uid="{00000000-0005-0000-0000-000000040000}"/>
    <cellStyle name="Normal 2 8 10" xfId="1004" xr:uid="{00000000-0005-0000-0000-000001040000}"/>
    <cellStyle name="Normal 2 8 11" xfId="1005" xr:uid="{00000000-0005-0000-0000-000002040000}"/>
    <cellStyle name="Normal 2 8 12" xfId="1006" xr:uid="{00000000-0005-0000-0000-000003040000}"/>
    <cellStyle name="Normal 2 8 13" xfId="1007" xr:uid="{00000000-0005-0000-0000-000004040000}"/>
    <cellStyle name="Normal 2 8 14" xfId="1008" xr:uid="{00000000-0005-0000-0000-000005040000}"/>
    <cellStyle name="Normal 2 8 15" xfId="1009" xr:uid="{00000000-0005-0000-0000-000006040000}"/>
    <cellStyle name="Normal 2 8 16" xfId="1010" xr:uid="{00000000-0005-0000-0000-000007040000}"/>
    <cellStyle name="Normal 2 8 17" xfId="1011" xr:uid="{00000000-0005-0000-0000-000008040000}"/>
    <cellStyle name="Normal 2 8 18" xfId="1012" xr:uid="{00000000-0005-0000-0000-000009040000}"/>
    <cellStyle name="Normal 2 8 19" xfId="1013" xr:uid="{00000000-0005-0000-0000-00000A040000}"/>
    <cellStyle name="Normal 2 8 2" xfId="1014" xr:uid="{00000000-0005-0000-0000-00000B040000}"/>
    <cellStyle name="Normal 2 8 20" xfId="1015" xr:uid="{00000000-0005-0000-0000-00000C040000}"/>
    <cellStyle name="Normal 2 8 21" xfId="1016" xr:uid="{00000000-0005-0000-0000-00000D040000}"/>
    <cellStyle name="Normal 2 8 22" xfId="1017" xr:uid="{00000000-0005-0000-0000-00000E040000}"/>
    <cellStyle name="Normal 2 8 23" xfId="1018" xr:uid="{00000000-0005-0000-0000-00000F040000}"/>
    <cellStyle name="Normal 2 8 3" xfId="1019" xr:uid="{00000000-0005-0000-0000-000010040000}"/>
    <cellStyle name="Normal 2 8 4" xfId="1020" xr:uid="{00000000-0005-0000-0000-000011040000}"/>
    <cellStyle name="Normal 2 8 5" xfId="1021" xr:uid="{00000000-0005-0000-0000-000012040000}"/>
    <cellStyle name="Normal 2 8 6" xfId="1022" xr:uid="{00000000-0005-0000-0000-000013040000}"/>
    <cellStyle name="Normal 2 8 7" xfId="1023" xr:uid="{00000000-0005-0000-0000-000014040000}"/>
    <cellStyle name="Normal 2 8 8" xfId="1024" xr:uid="{00000000-0005-0000-0000-000015040000}"/>
    <cellStyle name="Normal 2 8 9" xfId="1025" xr:uid="{00000000-0005-0000-0000-000016040000}"/>
    <cellStyle name="Normal 2 80" xfId="1026" xr:uid="{00000000-0005-0000-0000-000017040000}"/>
    <cellStyle name="Normal 2 81" xfId="1027" xr:uid="{00000000-0005-0000-0000-000018040000}"/>
    <cellStyle name="Normal 2 82" xfId="1028" xr:uid="{00000000-0005-0000-0000-000019040000}"/>
    <cellStyle name="Normal 2 83" xfId="1029" xr:uid="{00000000-0005-0000-0000-00001A040000}"/>
    <cellStyle name="Normal 2 84" xfId="1030" xr:uid="{00000000-0005-0000-0000-00001B040000}"/>
    <cellStyle name="Normal 2 85" xfId="1031" xr:uid="{00000000-0005-0000-0000-00001C040000}"/>
    <cellStyle name="Normal 2 86" xfId="1032" xr:uid="{00000000-0005-0000-0000-00001D040000}"/>
    <cellStyle name="Normal 2 87" xfId="1033" xr:uid="{00000000-0005-0000-0000-00001E040000}"/>
    <cellStyle name="Normal 2 88" xfId="1034" xr:uid="{00000000-0005-0000-0000-00001F040000}"/>
    <cellStyle name="Normal 2 89" xfId="1035" xr:uid="{00000000-0005-0000-0000-000020040000}"/>
    <cellStyle name="Normal 2 9" xfId="1036" xr:uid="{00000000-0005-0000-0000-000021040000}"/>
    <cellStyle name="Normal 2 9 10" xfId="1037" xr:uid="{00000000-0005-0000-0000-000022040000}"/>
    <cellStyle name="Normal 2 9 11" xfId="1038" xr:uid="{00000000-0005-0000-0000-000023040000}"/>
    <cellStyle name="Normal 2 9 12" xfId="1039" xr:uid="{00000000-0005-0000-0000-000024040000}"/>
    <cellStyle name="Normal 2 9 13" xfId="1040" xr:uid="{00000000-0005-0000-0000-000025040000}"/>
    <cellStyle name="Normal 2 9 14" xfId="1041" xr:uid="{00000000-0005-0000-0000-000026040000}"/>
    <cellStyle name="Normal 2 9 15" xfId="1042" xr:uid="{00000000-0005-0000-0000-000027040000}"/>
    <cellStyle name="Normal 2 9 16" xfId="1043" xr:uid="{00000000-0005-0000-0000-000028040000}"/>
    <cellStyle name="Normal 2 9 17" xfId="1044" xr:uid="{00000000-0005-0000-0000-000029040000}"/>
    <cellStyle name="Normal 2 9 18" xfId="1045" xr:uid="{00000000-0005-0000-0000-00002A040000}"/>
    <cellStyle name="Normal 2 9 19" xfId="1046" xr:uid="{00000000-0005-0000-0000-00002B040000}"/>
    <cellStyle name="Normal 2 9 2" xfId="1047" xr:uid="{00000000-0005-0000-0000-00002C040000}"/>
    <cellStyle name="Normal 2 9 20" xfId="1048" xr:uid="{00000000-0005-0000-0000-00002D040000}"/>
    <cellStyle name="Normal 2 9 21" xfId="1049" xr:uid="{00000000-0005-0000-0000-00002E040000}"/>
    <cellStyle name="Normal 2 9 22" xfId="1050" xr:uid="{00000000-0005-0000-0000-00002F040000}"/>
    <cellStyle name="Normal 2 9 23" xfId="1051" xr:uid="{00000000-0005-0000-0000-000030040000}"/>
    <cellStyle name="Normal 2 9 3" xfId="1052" xr:uid="{00000000-0005-0000-0000-000031040000}"/>
    <cellStyle name="Normal 2 9 4" xfId="1053" xr:uid="{00000000-0005-0000-0000-000032040000}"/>
    <cellStyle name="Normal 2 9 5" xfId="1054" xr:uid="{00000000-0005-0000-0000-000033040000}"/>
    <cellStyle name="Normal 2 9 6" xfId="1055" xr:uid="{00000000-0005-0000-0000-000034040000}"/>
    <cellStyle name="Normal 2 9 7" xfId="1056" xr:uid="{00000000-0005-0000-0000-000035040000}"/>
    <cellStyle name="Normal 2 9 8" xfId="1057" xr:uid="{00000000-0005-0000-0000-000036040000}"/>
    <cellStyle name="Normal 2 9 9" xfId="1058" xr:uid="{00000000-0005-0000-0000-000037040000}"/>
    <cellStyle name="Normal 2 90" xfId="1059" xr:uid="{00000000-0005-0000-0000-000038040000}"/>
    <cellStyle name="Normal 2 91" xfId="1060" xr:uid="{00000000-0005-0000-0000-000039040000}"/>
    <cellStyle name="Normal 2 92" xfId="1061" xr:uid="{00000000-0005-0000-0000-00003A040000}"/>
    <cellStyle name="Normal 2 93" xfId="1062" xr:uid="{00000000-0005-0000-0000-00003B040000}"/>
    <cellStyle name="Normal 2 94" xfId="55" xr:uid="{00000000-0005-0000-0000-00003C040000}"/>
    <cellStyle name="Normal 2_DEER 032008 Cost Summary Delivery - Rev 4 (2)" xfId="1063" xr:uid="{00000000-0005-0000-0000-00003D040000}"/>
    <cellStyle name="Normal 3" xfId="51" xr:uid="{00000000-0005-0000-0000-00003E040000}"/>
    <cellStyle name="Normal 3 10" xfId="1065" xr:uid="{00000000-0005-0000-0000-00003F040000}"/>
    <cellStyle name="Normal 3 10 10" xfId="1066" xr:uid="{00000000-0005-0000-0000-000040040000}"/>
    <cellStyle name="Normal 3 10 11" xfId="1067" xr:uid="{00000000-0005-0000-0000-000041040000}"/>
    <cellStyle name="Normal 3 10 12" xfId="1068" xr:uid="{00000000-0005-0000-0000-000042040000}"/>
    <cellStyle name="Normal 3 10 13" xfId="1069" xr:uid="{00000000-0005-0000-0000-000043040000}"/>
    <cellStyle name="Normal 3 10 14" xfId="1070" xr:uid="{00000000-0005-0000-0000-000044040000}"/>
    <cellStyle name="Normal 3 10 15" xfId="1071" xr:uid="{00000000-0005-0000-0000-000045040000}"/>
    <cellStyle name="Normal 3 10 16" xfId="1072" xr:uid="{00000000-0005-0000-0000-000046040000}"/>
    <cellStyle name="Normal 3 10 17" xfId="1073" xr:uid="{00000000-0005-0000-0000-000047040000}"/>
    <cellStyle name="Normal 3 10 18" xfId="1074" xr:uid="{00000000-0005-0000-0000-000048040000}"/>
    <cellStyle name="Normal 3 10 19" xfId="1075" xr:uid="{00000000-0005-0000-0000-000049040000}"/>
    <cellStyle name="Normal 3 10 2" xfId="1076" xr:uid="{00000000-0005-0000-0000-00004A040000}"/>
    <cellStyle name="Normal 3 10 20" xfId="1077" xr:uid="{00000000-0005-0000-0000-00004B040000}"/>
    <cellStyle name="Normal 3 10 21" xfId="1078" xr:uid="{00000000-0005-0000-0000-00004C040000}"/>
    <cellStyle name="Normal 3 10 22" xfId="1079" xr:uid="{00000000-0005-0000-0000-00004D040000}"/>
    <cellStyle name="Normal 3 10 23" xfId="1080" xr:uid="{00000000-0005-0000-0000-00004E040000}"/>
    <cellStyle name="Normal 3 10 3" xfId="1081" xr:uid="{00000000-0005-0000-0000-00004F040000}"/>
    <cellStyle name="Normal 3 10 4" xfId="1082" xr:uid="{00000000-0005-0000-0000-000050040000}"/>
    <cellStyle name="Normal 3 10 5" xfId="1083" xr:uid="{00000000-0005-0000-0000-000051040000}"/>
    <cellStyle name="Normal 3 10 6" xfId="1084" xr:uid="{00000000-0005-0000-0000-000052040000}"/>
    <cellStyle name="Normal 3 10 7" xfId="1085" xr:uid="{00000000-0005-0000-0000-000053040000}"/>
    <cellStyle name="Normal 3 10 8" xfId="1086" xr:uid="{00000000-0005-0000-0000-000054040000}"/>
    <cellStyle name="Normal 3 10 9" xfId="1087" xr:uid="{00000000-0005-0000-0000-000055040000}"/>
    <cellStyle name="Normal 3 11" xfId="1088" xr:uid="{00000000-0005-0000-0000-000056040000}"/>
    <cellStyle name="Normal 3 11 10" xfId="1089" xr:uid="{00000000-0005-0000-0000-000057040000}"/>
    <cellStyle name="Normal 3 11 11" xfId="1090" xr:uid="{00000000-0005-0000-0000-000058040000}"/>
    <cellStyle name="Normal 3 11 12" xfId="1091" xr:uid="{00000000-0005-0000-0000-000059040000}"/>
    <cellStyle name="Normal 3 11 13" xfId="1092" xr:uid="{00000000-0005-0000-0000-00005A040000}"/>
    <cellStyle name="Normal 3 11 14" xfId="1093" xr:uid="{00000000-0005-0000-0000-00005B040000}"/>
    <cellStyle name="Normal 3 11 15" xfId="1094" xr:uid="{00000000-0005-0000-0000-00005C040000}"/>
    <cellStyle name="Normal 3 11 16" xfId="1095" xr:uid="{00000000-0005-0000-0000-00005D040000}"/>
    <cellStyle name="Normal 3 11 17" xfId="1096" xr:uid="{00000000-0005-0000-0000-00005E040000}"/>
    <cellStyle name="Normal 3 11 18" xfId="1097" xr:uid="{00000000-0005-0000-0000-00005F040000}"/>
    <cellStyle name="Normal 3 11 19" xfId="1098" xr:uid="{00000000-0005-0000-0000-000060040000}"/>
    <cellStyle name="Normal 3 11 2" xfId="1099" xr:uid="{00000000-0005-0000-0000-000061040000}"/>
    <cellStyle name="Normal 3 11 20" xfId="1100" xr:uid="{00000000-0005-0000-0000-000062040000}"/>
    <cellStyle name="Normal 3 11 21" xfId="1101" xr:uid="{00000000-0005-0000-0000-000063040000}"/>
    <cellStyle name="Normal 3 11 22" xfId="1102" xr:uid="{00000000-0005-0000-0000-000064040000}"/>
    <cellStyle name="Normal 3 11 23" xfId="1103" xr:uid="{00000000-0005-0000-0000-000065040000}"/>
    <cellStyle name="Normal 3 11 3" xfId="1104" xr:uid="{00000000-0005-0000-0000-000066040000}"/>
    <cellStyle name="Normal 3 11 4" xfId="1105" xr:uid="{00000000-0005-0000-0000-000067040000}"/>
    <cellStyle name="Normal 3 11 5" xfId="1106" xr:uid="{00000000-0005-0000-0000-000068040000}"/>
    <cellStyle name="Normal 3 11 6" xfId="1107" xr:uid="{00000000-0005-0000-0000-000069040000}"/>
    <cellStyle name="Normal 3 11 7" xfId="1108" xr:uid="{00000000-0005-0000-0000-00006A040000}"/>
    <cellStyle name="Normal 3 11 8" xfId="1109" xr:uid="{00000000-0005-0000-0000-00006B040000}"/>
    <cellStyle name="Normal 3 11 9" xfId="1110" xr:uid="{00000000-0005-0000-0000-00006C040000}"/>
    <cellStyle name="Normal 3 12" xfId="1111" xr:uid="{00000000-0005-0000-0000-00006D040000}"/>
    <cellStyle name="Normal 3 12 10" xfId="1112" xr:uid="{00000000-0005-0000-0000-00006E040000}"/>
    <cellStyle name="Normal 3 12 11" xfId="1113" xr:uid="{00000000-0005-0000-0000-00006F040000}"/>
    <cellStyle name="Normal 3 12 12" xfId="1114" xr:uid="{00000000-0005-0000-0000-000070040000}"/>
    <cellStyle name="Normal 3 12 13" xfId="1115" xr:uid="{00000000-0005-0000-0000-000071040000}"/>
    <cellStyle name="Normal 3 12 14" xfId="1116" xr:uid="{00000000-0005-0000-0000-000072040000}"/>
    <cellStyle name="Normal 3 12 15" xfId="1117" xr:uid="{00000000-0005-0000-0000-000073040000}"/>
    <cellStyle name="Normal 3 12 16" xfId="1118" xr:uid="{00000000-0005-0000-0000-000074040000}"/>
    <cellStyle name="Normal 3 12 17" xfId="1119" xr:uid="{00000000-0005-0000-0000-000075040000}"/>
    <cellStyle name="Normal 3 12 18" xfId="1120" xr:uid="{00000000-0005-0000-0000-000076040000}"/>
    <cellStyle name="Normal 3 12 19" xfId="1121" xr:uid="{00000000-0005-0000-0000-000077040000}"/>
    <cellStyle name="Normal 3 12 2" xfId="1122" xr:uid="{00000000-0005-0000-0000-000078040000}"/>
    <cellStyle name="Normal 3 12 20" xfId="1123" xr:uid="{00000000-0005-0000-0000-000079040000}"/>
    <cellStyle name="Normal 3 12 21" xfId="1124" xr:uid="{00000000-0005-0000-0000-00007A040000}"/>
    <cellStyle name="Normal 3 12 22" xfId="1125" xr:uid="{00000000-0005-0000-0000-00007B040000}"/>
    <cellStyle name="Normal 3 12 23" xfId="1126" xr:uid="{00000000-0005-0000-0000-00007C040000}"/>
    <cellStyle name="Normal 3 12 3" xfId="1127" xr:uid="{00000000-0005-0000-0000-00007D040000}"/>
    <cellStyle name="Normal 3 12 4" xfId="1128" xr:uid="{00000000-0005-0000-0000-00007E040000}"/>
    <cellStyle name="Normal 3 12 5" xfId="1129" xr:uid="{00000000-0005-0000-0000-00007F040000}"/>
    <cellStyle name="Normal 3 12 6" xfId="1130" xr:uid="{00000000-0005-0000-0000-000080040000}"/>
    <cellStyle name="Normal 3 12 7" xfId="1131" xr:uid="{00000000-0005-0000-0000-000081040000}"/>
    <cellStyle name="Normal 3 12 8" xfId="1132" xr:uid="{00000000-0005-0000-0000-000082040000}"/>
    <cellStyle name="Normal 3 12 9" xfId="1133" xr:uid="{00000000-0005-0000-0000-000083040000}"/>
    <cellStyle name="Normal 3 13" xfId="1134" xr:uid="{00000000-0005-0000-0000-000084040000}"/>
    <cellStyle name="Normal 3 13 10" xfId="1135" xr:uid="{00000000-0005-0000-0000-000085040000}"/>
    <cellStyle name="Normal 3 13 11" xfId="1136" xr:uid="{00000000-0005-0000-0000-000086040000}"/>
    <cellStyle name="Normal 3 13 12" xfId="1137" xr:uid="{00000000-0005-0000-0000-000087040000}"/>
    <cellStyle name="Normal 3 13 13" xfId="1138" xr:uid="{00000000-0005-0000-0000-000088040000}"/>
    <cellStyle name="Normal 3 13 14" xfId="1139" xr:uid="{00000000-0005-0000-0000-000089040000}"/>
    <cellStyle name="Normal 3 13 15" xfId="1140" xr:uid="{00000000-0005-0000-0000-00008A040000}"/>
    <cellStyle name="Normal 3 13 16" xfId="1141" xr:uid="{00000000-0005-0000-0000-00008B040000}"/>
    <cellStyle name="Normal 3 13 17" xfId="1142" xr:uid="{00000000-0005-0000-0000-00008C040000}"/>
    <cellStyle name="Normal 3 13 18" xfId="1143" xr:uid="{00000000-0005-0000-0000-00008D040000}"/>
    <cellStyle name="Normal 3 13 19" xfId="1144" xr:uid="{00000000-0005-0000-0000-00008E040000}"/>
    <cellStyle name="Normal 3 13 2" xfId="1145" xr:uid="{00000000-0005-0000-0000-00008F040000}"/>
    <cellStyle name="Normal 3 13 20" xfId="1146" xr:uid="{00000000-0005-0000-0000-000090040000}"/>
    <cellStyle name="Normal 3 13 21" xfId="1147" xr:uid="{00000000-0005-0000-0000-000091040000}"/>
    <cellStyle name="Normal 3 13 22" xfId="1148" xr:uid="{00000000-0005-0000-0000-000092040000}"/>
    <cellStyle name="Normal 3 13 23" xfId="1149" xr:uid="{00000000-0005-0000-0000-000093040000}"/>
    <cellStyle name="Normal 3 13 3" xfId="1150" xr:uid="{00000000-0005-0000-0000-000094040000}"/>
    <cellStyle name="Normal 3 13 4" xfId="1151" xr:uid="{00000000-0005-0000-0000-000095040000}"/>
    <cellStyle name="Normal 3 13 5" xfId="1152" xr:uid="{00000000-0005-0000-0000-000096040000}"/>
    <cellStyle name="Normal 3 13 6" xfId="1153" xr:uid="{00000000-0005-0000-0000-000097040000}"/>
    <cellStyle name="Normal 3 13 7" xfId="1154" xr:uid="{00000000-0005-0000-0000-000098040000}"/>
    <cellStyle name="Normal 3 13 8" xfId="1155" xr:uid="{00000000-0005-0000-0000-000099040000}"/>
    <cellStyle name="Normal 3 13 9" xfId="1156" xr:uid="{00000000-0005-0000-0000-00009A040000}"/>
    <cellStyle name="Normal 3 14" xfId="1157" xr:uid="{00000000-0005-0000-0000-00009B040000}"/>
    <cellStyle name="Normal 3 14 10" xfId="1158" xr:uid="{00000000-0005-0000-0000-00009C040000}"/>
    <cellStyle name="Normal 3 14 11" xfId="1159" xr:uid="{00000000-0005-0000-0000-00009D040000}"/>
    <cellStyle name="Normal 3 14 12" xfId="1160" xr:uid="{00000000-0005-0000-0000-00009E040000}"/>
    <cellStyle name="Normal 3 14 13" xfId="1161" xr:uid="{00000000-0005-0000-0000-00009F040000}"/>
    <cellStyle name="Normal 3 14 14" xfId="1162" xr:uid="{00000000-0005-0000-0000-0000A0040000}"/>
    <cellStyle name="Normal 3 14 15" xfId="1163" xr:uid="{00000000-0005-0000-0000-0000A1040000}"/>
    <cellStyle name="Normal 3 14 16" xfId="1164" xr:uid="{00000000-0005-0000-0000-0000A2040000}"/>
    <cellStyle name="Normal 3 14 17" xfId="1165" xr:uid="{00000000-0005-0000-0000-0000A3040000}"/>
    <cellStyle name="Normal 3 14 18" xfId="1166" xr:uid="{00000000-0005-0000-0000-0000A4040000}"/>
    <cellStyle name="Normal 3 14 19" xfId="1167" xr:uid="{00000000-0005-0000-0000-0000A5040000}"/>
    <cellStyle name="Normal 3 14 2" xfId="1168" xr:uid="{00000000-0005-0000-0000-0000A6040000}"/>
    <cellStyle name="Normal 3 14 20" xfId="1169" xr:uid="{00000000-0005-0000-0000-0000A7040000}"/>
    <cellStyle name="Normal 3 14 21" xfId="1170" xr:uid="{00000000-0005-0000-0000-0000A8040000}"/>
    <cellStyle name="Normal 3 14 22" xfId="1171" xr:uid="{00000000-0005-0000-0000-0000A9040000}"/>
    <cellStyle name="Normal 3 14 23" xfId="1172" xr:uid="{00000000-0005-0000-0000-0000AA040000}"/>
    <cellStyle name="Normal 3 14 3" xfId="1173" xr:uid="{00000000-0005-0000-0000-0000AB040000}"/>
    <cellStyle name="Normal 3 14 4" xfId="1174" xr:uid="{00000000-0005-0000-0000-0000AC040000}"/>
    <cellStyle name="Normal 3 14 5" xfId="1175" xr:uid="{00000000-0005-0000-0000-0000AD040000}"/>
    <cellStyle name="Normal 3 14 6" xfId="1176" xr:uid="{00000000-0005-0000-0000-0000AE040000}"/>
    <cellStyle name="Normal 3 14 7" xfId="1177" xr:uid="{00000000-0005-0000-0000-0000AF040000}"/>
    <cellStyle name="Normal 3 14 8" xfId="1178" xr:uid="{00000000-0005-0000-0000-0000B0040000}"/>
    <cellStyle name="Normal 3 14 9" xfId="1179" xr:uid="{00000000-0005-0000-0000-0000B1040000}"/>
    <cellStyle name="Normal 3 15" xfId="1180" xr:uid="{00000000-0005-0000-0000-0000B2040000}"/>
    <cellStyle name="Normal 3 15 10" xfId="1181" xr:uid="{00000000-0005-0000-0000-0000B3040000}"/>
    <cellStyle name="Normal 3 15 11" xfId="1182" xr:uid="{00000000-0005-0000-0000-0000B4040000}"/>
    <cellStyle name="Normal 3 15 12" xfId="1183" xr:uid="{00000000-0005-0000-0000-0000B5040000}"/>
    <cellStyle name="Normal 3 15 13" xfId="1184" xr:uid="{00000000-0005-0000-0000-0000B6040000}"/>
    <cellStyle name="Normal 3 15 14" xfId="1185" xr:uid="{00000000-0005-0000-0000-0000B7040000}"/>
    <cellStyle name="Normal 3 15 15" xfId="1186" xr:uid="{00000000-0005-0000-0000-0000B8040000}"/>
    <cellStyle name="Normal 3 15 16" xfId="1187" xr:uid="{00000000-0005-0000-0000-0000B9040000}"/>
    <cellStyle name="Normal 3 15 17" xfId="1188" xr:uid="{00000000-0005-0000-0000-0000BA040000}"/>
    <cellStyle name="Normal 3 15 18" xfId="1189" xr:uid="{00000000-0005-0000-0000-0000BB040000}"/>
    <cellStyle name="Normal 3 15 19" xfId="1190" xr:uid="{00000000-0005-0000-0000-0000BC040000}"/>
    <cellStyle name="Normal 3 15 2" xfId="1191" xr:uid="{00000000-0005-0000-0000-0000BD040000}"/>
    <cellStyle name="Normal 3 15 20" xfId="1192" xr:uid="{00000000-0005-0000-0000-0000BE040000}"/>
    <cellStyle name="Normal 3 15 21" xfId="1193" xr:uid="{00000000-0005-0000-0000-0000BF040000}"/>
    <cellStyle name="Normal 3 15 22" xfId="1194" xr:uid="{00000000-0005-0000-0000-0000C0040000}"/>
    <cellStyle name="Normal 3 15 23" xfId="1195" xr:uid="{00000000-0005-0000-0000-0000C1040000}"/>
    <cellStyle name="Normal 3 15 3" xfId="1196" xr:uid="{00000000-0005-0000-0000-0000C2040000}"/>
    <cellStyle name="Normal 3 15 4" xfId="1197" xr:uid="{00000000-0005-0000-0000-0000C3040000}"/>
    <cellStyle name="Normal 3 15 5" xfId="1198" xr:uid="{00000000-0005-0000-0000-0000C4040000}"/>
    <cellStyle name="Normal 3 15 6" xfId="1199" xr:uid="{00000000-0005-0000-0000-0000C5040000}"/>
    <cellStyle name="Normal 3 15 7" xfId="1200" xr:uid="{00000000-0005-0000-0000-0000C6040000}"/>
    <cellStyle name="Normal 3 15 8" xfId="1201" xr:uid="{00000000-0005-0000-0000-0000C7040000}"/>
    <cellStyle name="Normal 3 15 9" xfId="1202" xr:uid="{00000000-0005-0000-0000-0000C8040000}"/>
    <cellStyle name="Normal 3 16" xfId="1203" xr:uid="{00000000-0005-0000-0000-0000C9040000}"/>
    <cellStyle name="Normal 3 16 10" xfId="1204" xr:uid="{00000000-0005-0000-0000-0000CA040000}"/>
    <cellStyle name="Normal 3 16 11" xfId="1205" xr:uid="{00000000-0005-0000-0000-0000CB040000}"/>
    <cellStyle name="Normal 3 16 12" xfId="1206" xr:uid="{00000000-0005-0000-0000-0000CC040000}"/>
    <cellStyle name="Normal 3 16 13" xfId="1207" xr:uid="{00000000-0005-0000-0000-0000CD040000}"/>
    <cellStyle name="Normal 3 16 14" xfId="1208" xr:uid="{00000000-0005-0000-0000-0000CE040000}"/>
    <cellStyle name="Normal 3 16 15" xfId="1209" xr:uid="{00000000-0005-0000-0000-0000CF040000}"/>
    <cellStyle name="Normal 3 16 16" xfId="1210" xr:uid="{00000000-0005-0000-0000-0000D0040000}"/>
    <cellStyle name="Normal 3 16 17" xfId="1211" xr:uid="{00000000-0005-0000-0000-0000D1040000}"/>
    <cellStyle name="Normal 3 16 18" xfId="1212" xr:uid="{00000000-0005-0000-0000-0000D2040000}"/>
    <cellStyle name="Normal 3 16 19" xfId="1213" xr:uid="{00000000-0005-0000-0000-0000D3040000}"/>
    <cellStyle name="Normal 3 16 2" xfId="1214" xr:uid="{00000000-0005-0000-0000-0000D4040000}"/>
    <cellStyle name="Normal 3 16 20" xfId="1215" xr:uid="{00000000-0005-0000-0000-0000D5040000}"/>
    <cellStyle name="Normal 3 16 21" xfId="1216" xr:uid="{00000000-0005-0000-0000-0000D6040000}"/>
    <cellStyle name="Normal 3 16 22" xfId="1217" xr:uid="{00000000-0005-0000-0000-0000D7040000}"/>
    <cellStyle name="Normal 3 16 23" xfId="1218" xr:uid="{00000000-0005-0000-0000-0000D8040000}"/>
    <cellStyle name="Normal 3 16 3" xfId="1219" xr:uid="{00000000-0005-0000-0000-0000D9040000}"/>
    <cellStyle name="Normal 3 16 4" xfId="1220" xr:uid="{00000000-0005-0000-0000-0000DA040000}"/>
    <cellStyle name="Normal 3 16 5" xfId="1221" xr:uid="{00000000-0005-0000-0000-0000DB040000}"/>
    <cellStyle name="Normal 3 16 6" xfId="1222" xr:uid="{00000000-0005-0000-0000-0000DC040000}"/>
    <cellStyle name="Normal 3 16 7" xfId="1223" xr:uid="{00000000-0005-0000-0000-0000DD040000}"/>
    <cellStyle name="Normal 3 16 8" xfId="1224" xr:uid="{00000000-0005-0000-0000-0000DE040000}"/>
    <cellStyle name="Normal 3 16 9" xfId="1225" xr:uid="{00000000-0005-0000-0000-0000DF040000}"/>
    <cellStyle name="Normal 3 17" xfId="1226" xr:uid="{00000000-0005-0000-0000-0000E0040000}"/>
    <cellStyle name="Normal 3 17 10" xfId="1227" xr:uid="{00000000-0005-0000-0000-0000E1040000}"/>
    <cellStyle name="Normal 3 17 11" xfId="1228" xr:uid="{00000000-0005-0000-0000-0000E2040000}"/>
    <cellStyle name="Normal 3 17 12" xfId="1229" xr:uid="{00000000-0005-0000-0000-0000E3040000}"/>
    <cellStyle name="Normal 3 17 13" xfId="1230" xr:uid="{00000000-0005-0000-0000-0000E4040000}"/>
    <cellStyle name="Normal 3 17 14" xfId="1231" xr:uid="{00000000-0005-0000-0000-0000E5040000}"/>
    <cellStyle name="Normal 3 17 15" xfId="1232" xr:uid="{00000000-0005-0000-0000-0000E6040000}"/>
    <cellStyle name="Normal 3 17 16" xfId="1233" xr:uid="{00000000-0005-0000-0000-0000E7040000}"/>
    <cellStyle name="Normal 3 17 17" xfId="1234" xr:uid="{00000000-0005-0000-0000-0000E8040000}"/>
    <cellStyle name="Normal 3 17 18" xfId="1235" xr:uid="{00000000-0005-0000-0000-0000E9040000}"/>
    <cellStyle name="Normal 3 17 19" xfId="1236" xr:uid="{00000000-0005-0000-0000-0000EA040000}"/>
    <cellStyle name="Normal 3 17 2" xfId="1237" xr:uid="{00000000-0005-0000-0000-0000EB040000}"/>
    <cellStyle name="Normal 3 17 20" xfId="1238" xr:uid="{00000000-0005-0000-0000-0000EC040000}"/>
    <cellStyle name="Normal 3 17 21" xfId="1239" xr:uid="{00000000-0005-0000-0000-0000ED040000}"/>
    <cellStyle name="Normal 3 17 22" xfId="1240" xr:uid="{00000000-0005-0000-0000-0000EE040000}"/>
    <cellStyle name="Normal 3 17 23" xfId="1241" xr:uid="{00000000-0005-0000-0000-0000EF040000}"/>
    <cellStyle name="Normal 3 17 3" xfId="1242" xr:uid="{00000000-0005-0000-0000-0000F0040000}"/>
    <cellStyle name="Normal 3 17 4" xfId="1243" xr:uid="{00000000-0005-0000-0000-0000F1040000}"/>
    <cellStyle name="Normal 3 17 5" xfId="1244" xr:uid="{00000000-0005-0000-0000-0000F2040000}"/>
    <cellStyle name="Normal 3 17 6" xfId="1245" xr:uid="{00000000-0005-0000-0000-0000F3040000}"/>
    <cellStyle name="Normal 3 17 7" xfId="1246" xr:uid="{00000000-0005-0000-0000-0000F4040000}"/>
    <cellStyle name="Normal 3 17 8" xfId="1247" xr:uid="{00000000-0005-0000-0000-0000F5040000}"/>
    <cellStyle name="Normal 3 17 9" xfId="1248" xr:uid="{00000000-0005-0000-0000-0000F6040000}"/>
    <cellStyle name="Normal 3 18" xfId="1249" xr:uid="{00000000-0005-0000-0000-0000F7040000}"/>
    <cellStyle name="Normal 3 18 10" xfId="1250" xr:uid="{00000000-0005-0000-0000-0000F8040000}"/>
    <cellStyle name="Normal 3 18 11" xfId="1251" xr:uid="{00000000-0005-0000-0000-0000F9040000}"/>
    <cellStyle name="Normal 3 18 12" xfId="1252" xr:uid="{00000000-0005-0000-0000-0000FA040000}"/>
    <cellStyle name="Normal 3 18 13" xfId="1253" xr:uid="{00000000-0005-0000-0000-0000FB040000}"/>
    <cellStyle name="Normal 3 18 14" xfId="1254" xr:uid="{00000000-0005-0000-0000-0000FC040000}"/>
    <cellStyle name="Normal 3 18 15" xfId="1255" xr:uid="{00000000-0005-0000-0000-0000FD040000}"/>
    <cellStyle name="Normal 3 18 16" xfId="1256" xr:uid="{00000000-0005-0000-0000-0000FE040000}"/>
    <cellStyle name="Normal 3 18 17" xfId="1257" xr:uid="{00000000-0005-0000-0000-0000FF040000}"/>
    <cellStyle name="Normal 3 18 18" xfId="1258" xr:uid="{00000000-0005-0000-0000-000000050000}"/>
    <cellStyle name="Normal 3 18 19" xfId="1259" xr:uid="{00000000-0005-0000-0000-000001050000}"/>
    <cellStyle name="Normal 3 18 2" xfId="1260" xr:uid="{00000000-0005-0000-0000-000002050000}"/>
    <cellStyle name="Normal 3 18 20" xfId="1261" xr:uid="{00000000-0005-0000-0000-000003050000}"/>
    <cellStyle name="Normal 3 18 21" xfId="1262" xr:uid="{00000000-0005-0000-0000-000004050000}"/>
    <cellStyle name="Normal 3 18 22" xfId="1263" xr:uid="{00000000-0005-0000-0000-000005050000}"/>
    <cellStyle name="Normal 3 18 23" xfId="1264" xr:uid="{00000000-0005-0000-0000-000006050000}"/>
    <cellStyle name="Normal 3 18 3" xfId="1265" xr:uid="{00000000-0005-0000-0000-000007050000}"/>
    <cellStyle name="Normal 3 18 4" xfId="1266" xr:uid="{00000000-0005-0000-0000-000008050000}"/>
    <cellStyle name="Normal 3 18 5" xfId="1267" xr:uid="{00000000-0005-0000-0000-000009050000}"/>
    <cellStyle name="Normal 3 18 6" xfId="1268" xr:uid="{00000000-0005-0000-0000-00000A050000}"/>
    <cellStyle name="Normal 3 18 7" xfId="1269" xr:uid="{00000000-0005-0000-0000-00000B050000}"/>
    <cellStyle name="Normal 3 18 8" xfId="1270" xr:uid="{00000000-0005-0000-0000-00000C050000}"/>
    <cellStyle name="Normal 3 18 9" xfId="1271" xr:uid="{00000000-0005-0000-0000-00000D050000}"/>
    <cellStyle name="Normal 3 19" xfId="1272" xr:uid="{00000000-0005-0000-0000-00000E050000}"/>
    <cellStyle name="Normal 3 19 10" xfId="1273" xr:uid="{00000000-0005-0000-0000-00000F050000}"/>
    <cellStyle name="Normal 3 19 11" xfId="1274" xr:uid="{00000000-0005-0000-0000-000010050000}"/>
    <cellStyle name="Normal 3 19 12" xfId="1275" xr:uid="{00000000-0005-0000-0000-000011050000}"/>
    <cellStyle name="Normal 3 19 13" xfId="1276" xr:uid="{00000000-0005-0000-0000-000012050000}"/>
    <cellStyle name="Normal 3 19 14" xfId="1277" xr:uid="{00000000-0005-0000-0000-000013050000}"/>
    <cellStyle name="Normal 3 19 15" xfId="1278" xr:uid="{00000000-0005-0000-0000-000014050000}"/>
    <cellStyle name="Normal 3 19 16" xfId="1279" xr:uid="{00000000-0005-0000-0000-000015050000}"/>
    <cellStyle name="Normal 3 19 17" xfId="1280" xr:uid="{00000000-0005-0000-0000-000016050000}"/>
    <cellStyle name="Normal 3 19 18" xfId="1281" xr:uid="{00000000-0005-0000-0000-000017050000}"/>
    <cellStyle name="Normal 3 19 19" xfId="1282" xr:uid="{00000000-0005-0000-0000-000018050000}"/>
    <cellStyle name="Normal 3 19 2" xfId="1283" xr:uid="{00000000-0005-0000-0000-000019050000}"/>
    <cellStyle name="Normal 3 19 20" xfId="1284" xr:uid="{00000000-0005-0000-0000-00001A050000}"/>
    <cellStyle name="Normal 3 19 21" xfId="1285" xr:uid="{00000000-0005-0000-0000-00001B050000}"/>
    <cellStyle name="Normal 3 19 22" xfId="1286" xr:uid="{00000000-0005-0000-0000-00001C050000}"/>
    <cellStyle name="Normal 3 19 23" xfId="1287" xr:uid="{00000000-0005-0000-0000-00001D050000}"/>
    <cellStyle name="Normal 3 19 3" xfId="1288" xr:uid="{00000000-0005-0000-0000-00001E050000}"/>
    <cellStyle name="Normal 3 19 4" xfId="1289" xr:uid="{00000000-0005-0000-0000-00001F050000}"/>
    <cellStyle name="Normal 3 19 5" xfId="1290" xr:uid="{00000000-0005-0000-0000-000020050000}"/>
    <cellStyle name="Normal 3 19 6" xfId="1291" xr:uid="{00000000-0005-0000-0000-000021050000}"/>
    <cellStyle name="Normal 3 19 7" xfId="1292" xr:uid="{00000000-0005-0000-0000-000022050000}"/>
    <cellStyle name="Normal 3 19 8" xfId="1293" xr:uid="{00000000-0005-0000-0000-000023050000}"/>
    <cellStyle name="Normal 3 19 9" xfId="1294" xr:uid="{00000000-0005-0000-0000-000024050000}"/>
    <cellStyle name="Normal 3 2" xfId="1295" xr:uid="{00000000-0005-0000-0000-000025050000}"/>
    <cellStyle name="Normal 3 2 10" xfId="1296" xr:uid="{00000000-0005-0000-0000-000026050000}"/>
    <cellStyle name="Normal 3 2 11" xfId="1297" xr:uid="{00000000-0005-0000-0000-000027050000}"/>
    <cellStyle name="Normal 3 2 12" xfId="1298" xr:uid="{00000000-0005-0000-0000-000028050000}"/>
    <cellStyle name="Normal 3 2 13" xfId="1299" xr:uid="{00000000-0005-0000-0000-000029050000}"/>
    <cellStyle name="Normal 3 2 14" xfId="1300" xr:uid="{00000000-0005-0000-0000-00002A050000}"/>
    <cellStyle name="Normal 3 2 15" xfId="1301" xr:uid="{00000000-0005-0000-0000-00002B050000}"/>
    <cellStyle name="Normal 3 2 16" xfId="1302" xr:uid="{00000000-0005-0000-0000-00002C050000}"/>
    <cellStyle name="Normal 3 2 17" xfId="1303" xr:uid="{00000000-0005-0000-0000-00002D050000}"/>
    <cellStyle name="Normal 3 2 18" xfId="1304" xr:uid="{00000000-0005-0000-0000-00002E050000}"/>
    <cellStyle name="Normal 3 2 19" xfId="1305" xr:uid="{00000000-0005-0000-0000-00002F050000}"/>
    <cellStyle name="Normal 3 2 2" xfId="1306" xr:uid="{00000000-0005-0000-0000-000030050000}"/>
    <cellStyle name="Normal 3 2 2 10" xfId="1307" xr:uid="{00000000-0005-0000-0000-000031050000}"/>
    <cellStyle name="Normal 3 2 2 11" xfId="1308" xr:uid="{00000000-0005-0000-0000-000032050000}"/>
    <cellStyle name="Normal 3 2 2 12" xfId="1309" xr:uid="{00000000-0005-0000-0000-000033050000}"/>
    <cellStyle name="Normal 3 2 2 13" xfId="1310" xr:uid="{00000000-0005-0000-0000-000034050000}"/>
    <cellStyle name="Normal 3 2 2 14" xfId="1311" xr:uid="{00000000-0005-0000-0000-000035050000}"/>
    <cellStyle name="Normal 3 2 2 15" xfId="1312" xr:uid="{00000000-0005-0000-0000-000036050000}"/>
    <cellStyle name="Normal 3 2 2 16" xfId="1313" xr:uid="{00000000-0005-0000-0000-000037050000}"/>
    <cellStyle name="Normal 3 2 2 17" xfId="1314" xr:uid="{00000000-0005-0000-0000-000038050000}"/>
    <cellStyle name="Normal 3 2 2 18" xfId="1315" xr:uid="{00000000-0005-0000-0000-000039050000}"/>
    <cellStyle name="Normal 3 2 2 19" xfId="1316" xr:uid="{00000000-0005-0000-0000-00003A050000}"/>
    <cellStyle name="Normal 3 2 2 2" xfId="1317" xr:uid="{00000000-0005-0000-0000-00003B050000}"/>
    <cellStyle name="Normal 3 2 2 20" xfId="1318" xr:uid="{00000000-0005-0000-0000-00003C050000}"/>
    <cellStyle name="Normal 3 2 2 21" xfId="1319" xr:uid="{00000000-0005-0000-0000-00003D050000}"/>
    <cellStyle name="Normal 3 2 2 22" xfId="1320" xr:uid="{00000000-0005-0000-0000-00003E050000}"/>
    <cellStyle name="Normal 3 2 2 23" xfId="1321" xr:uid="{00000000-0005-0000-0000-00003F050000}"/>
    <cellStyle name="Normal 3 2 2 24" xfId="1322" xr:uid="{00000000-0005-0000-0000-000040050000}"/>
    <cellStyle name="Normal 3 2 2 25" xfId="1323" xr:uid="{00000000-0005-0000-0000-000041050000}"/>
    <cellStyle name="Normal 3 2 2 26" xfId="1324" xr:uid="{00000000-0005-0000-0000-000042050000}"/>
    <cellStyle name="Normal 3 2 2 27" xfId="1325" xr:uid="{00000000-0005-0000-0000-000043050000}"/>
    <cellStyle name="Normal 3 2 2 28" xfId="1326" xr:uid="{00000000-0005-0000-0000-000044050000}"/>
    <cellStyle name="Normal 3 2 2 29" xfId="1327" xr:uid="{00000000-0005-0000-0000-000045050000}"/>
    <cellStyle name="Normal 3 2 2 3" xfId="1328" xr:uid="{00000000-0005-0000-0000-000046050000}"/>
    <cellStyle name="Normal 3 2 2 30" xfId="1329" xr:uid="{00000000-0005-0000-0000-000047050000}"/>
    <cellStyle name="Normal 3 2 2 31" xfId="1330" xr:uid="{00000000-0005-0000-0000-000048050000}"/>
    <cellStyle name="Normal 3 2 2 32" xfId="1331" xr:uid="{00000000-0005-0000-0000-000049050000}"/>
    <cellStyle name="Normal 3 2 2 33" xfId="1332" xr:uid="{00000000-0005-0000-0000-00004A050000}"/>
    <cellStyle name="Normal 3 2 2 4" xfId="1333" xr:uid="{00000000-0005-0000-0000-00004B050000}"/>
    <cellStyle name="Normal 3 2 2 5" xfId="1334" xr:uid="{00000000-0005-0000-0000-00004C050000}"/>
    <cellStyle name="Normal 3 2 2 6" xfId="1335" xr:uid="{00000000-0005-0000-0000-00004D050000}"/>
    <cellStyle name="Normal 3 2 2 7" xfId="1336" xr:uid="{00000000-0005-0000-0000-00004E050000}"/>
    <cellStyle name="Normal 3 2 2 8" xfId="1337" xr:uid="{00000000-0005-0000-0000-00004F050000}"/>
    <cellStyle name="Normal 3 2 2 9" xfId="1338" xr:uid="{00000000-0005-0000-0000-000050050000}"/>
    <cellStyle name="Normal 3 2 20" xfId="1339" xr:uid="{00000000-0005-0000-0000-000051050000}"/>
    <cellStyle name="Normal 3 2 21" xfId="1340" xr:uid="{00000000-0005-0000-0000-000052050000}"/>
    <cellStyle name="Normal 3 2 22" xfId="1341" xr:uid="{00000000-0005-0000-0000-000053050000}"/>
    <cellStyle name="Normal 3 2 23" xfId="1342" xr:uid="{00000000-0005-0000-0000-000054050000}"/>
    <cellStyle name="Normal 3 2 24" xfId="1343" xr:uid="{00000000-0005-0000-0000-000055050000}"/>
    <cellStyle name="Normal 3 2 25" xfId="1344" xr:uid="{00000000-0005-0000-0000-000056050000}"/>
    <cellStyle name="Normal 3 2 26" xfId="1345" xr:uid="{00000000-0005-0000-0000-000057050000}"/>
    <cellStyle name="Normal 3 2 27" xfId="1346" xr:uid="{00000000-0005-0000-0000-000058050000}"/>
    <cellStyle name="Normal 3 2 28" xfId="1347" xr:uid="{00000000-0005-0000-0000-000059050000}"/>
    <cellStyle name="Normal 3 2 29" xfId="1348" xr:uid="{00000000-0005-0000-0000-00005A050000}"/>
    <cellStyle name="Normal 3 2 3" xfId="1349" xr:uid="{00000000-0005-0000-0000-00005B050000}"/>
    <cellStyle name="Normal 3 2 30" xfId="1350" xr:uid="{00000000-0005-0000-0000-00005C050000}"/>
    <cellStyle name="Normal 3 2 31" xfId="1351" xr:uid="{00000000-0005-0000-0000-00005D050000}"/>
    <cellStyle name="Normal 3 2 32" xfId="1352" xr:uid="{00000000-0005-0000-0000-00005E050000}"/>
    <cellStyle name="Normal 3 2 33" xfId="1353" xr:uid="{00000000-0005-0000-0000-00005F050000}"/>
    <cellStyle name="Normal 3 2 34" xfId="1354" xr:uid="{00000000-0005-0000-0000-000060050000}"/>
    <cellStyle name="Normal 3 2 35" xfId="1355" xr:uid="{00000000-0005-0000-0000-000061050000}"/>
    <cellStyle name="Normal 3 2 36" xfId="1356" xr:uid="{00000000-0005-0000-0000-000062050000}"/>
    <cellStyle name="Normal 3 2 37" xfId="1357" xr:uid="{00000000-0005-0000-0000-000063050000}"/>
    <cellStyle name="Normal 3 2 38" xfId="1358" xr:uid="{00000000-0005-0000-0000-000064050000}"/>
    <cellStyle name="Normal 3 2 39" xfId="1359" xr:uid="{00000000-0005-0000-0000-000065050000}"/>
    <cellStyle name="Normal 3 2 4" xfId="1360" xr:uid="{00000000-0005-0000-0000-000066050000}"/>
    <cellStyle name="Normal 3 2 40" xfId="1361" xr:uid="{00000000-0005-0000-0000-000067050000}"/>
    <cellStyle name="Normal 3 2 41" xfId="1362" xr:uid="{00000000-0005-0000-0000-000068050000}"/>
    <cellStyle name="Normal 3 2 42" xfId="1363" xr:uid="{00000000-0005-0000-0000-000069050000}"/>
    <cellStyle name="Normal 3 2 43" xfId="1364" xr:uid="{00000000-0005-0000-0000-00006A050000}"/>
    <cellStyle name="Normal 3 2 44" xfId="1365" xr:uid="{00000000-0005-0000-0000-00006B050000}"/>
    <cellStyle name="Normal 3 2 45" xfId="1366" xr:uid="{00000000-0005-0000-0000-00006C050000}"/>
    <cellStyle name="Normal 3 2 46" xfId="1367" xr:uid="{00000000-0005-0000-0000-00006D050000}"/>
    <cellStyle name="Normal 3 2 47" xfId="1368" xr:uid="{00000000-0005-0000-0000-00006E050000}"/>
    <cellStyle name="Normal 3 2 48" xfId="1369" xr:uid="{00000000-0005-0000-0000-00006F050000}"/>
    <cellStyle name="Normal 3 2 49" xfId="1370" xr:uid="{00000000-0005-0000-0000-000070050000}"/>
    <cellStyle name="Normal 3 2 5" xfId="1371" xr:uid="{00000000-0005-0000-0000-000071050000}"/>
    <cellStyle name="Normal 3 2 50" xfId="1372" xr:uid="{00000000-0005-0000-0000-000072050000}"/>
    <cellStyle name="Normal 3 2 51" xfId="1373" xr:uid="{00000000-0005-0000-0000-000073050000}"/>
    <cellStyle name="Normal 3 2 52" xfId="1374" xr:uid="{00000000-0005-0000-0000-000074050000}"/>
    <cellStyle name="Normal 3 2 53" xfId="1375" xr:uid="{00000000-0005-0000-0000-000075050000}"/>
    <cellStyle name="Normal 3 2 54" xfId="1376" xr:uid="{00000000-0005-0000-0000-000076050000}"/>
    <cellStyle name="Normal 3 2 55" xfId="1377" xr:uid="{00000000-0005-0000-0000-000077050000}"/>
    <cellStyle name="Normal 3 2 56" xfId="2030" xr:uid="{00000000-0005-0000-0000-000078050000}"/>
    <cellStyle name="Normal 3 2 6" xfId="1378" xr:uid="{00000000-0005-0000-0000-000079050000}"/>
    <cellStyle name="Normal 3 2 7" xfId="1379" xr:uid="{00000000-0005-0000-0000-00007A050000}"/>
    <cellStyle name="Normal 3 2 8" xfId="1380" xr:uid="{00000000-0005-0000-0000-00007B050000}"/>
    <cellStyle name="Normal 3 2 9" xfId="1381" xr:uid="{00000000-0005-0000-0000-00007C050000}"/>
    <cellStyle name="Normal 3 20" xfId="1382" xr:uid="{00000000-0005-0000-0000-00007D050000}"/>
    <cellStyle name="Normal 3 20 10" xfId="1383" xr:uid="{00000000-0005-0000-0000-00007E050000}"/>
    <cellStyle name="Normal 3 20 11" xfId="1384" xr:uid="{00000000-0005-0000-0000-00007F050000}"/>
    <cellStyle name="Normal 3 20 12" xfId="1385" xr:uid="{00000000-0005-0000-0000-000080050000}"/>
    <cellStyle name="Normal 3 20 13" xfId="1386" xr:uid="{00000000-0005-0000-0000-000081050000}"/>
    <cellStyle name="Normal 3 20 14" xfId="1387" xr:uid="{00000000-0005-0000-0000-000082050000}"/>
    <cellStyle name="Normal 3 20 15" xfId="1388" xr:uid="{00000000-0005-0000-0000-000083050000}"/>
    <cellStyle name="Normal 3 20 16" xfId="1389" xr:uid="{00000000-0005-0000-0000-000084050000}"/>
    <cellStyle name="Normal 3 20 17" xfId="1390" xr:uid="{00000000-0005-0000-0000-000085050000}"/>
    <cellStyle name="Normal 3 20 18" xfId="1391" xr:uid="{00000000-0005-0000-0000-000086050000}"/>
    <cellStyle name="Normal 3 20 19" xfId="1392" xr:uid="{00000000-0005-0000-0000-000087050000}"/>
    <cellStyle name="Normal 3 20 2" xfId="1393" xr:uid="{00000000-0005-0000-0000-000088050000}"/>
    <cellStyle name="Normal 3 20 20" xfId="1394" xr:uid="{00000000-0005-0000-0000-000089050000}"/>
    <cellStyle name="Normal 3 20 21" xfId="1395" xr:uid="{00000000-0005-0000-0000-00008A050000}"/>
    <cellStyle name="Normal 3 20 22" xfId="1396" xr:uid="{00000000-0005-0000-0000-00008B050000}"/>
    <cellStyle name="Normal 3 20 23" xfId="1397" xr:uid="{00000000-0005-0000-0000-00008C050000}"/>
    <cellStyle name="Normal 3 20 3" xfId="1398" xr:uid="{00000000-0005-0000-0000-00008D050000}"/>
    <cellStyle name="Normal 3 20 4" xfId="1399" xr:uid="{00000000-0005-0000-0000-00008E050000}"/>
    <cellStyle name="Normal 3 20 5" xfId="1400" xr:uid="{00000000-0005-0000-0000-00008F050000}"/>
    <cellStyle name="Normal 3 20 6" xfId="1401" xr:uid="{00000000-0005-0000-0000-000090050000}"/>
    <cellStyle name="Normal 3 20 7" xfId="1402" xr:uid="{00000000-0005-0000-0000-000091050000}"/>
    <cellStyle name="Normal 3 20 8" xfId="1403" xr:uid="{00000000-0005-0000-0000-000092050000}"/>
    <cellStyle name="Normal 3 20 9" xfId="1404" xr:uid="{00000000-0005-0000-0000-000093050000}"/>
    <cellStyle name="Normal 3 21" xfId="1405" xr:uid="{00000000-0005-0000-0000-000094050000}"/>
    <cellStyle name="Normal 3 21 10" xfId="1406" xr:uid="{00000000-0005-0000-0000-000095050000}"/>
    <cellStyle name="Normal 3 21 11" xfId="1407" xr:uid="{00000000-0005-0000-0000-000096050000}"/>
    <cellStyle name="Normal 3 21 12" xfId="1408" xr:uid="{00000000-0005-0000-0000-000097050000}"/>
    <cellStyle name="Normal 3 21 13" xfId="1409" xr:uid="{00000000-0005-0000-0000-000098050000}"/>
    <cellStyle name="Normal 3 21 14" xfId="1410" xr:uid="{00000000-0005-0000-0000-000099050000}"/>
    <cellStyle name="Normal 3 21 15" xfId="1411" xr:uid="{00000000-0005-0000-0000-00009A050000}"/>
    <cellStyle name="Normal 3 21 16" xfId="1412" xr:uid="{00000000-0005-0000-0000-00009B050000}"/>
    <cellStyle name="Normal 3 21 17" xfId="1413" xr:uid="{00000000-0005-0000-0000-00009C050000}"/>
    <cellStyle name="Normal 3 21 18" xfId="1414" xr:uid="{00000000-0005-0000-0000-00009D050000}"/>
    <cellStyle name="Normal 3 21 19" xfId="1415" xr:uid="{00000000-0005-0000-0000-00009E050000}"/>
    <cellStyle name="Normal 3 21 2" xfId="1416" xr:uid="{00000000-0005-0000-0000-00009F050000}"/>
    <cellStyle name="Normal 3 21 20" xfId="1417" xr:uid="{00000000-0005-0000-0000-0000A0050000}"/>
    <cellStyle name="Normal 3 21 21" xfId="1418" xr:uid="{00000000-0005-0000-0000-0000A1050000}"/>
    <cellStyle name="Normal 3 21 22" xfId="1419" xr:uid="{00000000-0005-0000-0000-0000A2050000}"/>
    <cellStyle name="Normal 3 21 23" xfId="1420" xr:uid="{00000000-0005-0000-0000-0000A3050000}"/>
    <cellStyle name="Normal 3 21 3" xfId="1421" xr:uid="{00000000-0005-0000-0000-0000A4050000}"/>
    <cellStyle name="Normal 3 21 4" xfId="1422" xr:uid="{00000000-0005-0000-0000-0000A5050000}"/>
    <cellStyle name="Normal 3 21 5" xfId="1423" xr:uid="{00000000-0005-0000-0000-0000A6050000}"/>
    <cellStyle name="Normal 3 21 6" xfId="1424" xr:uid="{00000000-0005-0000-0000-0000A7050000}"/>
    <cellStyle name="Normal 3 21 7" xfId="1425" xr:uid="{00000000-0005-0000-0000-0000A8050000}"/>
    <cellStyle name="Normal 3 21 8" xfId="1426" xr:uid="{00000000-0005-0000-0000-0000A9050000}"/>
    <cellStyle name="Normal 3 21 9" xfId="1427" xr:uid="{00000000-0005-0000-0000-0000AA050000}"/>
    <cellStyle name="Normal 3 22" xfId="1428" xr:uid="{00000000-0005-0000-0000-0000AB050000}"/>
    <cellStyle name="Normal 3 22 10" xfId="1429" xr:uid="{00000000-0005-0000-0000-0000AC050000}"/>
    <cellStyle name="Normal 3 22 11" xfId="1430" xr:uid="{00000000-0005-0000-0000-0000AD050000}"/>
    <cellStyle name="Normal 3 22 12" xfId="1431" xr:uid="{00000000-0005-0000-0000-0000AE050000}"/>
    <cellStyle name="Normal 3 22 13" xfId="1432" xr:uid="{00000000-0005-0000-0000-0000AF050000}"/>
    <cellStyle name="Normal 3 22 14" xfId="1433" xr:uid="{00000000-0005-0000-0000-0000B0050000}"/>
    <cellStyle name="Normal 3 22 15" xfId="1434" xr:uid="{00000000-0005-0000-0000-0000B1050000}"/>
    <cellStyle name="Normal 3 22 16" xfId="1435" xr:uid="{00000000-0005-0000-0000-0000B2050000}"/>
    <cellStyle name="Normal 3 22 17" xfId="1436" xr:uid="{00000000-0005-0000-0000-0000B3050000}"/>
    <cellStyle name="Normal 3 22 18" xfId="1437" xr:uid="{00000000-0005-0000-0000-0000B4050000}"/>
    <cellStyle name="Normal 3 22 19" xfId="1438" xr:uid="{00000000-0005-0000-0000-0000B5050000}"/>
    <cellStyle name="Normal 3 22 2" xfId="1439" xr:uid="{00000000-0005-0000-0000-0000B6050000}"/>
    <cellStyle name="Normal 3 22 20" xfId="1440" xr:uid="{00000000-0005-0000-0000-0000B7050000}"/>
    <cellStyle name="Normal 3 22 21" xfId="1441" xr:uid="{00000000-0005-0000-0000-0000B8050000}"/>
    <cellStyle name="Normal 3 22 22" xfId="1442" xr:uid="{00000000-0005-0000-0000-0000B9050000}"/>
    <cellStyle name="Normal 3 22 23" xfId="1443" xr:uid="{00000000-0005-0000-0000-0000BA050000}"/>
    <cellStyle name="Normal 3 22 3" xfId="1444" xr:uid="{00000000-0005-0000-0000-0000BB050000}"/>
    <cellStyle name="Normal 3 22 4" xfId="1445" xr:uid="{00000000-0005-0000-0000-0000BC050000}"/>
    <cellStyle name="Normal 3 22 5" xfId="1446" xr:uid="{00000000-0005-0000-0000-0000BD050000}"/>
    <cellStyle name="Normal 3 22 6" xfId="1447" xr:uid="{00000000-0005-0000-0000-0000BE050000}"/>
    <cellStyle name="Normal 3 22 7" xfId="1448" xr:uid="{00000000-0005-0000-0000-0000BF050000}"/>
    <cellStyle name="Normal 3 22 8" xfId="1449" xr:uid="{00000000-0005-0000-0000-0000C0050000}"/>
    <cellStyle name="Normal 3 22 9" xfId="1450" xr:uid="{00000000-0005-0000-0000-0000C1050000}"/>
    <cellStyle name="Normal 3 23" xfId="1451" xr:uid="{00000000-0005-0000-0000-0000C2050000}"/>
    <cellStyle name="Normal 3 23 10" xfId="1452" xr:uid="{00000000-0005-0000-0000-0000C3050000}"/>
    <cellStyle name="Normal 3 23 11" xfId="1453" xr:uid="{00000000-0005-0000-0000-0000C4050000}"/>
    <cellStyle name="Normal 3 23 12" xfId="1454" xr:uid="{00000000-0005-0000-0000-0000C5050000}"/>
    <cellStyle name="Normal 3 23 13" xfId="1455" xr:uid="{00000000-0005-0000-0000-0000C6050000}"/>
    <cellStyle name="Normal 3 23 14" xfId="1456" xr:uid="{00000000-0005-0000-0000-0000C7050000}"/>
    <cellStyle name="Normal 3 23 15" xfId="1457" xr:uid="{00000000-0005-0000-0000-0000C8050000}"/>
    <cellStyle name="Normal 3 23 16" xfId="1458" xr:uid="{00000000-0005-0000-0000-0000C9050000}"/>
    <cellStyle name="Normal 3 23 17" xfId="1459" xr:uid="{00000000-0005-0000-0000-0000CA050000}"/>
    <cellStyle name="Normal 3 23 18" xfId="1460" xr:uid="{00000000-0005-0000-0000-0000CB050000}"/>
    <cellStyle name="Normal 3 23 19" xfId="1461" xr:uid="{00000000-0005-0000-0000-0000CC050000}"/>
    <cellStyle name="Normal 3 23 2" xfId="1462" xr:uid="{00000000-0005-0000-0000-0000CD050000}"/>
    <cellStyle name="Normal 3 23 20" xfId="1463" xr:uid="{00000000-0005-0000-0000-0000CE050000}"/>
    <cellStyle name="Normal 3 23 21" xfId="1464" xr:uid="{00000000-0005-0000-0000-0000CF050000}"/>
    <cellStyle name="Normal 3 23 22" xfId="1465" xr:uid="{00000000-0005-0000-0000-0000D0050000}"/>
    <cellStyle name="Normal 3 23 23" xfId="1466" xr:uid="{00000000-0005-0000-0000-0000D1050000}"/>
    <cellStyle name="Normal 3 23 3" xfId="1467" xr:uid="{00000000-0005-0000-0000-0000D2050000}"/>
    <cellStyle name="Normal 3 23 4" xfId="1468" xr:uid="{00000000-0005-0000-0000-0000D3050000}"/>
    <cellStyle name="Normal 3 23 5" xfId="1469" xr:uid="{00000000-0005-0000-0000-0000D4050000}"/>
    <cellStyle name="Normal 3 23 6" xfId="1470" xr:uid="{00000000-0005-0000-0000-0000D5050000}"/>
    <cellStyle name="Normal 3 23 7" xfId="1471" xr:uid="{00000000-0005-0000-0000-0000D6050000}"/>
    <cellStyle name="Normal 3 23 8" xfId="1472" xr:uid="{00000000-0005-0000-0000-0000D7050000}"/>
    <cellStyle name="Normal 3 23 9" xfId="1473" xr:uid="{00000000-0005-0000-0000-0000D8050000}"/>
    <cellStyle name="Normal 3 24" xfId="1474" xr:uid="{00000000-0005-0000-0000-0000D9050000}"/>
    <cellStyle name="Normal 3 24 10" xfId="1475" xr:uid="{00000000-0005-0000-0000-0000DA050000}"/>
    <cellStyle name="Normal 3 24 11" xfId="1476" xr:uid="{00000000-0005-0000-0000-0000DB050000}"/>
    <cellStyle name="Normal 3 24 12" xfId="1477" xr:uid="{00000000-0005-0000-0000-0000DC050000}"/>
    <cellStyle name="Normal 3 24 13" xfId="1478" xr:uid="{00000000-0005-0000-0000-0000DD050000}"/>
    <cellStyle name="Normal 3 24 14" xfId="1479" xr:uid="{00000000-0005-0000-0000-0000DE050000}"/>
    <cellStyle name="Normal 3 24 15" xfId="1480" xr:uid="{00000000-0005-0000-0000-0000DF050000}"/>
    <cellStyle name="Normal 3 24 16" xfId="1481" xr:uid="{00000000-0005-0000-0000-0000E0050000}"/>
    <cellStyle name="Normal 3 24 17" xfId="1482" xr:uid="{00000000-0005-0000-0000-0000E1050000}"/>
    <cellStyle name="Normal 3 24 18" xfId="1483" xr:uid="{00000000-0005-0000-0000-0000E2050000}"/>
    <cellStyle name="Normal 3 24 19" xfId="1484" xr:uid="{00000000-0005-0000-0000-0000E3050000}"/>
    <cellStyle name="Normal 3 24 2" xfId="1485" xr:uid="{00000000-0005-0000-0000-0000E4050000}"/>
    <cellStyle name="Normal 3 24 20" xfId="1486" xr:uid="{00000000-0005-0000-0000-0000E5050000}"/>
    <cellStyle name="Normal 3 24 21" xfId="1487" xr:uid="{00000000-0005-0000-0000-0000E6050000}"/>
    <cellStyle name="Normal 3 24 22" xfId="1488" xr:uid="{00000000-0005-0000-0000-0000E7050000}"/>
    <cellStyle name="Normal 3 24 23" xfId="1489" xr:uid="{00000000-0005-0000-0000-0000E8050000}"/>
    <cellStyle name="Normal 3 24 3" xfId="1490" xr:uid="{00000000-0005-0000-0000-0000E9050000}"/>
    <cellStyle name="Normal 3 24 4" xfId="1491" xr:uid="{00000000-0005-0000-0000-0000EA050000}"/>
    <cellStyle name="Normal 3 24 5" xfId="1492" xr:uid="{00000000-0005-0000-0000-0000EB050000}"/>
    <cellStyle name="Normal 3 24 6" xfId="1493" xr:uid="{00000000-0005-0000-0000-0000EC050000}"/>
    <cellStyle name="Normal 3 24 7" xfId="1494" xr:uid="{00000000-0005-0000-0000-0000ED050000}"/>
    <cellStyle name="Normal 3 24 8" xfId="1495" xr:uid="{00000000-0005-0000-0000-0000EE050000}"/>
    <cellStyle name="Normal 3 24 9" xfId="1496" xr:uid="{00000000-0005-0000-0000-0000EF050000}"/>
    <cellStyle name="Normal 3 25" xfId="1497" xr:uid="{00000000-0005-0000-0000-0000F0050000}"/>
    <cellStyle name="Normal 3 25 10" xfId="1498" xr:uid="{00000000-0005-0000-0000-0000F1050000}"/>
    <cellStyle name="Normal 3 25 11" xfId="1499" xr:uid="{00000000-0005-0000-0000-0000F2050000}"/>
    <cellStyle name="Normal 3 25 12" xfId="1500" xr:uid="{00000000-0005-0000-0000-0000F3050000}"/>
    <cellStyle name="Normal 3 25 13" xfId="1501" xr:uid="{00000000-0005-0000-0000-0000F4050000}"/>
    <cellStyle name="Normal 3 25 14" xfId="1502" xr:uid="{00000000-0005-0000-0000-0000F5050000}"/>
    <cellStyle name="Normal 3 25 15" xfId="1503" xr:uid="{00000000-0005-0000-0000-0000F6050000}"/>
    <cellStyle name="Normal 3 25 16" xfId="1504" xr:uid="{00000000-0005-0000-0000-0000F7050000}"/>
    <cellStyle name="Normal 3 25 17" xfId="1505" xr:uid="{00000000-0005-0000-0000-0000F8050000}"/>
    <cellStyle name="Normal 3 25 18" xfId="1506" xr:uid="{00000000-0005-0000-0000-0000F9050000}"/>
    <cellStyle name="Normal 3 25 19" xfId="1507" xr:uid="{00000000-0005-0000-0000-0000FA050000}"/>
    <cellStyle name="Normal 3 25 2" xfId="1508" xr:uid="{00000000-0005-0000-0000-0000FB050000}"/>
    <cellStyle name="Normal 3 25 20" xfId="1509" xr:uid="{00000000-0005-0000-0000-0000FC050000}"/>
    <cellStyle name="Normal 3 25 21" xfId="1510" xr:uid="{00000000-0005-0000-0000-0000FD050000}"/>
    <cellStyle name="Normal 3 25 22" xfId="1511" xr:uid="{00000000-0005-0000-0000-0000FE050000}"/>
    <cellStyle name="Normal 3 25 23" xfId="1512" xr:uid="{00000000-0005-0000-0000-0000FF050000}"/>
    <cellStyle name="Normal 3 25 3" xfId="1513" xr:uid="{00000000-0005-0000-0000-000000060000}"/>
    <cellStyle name="Normal 3 25 4" xfId="1514" xr:uid="{00000000-0005-0000-0000-000001060000}"/>
    <cellStyle name="Normal 3 25 5" xfId="1515" xr:uid="{00000000-0005-0000-0000-000002060000}"/>
    <cellStyle name="Normal 3 25 6" xfId="1516" xr:uid="{00000000-0005-0000-0000-000003060000}"/>
    <cellStyle name="Normal 3 25 7" xfId="1517" xr:uid="{00000000-0005-0000-0000-000004060000}"/>
    <cellStyle name="Normal 3 25 8" xfId="1518" xr:uid="{00000000-0005-0000-0000-000005060000}"/>
    <cellStyle name="Normal 3 25 9" xfId="1519" xr:uid="{00000000-0005-0000-0000-000006060000}"/>
    <cellStyle name="Normal 3 26" xfId="1520" xr:uid="{00000000-0005-0000-0000-000007060000}"/>
    <cellStyle name="Normal 3 26 10" xfId="1521" xr:uid="{00000000-0005-0000-0000-000008060000}"/>
    <cellStyle name="Normal 3 26 11" xfId="1522" xr:uid="{00000000-0005-0000-0000-000009060000}"/>
    <cellStyle name="Normal 3 26 12" xfId="1523" xr:uid="{00000000-0005-0000-0000-00000A060000}"/>
    <cellStyle name="Normal 3 26 13" xfId="1524" xr:uid="{00000000-0005-0000-0000-00000B060000}"/>
    <cellStyle name="Normal 3 26 14" xfId="1525" xr:uid="{00000000-0005-0000-0000-00000C060000}"/>
    <cellStyle name="Normal 3 26 15" xfId="1526" xr:uid="{00000000-0005-0000-0000-00000D060000}"/>
    <cellStyle name="Normal 3 26 16" xfId="1527" xr:uid="{00000000-0005-0000-0000-00000E060000}"/>
    <cellStyle name="Normal 3 26 17" xfId="1528" xr:uid="{00000000-0005-0000-0000-00000F060000}"/>
    <cellStyle name="Normal 3 26 18" xfId="1529" xr:uid="{00000000-0005-0000-0000-000010060000}"/>
    <cellStyle name="Normal 3 26 19" xfId="1530" xr:uid="{00000000-0005-0000-0000-000011060000}"/>
    <cellStyle name="Normal 3 26 2" xfId="1531" xr:uid="{00000000-0005-0000-0000-000012060000}"/>
    <cellStyle name="Normal 3 26 20" xfId="1532" xr:uid="{00000000-0005-0000-0000-000013060000}"/>
    <cellStyle name="Normal 3 26 21" xfId="1533" xr:uid="{00000000-0005-0000-0000-000014060000}"/>
    <cellStyle name="Normal 3 26 22" xfId="1534" xr:uid="{00000000-0005-0000-0000-000015060000}"/>
    <cellStyle name="Normal 3 26 23" xfId="1535" xr:uid="{00000000-0005-0000-0000-000016060000}"/>
    <cellStyle name="Normal 3 26 3" xfId="1536" xr:uid="{00000000-0005-0000-0000-000017060000}"/>
    <cellStyle name="Normal 3 26 4" xfId="1537" xr:uid="{00000000-0005-0000-0000-000018060000}"/>
    <cellStyle name="Normal 3 26 5" xfId="1538" xr:uid="{00000000-0005-0000-0000-000019060000}"/>
    <cellStyle name="Normal 3 26 6" xfId="1539" xr:uid="{00000000-0005-0000-0000-00001A060000}"/>
    <cellStyle name="Normal 3 26 7" xfId="1540" xr:uid="{00000000-0005-0000-0000-00001B060000}"/>
    <cellStyle name="Normal 3 26 8" xfId="1541" xr:uid="{00000000-0005-0000-0000-00001C060000}"/>
    <cellStyle name="Normal 3 26 9" xfId="1542" xr:uid="{00000000-0005-0000-0000-00001D060000}"/>
    <cellStyle name="Normal 3 27" xfId="1543" xr:uid="{00000000-0005-0000-0000-00001E060000}"/>
    <cellStyle name="Normal 3 27 10" xfId="1544" xr:uid="{00000000-0005-0000-0000-00001F060000}"/>
    <cellStyle name="Normal 3 27 11" xfId="1545" xr:uid="{00000000-0005-0000-0000-000020060000}"/>
    <cellStyle name="Normal 3 27 12" xfId="1546" xr:uid="{00000000-0005-0000-0000-000021060000}"/>
    <cellStyle name="Normal 3 27 13" xfId="1547" xr:uid="{00000000-0005-0000-0000-000022060000}"/>
    <cellStyle name="Normal 3 27 14" xfId="1548" xr:uid="{00000000-0005-0000-0000-000023060000}"/>
    <cellStyle name="Normal 3 27 15" xfId="1549" xr:uid="{00000000-0005-0000-0000-000024060000}"/>
    <cellStyle name="Normal 3 27 16" xfId="1550" xr:uid="{00000000-0005-0000-0000-000025060000}"/>
    <cellStyle name="Normal 3 27 17" xfId="1551" xr:uid="{00000000-0005-0000-0000-000026060000}"/>
    <cellStyle name="Normal 3 27 18" xfId="1552" xr:uid="{00000000-0005-0000-0000-000027060000}"/>
    <cellStyle name="Normal 3 27 19" xfId="1553" xr:uid="{00000000-0005-0000-0000-000028060000}"/>
    <cellStyle name="Normal 3 27 2" xfId="1554" xr:uid="{00000000-0005-0000-0000-000029060000}"/>
    <cellStyle name="Normal 3 27 20" xfId="1555" xr:uid="{00000000-0005-0000-0000-00002A060000}"/>
    <cellStyle name="Normal 3 27 21" xfId="1556" xr:uid="{00000000-0005-0000-0000-00002B060000}"/>
    <cellStyle name="Normal 3 27 22" xfId="1557" xr:uid="{00000000-0005-0000-0000-00002C060000}"/>
    <cellStyle name="Normal 3 27 23" xfId="1558" xr:uid="{00000000-0005-0000-0000-00002D060000}"/>
    <cellStyle name="Normal 3 27 3" xfId="1559" xr:uid="{00000000-0005-0000-0000-00002E060000}"/>
    <cellStyle name="Normal 3 27 4" xfId="1560" xr:uid="{00000000-0005-0000-0000-00002F060000}"/>
    <cellStyle name="Normal 3 27 5" xfId="1561" xr:uid="{00000000-0005-0000-0000-000030060000}"/>
    <cellStyle name="Normal 3 27 6" xfId="1562" xr:uid="{00000000-0005-0000-0000-000031060000}"/>
    <cellStyle name="Normal 3 27 7" xfId="1563" xr:uid="{00000000-0005-0000-0000-000032060000}"/>
    <cellStyle name="Normal 3 27 8" xfId="1564" xr:uid="{00000000-0005-0000-0000-000033060000}"/>
    <cellStyle name="Normal 3 27 9" xfId="1565" xr:uid="{00000000-0005-0000-0000-000034060000}"/>
    <cellStyle name="Normal 3 28" xfId="1566" xr:uid="{00000000-0005-0000-0000-000035060000}"/>
    <cellStyle name="Normal 3 28 10" xfId="1567" xr:uid="{00000000-0005-0000-0000-000036060000}"/>
    <cellStyle name="Normal 3 28 11" xfId="1568" xr:uid="{00000000-0005-0000-0000-000037060000}"/>
    <cellStyle name="Normal 3 28 12" xfId="1569" xr:uid="{00000000-0005-0000-0000-000038060000}"/>
    <cellStyle name="Normal 3 28 13" xfId="1570" xr:uid="{00000000-0005-0000-0000-000039060000}"/>
    <cellStyle name="Normal 3 28 14" xfId="1571" xr:uid="{00000000-0005-0000-0000-00003A060000}"/>
    <cellStyle name="Normal 3 28 15" xfId="1572" xr:uid="{00000000-0005-0000-0000-00003B060000}"/>
    <cellStyle name="Normal 3 28 16" xfId="1573" xr:uid="{00000000-0005-0000-0000-00003C060000}"/>
    <cellStyle name="Normal 3 28 17" xfId="1574" xr:uid="{00000000-0005-0000-0000-00003D060000}"/>
    <cellStyle name="Normal 3 28 18" xfId="1575" xr:uid="{00000000-0005-0000-0000-00003E060000}"/>
    <cellStyle name="Normal 3 28 19" xfId="1576" xr:uid="{00000000-0005-0000-0000-00003F060000}"/>
    <cellStyle name="Normal 3 28 2" xfId="1577" xr:uid="{00000000-0005-0000-0000-000040060000}"/>
    <cellStyle name="Normal 3 28 20" xfId="1578" xr:uid="{00000000-0005-0000-0000-000041060000}"/>
    <cellStyle name="Normal 3 28 21" xfId="1579" xr:uid="{00000000-0005-0000-0000-000042060000}"/>
    <cellStyle name="Normal 3 28 22" xfId="1580" xr:uid="{00000000-0005-0000-0000-000043060000}"/>
    <cellStyle name="Normal 3 28 23" xfId="1581" xr:uid="{00000000-0005-0000-0000-000044060000}"/>
    <cellStyle name="Normal 3 28 3" xfId="1582" xr:uid="{00000000-0005-0000-0000-000045060000}"/>
    <cellStyle name="Normal 3 28 4" xfId="1583" xr:uid="{00000000-0005-0000-0000-000046060000}"/>
    <cellStyle name="Normal 3 28 5" xfId="1584" xr:uid="{00000000-0005-0000-0000-000047060000}"/>
    <cellStyle name="Normal 3 28 6" xfId="1585" xr:uid="{00000000-0005-0000-0000-000048060000}"/>
    <cellStyle name="Normal 3 28 7" xfId="1586" xr:uid="{00000000-0005-0000-0000-000049060000}"/>
    <cellStyle name="Normal 3 28 8" xfId="1587" xr:uid="{00000000-0005-0000-0000-00004A060000}"/>
    <cellStyle name="Normal 3 28 9" xfId="1588" xr:uid="{00000000-0005-0000-0000-00004B060000}"/>
    <cellStyle name="Normal 3 29" xfId="1589" xr:uid="{00000000-0005-0000-0000-00004C060000}"/>
    <cellStyle name="Normal 3 29 10" xfId="1590" xr:uid="{00000000-0005-0000-0000-00004D060000}"/>
    <cellStyle name="Normal 3 29 11" xfId="1591" xr:uid="{00000000-0005-0000-0000-00004E060000}"/>
    <cellStyle name="Normal 3 29 12" xfId="1592" xr:uid="{00000000-0005-0000-0000-00004F060000}"/>
    <cellStyle name="Normal 3 29 13" xfId="1593" xr:uid="{00000000-0005-0000-0000-000050060000}"/>
    <cellStyle name="Normal 3 29 14" xfId="1594" xr:uid="{00000000-0005-0000-0000-000051060000}"/>
    <cellStyle name="Normal 3 29 15" xfId="1595" xr:uid="{00000000-0005-0000-0000-000052060000}"/>
    <cellStyle name="Normal 3 29 16" xfId="1596" xr:uid="{00000000-0005-0000-0000-000053060000}"/>
    <cellStyle name="Normal 3 29 17" xfId="1597" xr:uid="{00000000-0005-0000-0000-000054060000}"/>
    <cellStyle name="Normal 3 29 18" xfId="1598" xr:uid="{00000000-0005-0000-0000-000055060000}"/>
    <cellStyle name="Normal 3 29 19" xfId="1599" xr:uid="{00000000-0005-0000-0000-000056060000}"/>
    <cellStyle name="Normal 3 29 2" xfId="1600" xr:uid="{00000000-0005-0000-0000-000057060000}"/>
    <cellStyle name="Normal 3 29 20" xfId="1601" xr:uid="{00000000-0005-0000-0000-000058060000}"/>
    <cellStyle name="Normal 3 29 21" xfId="1602" xr:uid="{00000000-0005-0000-0000-000059060000}"/>
    <cellStyle name="Normal 3 29 22" xfId="1603" xr:uid="{00000000-0005-0000-0000-00005A060000}"/>
    <cellStyle name="Normal 3 29 23" xfId="1604" xr:uid="{00000000-0005-0000-0000-00005B060000}"/>
    <cellStyle name="Normal 3 29 3" xfId="1605" xr:uid="{00000000-0005-0000-0000-00005C060000}"/>
    <cellStyle name="Normal 3 29 4" xfId="1606" xr:uid="{00000000-0005-0000-0000-00005D060000}"/>
    <cellStyle name="Normal 3 29 5" xfId="1607" xr:uid="{00000000-0005-0000-0000-00005E060000}"/>
    <cellStyle name="Normal 3 29 6" xfId="1608" xr:uid="{00000000-0005-0000-0000-00005F060000}"/>
    <cellStyle name="Normal 3 29 7" xfId="1609" xr:uid="{00000000-0005-0000-0000-000060060000}"/>
    <cellStyle name="Normal 3 29 8" xfId="1610" xr:uid="{00000000-0005-0000-0000-000061060000}"/>
    <cellStyle name="Normal 3 29 9" xfId="1611" xr:uid="{00000000-0005-0000-0000-000062060000}"/>
    <cellStyle name="Normal 3 3" xfId="1612" xr:uid="{00000000-0005-0000-0000-000063060000}"/>
    <cellStyle name="Normal 3 3 10" xfId="1613" xr:uid="{00000000-0005-0000-0000-000064060000}"/>
    <cellStyle name="Normal 3 3 11" xfId="1614" xr:uid="{00000000-0005-0000-0000-000065060000}"/>
    <cellStyle name="Normal 3 3 12" xfId="1615" xr:uid="{00000000-0005-0000-0000-000066060000}"/>
    <cellStyle name="Normal 3 3 13" xfId="1616" xr:uid="{00000000-0005-0000-0000-000067060000}"/>
    <cellStyle name="Normal 3 3 14" xfId="1617" xr:uid="{00000000-0005-0000-0000-000068060000}"/>
    <cellStyle name="Normal 3 3 15" xfId="1618" xr:uid="{00000000-0005-0000-0000-000069060000}"/>
    <cellStyle name="Normal 3 3 16" xfId="1619" xr:uid="{00000000-0005-0000-0000-00006A060000}"/>
    <cellStyle name="Normal 3 3 17" xfId="1620" xr:uid="{00000000-0005-0000-0000-00006B060000}"/>
    <cellStyle name="Normal 3 3 18" xfId="1621" xr:uid="{00000000-0005-0000-0000-00006C060000}"/>
    <cellStyle name="Normal 3 3 19" xfId="1622" xr:uid="{00000000-0005-0000-0000-00006D060000}"/>
    <cellStyle name="Normal 3 3 2" xfId="1623" xr:uid="{00000000-0005-0000-0000-00006E060000}"/>
    <cellStyle name="Normal 3 3 20" xfId="1624" xr:uid="{00000000-0005-0000-0000-00006F060000}"/>
    <cellStyle name="Normal 3 3 21" xfId="1625" xr:uid="{00000000-0005-0000-0000-000070060000}"/>
    <cellStyle name="Normal 3 3 22" xfId="1626" xr:uid="{00000000-0005-0000-0000-000071060000}"/>
    <cellStyle name="Normal 3 3 23" xfId="1627" xr:uid="{00000000-0005-0000-0000-000072060000}"/>
    <cellStyle name="Normal 3 3 3" xfId="1628" xr:uid="{00000000-0005-0000-0000-000073060000}"/>
    <cellStyle name="Normal 3 3 4" xfId="1629" xr:uid="{00000000-0005-0000-0000-000074060000}"/>
    <cellStyle name="Normal 3 3 5" xfId="1630" xr:uid="{00000000-0005-0000-0000-000075060000}"/>
    <cellStyle name="Normal 3 3 6" xfId="1631" xr:uid="{00000000-0005-0000-0000-000076060000}"/>
    <cellStyle name="Normal 3 3 7" xfId="1632" xr:uid="{00000000-0005-0000-0000-000077060000}"/>
    <cellStyle name="Normal 3 3 8" xfId="1633" xr:uid="{00000000-0005-0000-0000-000078060000}"/>
    <cellStyle name="Normal 3 3 9" xfId="1634" xr:uid="{00000000-0005-0000-0000-000079060000}"/>
    <cellStyle name="Normal 3 30" xfId="1635" xr:uid="{00000000-0005-0000-0000-00007A060000}"/>
    <cellStyle name="Normal 3 30 10" xfId="1636" xr:uid="{00000000-0005-0000-0000-00007B060000}"/>
    <cellStyle name="Normal 3 30 11" xfId="1637" xr:uid="{00000000-0005-0000-0000-00007C060000}"/>
    <cellStyle name="Normal 3 30 12" xfId="1638" xr:uid="{00000000-0005-0000-0000-00007D060000}"/>
    <cellStyle name="Normal 3 30 13" xfId="1639" xr:uid="{00000000-0005-0000-0000-00007E060000}"/>
    <cellStyle name="Normal 3 30 14" xfId="1640" xr:uid="{00000000-0005-0000-0000-00007F060000}"/>
    <cellStyle name="Normal 3 30 15" xfId="1641" xr:uid="{00000000-0005-0000-0000-000080060000}"/>
    <cellStyle name="Normal 3 30 16" xfId="1642" xr:uid="{00000000-0005-0000-0000-000081060000}"/>
    <cellStyle name="Normal 3 30 17" xfId="1643" xr:uid="{00000000-0005-0000-0000-000082060000}"/>
    <cellStyle name="Normal 3 30 18" xfId="1644" xr:uid="{00000000-0005-0000-0000-000083060000}"/>
    <cellStyle name="Normal 3 30 19" xfId="1645" xr:uid="{00000000-0005-0000-0000-000084060000}"/>
    <cellStyle name="Normal 3 30 2" xfId="1646" xr:uid="{00000000-0005-0000-0000-000085060000}"/>
    <cellStyle name="Normal 3 30 20" xfId="1647" xr:uid="{00000000-0005-0000-0000-000086060000}"/>
    <cellStyle name="Normal 3 30 21" xfId="1648" xr:uid="{00000000-0005-0000-0000-000087060000}"/>
    <cellStyle name="Normal 3 30 22" xfId="1649" xr:uid="{00000000-0005-0000-0000-000088060000}"/>
    <cellStyle name="Normal 3 30 23" xfId="1650" xr:uid="{00000000-0005-0000-0000-000089060000}"/>
    <cellStyle name="Normal 3 30 3" xfId="1651" xr:uid="{00000000-0005-0000-0000-00008A060000}"/>
    <cellStyle name="Normal 3 30 4" xfId="1652" xr:uid="{00000000-0005-0000-0000-00008B060000}"/>
    <cellStyle name="Normal 3 30 5" xfId="1653" xr:uid="{00000000-0005-0000-0000-00008C060000}"/>
    <cellStyle name="Normal 3 30 6" xfId="1654" xr:uid="{00000000-0005-0000-0000-00008D060000}"/>
    <cellStyle name="Normal 3 30 7" xfId="1655" xr:uid="{00000000-0005-0000-0000-00008E060000}"/>
    <cellStyle name="Normal 3 30 8" xfId="1656" xr:uid="{00000000-0005-0000-0000-00008F060000}"/>
    <cellStyle name="Normal 3 30 9" xfId="1657" xr:uid="{00000000-0005-0000-0000-000090060000}"/>
    <cellStyle name="Normal 3 31" xfId="1658" xr:uid="{00000000-0005-0000-0000-000091060000}"/>
    <cellStyle name="Normal 3 31 10" xfId="1659" xr:uid="{00000000-0005-0000-0000-000092060000}"/>
    <cellStyle name="Normal 3 31 11" xfId="1660" xr:uid="{00000000-0005-0000-0000-000093060000}"/>
    <cellStyle name="Normal 3 31 12" xfId="1661" xr:uid="{00000000-0005-0000-0000-000094060000}"/>
    <cellStyle name="Normal 3 31 13" xfId="1662" xr:uid="{00000000-0005-0000-0000-000095060000}"/>
    <cellStyle name="Normal 3 31 14" xfId="1663" xr:uid="{00000000-0005-0000-0000-000096060000}"/>
    <cellStyle name="Normal 3 31 15" xfId="1664" xr:uid="{00000000-0005-0000-0000-000097060000}"/>
    <cellStyle name="Normal 3 31 16" xfId="1665" xr:uid="{00000000-0005-0000-0000-000098060000}"/>
    <cellStyle name="Normal 3 31 17" xfId="1666" xr:uid="{00000000-0005-0000-0000-000099060000}"/>
    <cellStyle name="Normal 3 31 18" xfId="1667" xr:uid="{00000000-0005-0000-0000-00009A060000}"/>
    <cellStyle name="Normal 3 31 19" xfId="1668" xr:uid="{00000000-0005-0000-0000-00009B060000}"/>
    <cellStyle name="Normal 3 31 2" xfId="1669" xr:uid="{00000000-0005-0000-0000-00009C060000}"/>
    <cellStyle name="Normal 3 31 20" xfId="1670" xr:uid="{00000000-0005-0000-0000-00009D060000}"/>
    <cellStyle name="Normal 3 31 21" xfId="1671" xr:uid="{00000000-0005-0000-0000-00009E060000}"/>
    <cellStyle name="Normal 3 31 22" xfId="1672" xr:uid="{00000000-0005-0000-0000-00009F060000}"/>
    <cellStyle name="Normal 3 31 23" xfId="1673" xr:uid="{00000000-0005-0000-0000-0000A0060000}"/>
    <cellStyle name="Normal 3 31 3" xfId="1674" xr:uid="{00000000-0005-0000-0000-0000A1060000}"/>
    <cellStyle name="Normal 3 31 4" xfId="1675" xr:uid="{00000000-0005-0000-0000-0000A2060000}"/>
    <cellStyle name="Normal 3 31 5" xfId="1676" xr:uid="{00000000-0005-0000-0000-0000A3060000}"/>
    <cellStyle name="Normal 3 31 6" xfId="1677" xr:uid="{00000000-0005-0000-0000-0000A4060000}"/>
    <cellStyle name="Normal 3 31 7" xfId="1678" xr:uid="{00000000-0005-0000-0000-0000A5060000}"/>
    <cellStyle name="Normal 3 31 8" xfId="1679" xr:uid="{00000000-0005-0000-0000-0000A6060000}"/>
    <cellStyle name="Normal 3 31 9" xfId="1680" xr:uid="{00000000-0005-0000-0000-0000A7060000}"/>
    <cellStyle name="Normal 3 32" xfId="1681" xr:uid="{00000000-0005-0000-0000-0000A8060000}"/>
    <cellStyle name="Normal 3 32 10" xfId="1682" xr:uid="{00000000-0005-0000-0000-0000A9060000}"/>
    <cellStyle name="Normal 3 32 11" xfId="1683" xr:uid="{00000000-0005-0000-0000-0000AA060000}"/>
    <cellStyle name="Normal 3 32 12" xfId="1684" xr:uid="{00000000-0005-0000-0000-0000AB060000}"/>
    <cellStyle name="Normal 3 32 13" xfId="1685" xr:uid="{00000000-0005-0000-0000-0000AC060000}"/>
    <cellStyle name="Normal 3 32 14" xfId="1686" xr:uid="{00000000-0005-0000-0000-0000AD060000}"/>
    <cellStyle name="Normal 3 32 15" xfId="1687" xr:uid="{00000000-0005-0000-0000-0000AE060000}"/>
    <cellStyle name="Normal 3 32 16" xfId="1688" xr:uid="{00000000-0005-0000-0000-0000AF060000}"/>
    <cellStyle name="Normal 3 32 17" xfId="1689" xr:uid="{00000000-0005-0000-0000-0000B0060000}"/>
    <cellStyle name="Normal 3 32 18" xfId="1690" xr:uid="{00000000-0005-0000-0000-0000B1060000}"/>
    <cellStyle name="Normal 3 32 19" xfId="1691" xr:uid="{00000000-0005-0000-0000-0000B2060000}"/>
    <cellStyle name="Normal 3 32 2" xfId="1692" xr:uid="{00000000-0005-0000-0000-0000B3060000}"/>
    <cellStyle name="Normal 3 32 20" xfId="1693" xr:uid="{00000000-0005-0000-0000-0000B4060000}"/>
    <cellStyle name="Normal 3 32 21" xfId="1694" xr:uid="{00000000-0005-0000-0000-0000B5060000}"/>
    <cellStyle name="Normal 3 32 22" xfId="1695" xr:uid="{00000000-0005-0000-0000-0000B6060000}"/>
    <cellStyle name="Normal 3 32 23" xfId="1696" xr:uid="{00000000-0005-0000-0000-0000B7060000}"/>
    <cellStyle name="Normal 3 32 3" xfId="1697" xr:uid="{00000000-0005-0000-0000-0000B8060000}"/>
    <cellStyle name="Normal 3 32 4" xfId="1698" xr:uid="{00000000-0005-0000-0000-0000B9060000}"/>
    <cellStyle name="Normal 3 32 5" xfId="1699" xr:uid="{00000000-0005-0000-0000-0000BA060000}"/>
    <cellStyle name="Normal 3 32 6" xfId="1700" xr:uid="{00000000-0005-0000-0000-0000BB060000}"/>
    <cellStyle name="Normal 3 32 7" xfId="1701" xr:uid="{00000000-0005-0000-0000-0000BC060000}"/>
    <cellStyle name="Normal 3 32 8" xfId="1702" xr:uid="{00000000-0005-0000-0000-0000BD060000}"/>
    <cellStyle name="Normal 3 32 9" xfId="1703" xr:uid="{00000000-0005-0000-0000-0000BE060000}"/>
    <cellStyle name="Normal 3 33" xfId="1704" xr:uid="{00000000-0005-0000-0000-0000BF060000}"/>
    <cellStyle name="Normal 3 33 10" xfId="1705" xr:uid="{00000000-0005-0000-0000-0000C0060000}"/>
    <cellStyle name="Normal 3 33 11" xfId="1706" xr:uid="{00000000-0005-0000-0000-0000C1060000}"/>
    <cellStyle name="Normal 3 33 12" xfId="1707" xr:uid="{00000000-0005-0000-0000-0000C2060000}"/>
    <cellStyle name="Normal 3 33 13" xfId="1708" xr:uid="{00000000-0005-0000-0000-0000C3060000}"/>
    <cellStyle name="Normal 3 33 14" xfId="1709" xr:uid="{00000000-0005-0000-0000-0000C4060000}"/>
    <cellStyle name="Normal 3 33 15" xfId="1710" xr:uid="{00000000-0005-0000-0000-0000C5060000}"/>
    <cellStyle name="Normal 3 33 16" xfId="1711" xr:uid="{00000000-0005-0000-0000-0000C6060000}"/>
    <cellStyle name="Normal 3 33 17" xfId="1712" xr:uid="{00000000-0005-0000-0000-0000C7060000}"/>
    <cellStyle name="Normal 3 33 18" xfId="1713" xr:uid="{00000000-0005-0000-0000-0000C8060000}"/>
    <cellStyle name="Normal 3 33 19" xfId="1714" xr:uid="{00000000-0005-0000-0000-0000C9060000}"/>
    <cellStyle name="Normal 3 33 2" xfId="1715" xr:uid="{00000000-0005-0000-0000-0000CA060000}"/>
    <cellStyle name="Normal 3 33 20" xfId="1716" xr:uid="{00000000-0005-0000-0000-0000CB060000}"/>
    <cellStyle name="Normal 3 33 21" xfId="1717" xr:uid="{00000000-0005-0000-0000-0000CC060000}"/>
    <cellStyle name="Normal 3 33 22" xfId="1718" xr:uid="{00000000-0005-0000-0000-0000CD060000}"/>
    <cellStyle name="Normal 3 33 23" xfId="1719" xr:uid="{00000000-0005-0000-0000-0000CE060000}"/>
    <cellStyle name="Normal 3 33 3" xfId="1720" xr:uid="{00000000-0005-0000-0000-0000CF060000}"/>
    <cellStyle name="Normal 3 33 4" xfId="1721" xr:uid="{00000000-0005-0000-0000-0000D0060000}"/>
    <cellStyle name="Normal 3 33 5" xfId="1722" xr:uid="{00000000-0005-0000-0000-0000D1060000}"/>
    <cellStyle name="Normal 3 33 6" xfId="1723" xr:uid="{00000000-0005-0000-0000-0000D2060000}"/>
    <cellStyle name="Normal 3 33 7" xfId="1724" xr:uid="{00000000-0005-0000-0000-0000D3060000}"/>
    <cellStyle name="Normal 3 33 8" xfId="1725" xr:uid="{00000000-0005-0000-0000-0000D4060000}"/>
    <cellStyle name="Normal 3 33 9" xfId="1726" xr:uid="{00000000-0005-0000-0000-0000D5060000}"/>
    <cellStyle name="Normal 3 34" xfId="1727" xr:uid="{00000000-0005-0000-0000-0000D6060000}"/>
    <cellStyle name="Normal 3 35" xfId="1728" xr:uid="{00000000-0005-0000-0000-0000D7060000}"/>
    <cellStyle name="Normal 3 36" xfId="1729" xr:uid="{00000000-0005-0000-0000-0000D8060000}"/>
    <cellStyle name="Normal 3 37" xfId="1730" xr:uid="{00000000-0005-0000-0000-0000D9060000}"/>
    <cellStyle name="Normal 3 38" xfId="1731" xr:uid="{00000000-0005-0000-0000-0000DA060000}"/>
    <cellStyle name="Normal 3 39" xfId="1732" xr:uid="{00000000-0005-0000-0000-0000DB060000}"/>
    <cellStyle name="Normal 3 4" xfId="1733" xr:uid="{00000000-0005-0000-0000-0000DC060000}"/>
    <cellStyle name="Normal 3 4 10" xfId="1734" xr:uid="{00000000-0005-0000-0000-0000DD060000}"/>
    <cellStyle name="Normal 3 4 11" xfId="1735" xr:uid="{00000000-0005-0000-0000-0000DE060000}"/>
    <cellStyle name="Normal 3 4 12" xfId="1736" xr:uid="{00000000-0005-0000-0000-0000DF060000}"/>
    <cellStyle name="Normal 3 4 13" xfId="1737" xr:uid="{00000000-0005-0000-0000-0000E0060000}"/>
    <cellStyle name="Normal 3 4 14" xfId="1738" xr:uid="{00000000-0005-0000-0000-0000E1060000}"/>
    <cellStyle name="Normal 3 4 15" xfId="1739" xr:uid="{00000000-0005-0000-0000-0000E2060000}"/>
    <cellStyle name="Normal 3 4 16" xfId="1740" xr:uid="{00000000-0005-0000-0000-0000E3060000}"/>
    <cellStyle name="Normal 3 4 17" xfId="1741" xr:uid="{00000000-0005-0000-0000-0000E4060000}"/>
    <cellStyle name="Normal 3 4 18" xfId="1742" xr:uid="{00000000-0005-0000-0000-0000E5060000}"/>
    <cellStyle name="Normal 3 4 19" xfId="1743" xr:uid="{00000000-0005-0000-0000-0000E6060000}"/>
    <cellStyle name="Normal 3 4 2" xfId="1744" xr:uid="{00000000-0005-0000-0000-0000E7060000}"/>
    <cellStyle name="Normal 3 4 20" xfId="1745" xr:uid="{00000000-0005-0000-0000-0000E8060000}"/>
    <cellStyle name="Normal 3 4 21" xfId="1746" xr:uid="{00000000-0005-0000-0000-0000E9060000}"/>
    <cellStyle name="Normal 3 4 22" xfId="1747" xr:uid="{00000000-0005-0000-0000-0000EA060000}"/>
    <cellStyle name="Normal 3 4 23" xfId="1748" xr:uid="{00000000-0005-0000-0000-0000EB060000}"/>
    <cellStyle name="Normal 3 4 3" xfId="1749" xr:uid="{00000000-0005-0000-0000-0000EC060000}"/>
    <cellStyle name="Normal 3 4 4" xfId="1750" xr:uid="{00000000-0005-0000-0000-0000ED060000}"/>
    <cellStyle name="Normal 3 4 5" xfId="1751" xr:uid="{00000000-0005-0000-0000-0000EE060000}"/>
    <cellStyle name="Normal 3 4 6" xfId="1752" xr:uid="{00000000-0005-0000-0000-0000EF060000}"/>
    <cellStyle name="Normal 3 4 7" xfId="1753" xr:uid="{00000000-0005-0000-0000-0000F0060000}"/>
    <cellStyle name="Normal 3 4 8" xfId="1754" xr:uid="{00000000-0005-0000-0000-0000F1060000}"/>
    <cellStyle name="Normal 3 4 9" xfId="1755" xr:uid="{00000000-0005-0000-0000-0000F2060000}"/>
    <cellStyle name="Normal 3 40" xfId="1756" xr:uid="{00000000-0005-0000-0000-0000F3060000}"/>
    <cellStyle name="Normal 3 41" xfId="1757" xr:uid="{00000000-0005-0000-0000-0000F4060000}"/>
    <cellStyle name="Normal 3 42" xfId="1758" xr:uid="{00000000-0005-0000-0000-0000F5060000}"/>
    <cellStyle name="Normal 3 43" xfId="1759" xr:uid="{00000000-0005-0000-0000-0000F6060000}"/>
    <cellStyle name="Normal 3 44" xfId="1760" xr:uid="{00000000-0005-0000-0000-0000F7060000}"/>
    <cellStyle name="Normal 3 45" xfId="1761" xr:uid="{00000000-0005-0000-0000-0000F8060000}"/>
    <cellStyle name="Normal 3 46" xfId="1762" xr:uid="{00000000-0005-0000-0000-0000F9060000}"/>
    <cellStyle name="Normal 3 47" xfId="1763" xr:uid="{00000000-0005-0000-0000-0000FA060000}"/>
    <cellStyle name="Normal 3 48" xfId="1764" xr:uid="{00000000-0005-0000-0000-0000FB060000}"/>
    <cellStyle name="Normal 3 49" xfId="1765" xr:uid="{00000000-0005-0000-0000-0000FC060000}"/>
    <cellStyle name="Normal 3 5" xfId="1766" xr:uid="{00000000-0005-0000-0000-0000FD060000}"/>
    <cellStyle name="Normal 3 5 10" xfId="1767" xr:uid="{00000000-0005-0000-0000-0000FE060000}"/>
    <cellStyle name="Normal 3 5 11" xfId="1768" xr:uid="{00000000-0005-0000-0000-0000FF060000}"/>
    <cellStyle name="Normal 3 5 12" xfId="1769" xr:uid="{00000000-0005-0000-0000-000000070000}"/>
    <cellStyle name="Normal 3 5 13" xfId="1770" xr:uid="{00000000-0005-0000-0000-000001070000}"/>
    <cellStyle name="Normal 3 5 14" xfId="1771" xr:uid="{00000000-0005-0000-0000-000002070000}"/>
    <cellStyle name="Normal 3 5 15" xfId="1772" xr:uid="{00000000-0005-0000-0000-000003070000}"/>
    <cellStyle name="Normal 3 5 16" xfId="1773" xr:uid="{00000000-0005-0000-0000-000004070000}"/>
    <cellStyle name="Normal 3 5 17" xfId="1774" xr:uid="{00000000-0005-0000-0000-000005070000}"/>
    <cellStyle name="Normal 3 5 18" xfId="1775" xr:uid="{00000000-0005-0000-0000-000006070000}"/>
    <cellStyle name="Normal 3 5 19" xfId="1776" xr:uid="{00000000-0005-0000-0000-000007070000}"/>
    <cellStyle name="Normal 3 5 2" xfId="1777" xr:uid="{00000000-0005-0000-0000-000008070000}"/>
    <cellStyle name="Normal 3 5 20" xfId="1778" xr:uid="{00000000-0005-0000-0000-000009070000}"/>
    <cellStyle name="Normal 3 5 21" xfId="1779" xr:uid="{00000000-0005-0000-0000-00000A070000}"/>
    <cellStyle name="Normal 3 5 22" xfId="1780" xr:uid="{00000000-0005-0000-0000-00000B070000}"/>
    <cellStyle name="Normal 3 5 23" xfId="1781" xr:uid="{00000000-0005-0000-0000-00000C070000}"/>
    <cellStyle name="Normal 3 5 3" xfId="1782" xr:uid="{00000000-0005-0000-0000-00000D070000}"/>
    <cellStyle name="Normal 3 5 4" xfId="1783" xr:uid="{00000000-0005-0000-0000-00000E070000}"/>
    <cellStyle name="Normal 3 5 5" xfId="1784" xr:uid="{00000000-0005-0000-0000-00000F070000}"/>
    <cellStyle name="Normal 3 5 6" xfId="1785" xr:uid="{00000000-0005-0000-0000-000010070000}"/>
    <cellStyle name="Normal 3 5 7" xfId="1786" xr:uid="{00000000-0005-0000-0000-000011070000}"/>
    <cellStyle name="Normal 3 5 8" xfId="1787" xr:uid="{00000000-0005-0000-0000-000012070000}"/>
    <cellStyle name="Normal 3 5 9" xfId="1788" xr:uid="{00000000-0005-0000-0000-000013070000}"/>
    <cellStyle name="Normal 3 50" xfId="1789" xr:uid="{00000000-0005-0000-0000-000014070000}"/>
    <cellStyle name="Normal 3 51" xfId="1790" xr:uid="{00000000-0005-0000-0000-000015070000}"/>
    <cellStyle name="Normal 3 52" xfId="1791" xr:uid="{00000000-0005-0000-0000-000016070000}"/>
    <cellStyle name="Normal 3 53" xfId="1792" xr:uid="{00000000-0005-0000-0000-000017070000}"/>
    <cellStyle name="Normal 3 54" xfId="1793" xr:uid="{00000000-0005-0000-0000-000018070000}"/>
    <cellStyle name="Normal 3 55" xfId="1794" xr:uid="{00000000-0005-0000-0000-000019070000}"/>
    <cellStyle name="Normal 3 56" xfId="1795" xr:uid="{00000000-0005-0000-0000-00001A070000}"/>
    <cellStyle name="Normal 3 57" xfId="1796" xr:uid="{00000000-0005-0000-0000-00001B070000}"/>
    <cellStyle name="Normal 3 58" xfId="1797" xr:uid="{00000000-0005-0000-0000-00001C070000}"/>
    <cellStyle name="Normal 3 59" xfId="1798" xr:uid="{00000000-0005-0000-0000-00001D070000}"/>
    <cellStyle name="Normal 3 6" xfId="1799" xr:uid="{00000000-0005-0000-0000-00001E070000}"/>
    <cellStyle name="Normal 3 6 10" xfId="1800" xr:uid="{00000000-0005-0000-0000-00001F070000}"/>
    <cellStyle name="Normal 3 6 11" xfId="1801" xr:uid="{00000000-0005-0000-0000-000020070000}"/>
    <cellStyle name="Normal 3 6 12" xfId="1802" xr:uid="{00000000-0005-0000-0000-000021070000}"/>
    <cellStyle name="Normal 3 6 13" xfId="1803" xr:uid="{00000000-0005-0000-0000-000022070000}"/>
    <cellStyle name="Normal 3 6 14" xfId="1804" xr:uid="{00000000-0005-0000-0000-000023070000}"/>
    <cellStyle name="Normal 3 6 15" xfId="1805" xr:uid="{00000000-0005-0000-0000-000024070000}"/>
    <cellStyle name="Normal 3 6 16" xfId="1806" xr:uid="{00000000-0005-0000-0000-000025070000}"/>
    <cellStyle name="Normal 3 6 17" xfId="1807" xr:uid="{00000000-0005-0000-0000-000026070000}"/>
    <cellStyle name="Normal 3 6 18" xfId="1808" xr:uid="{00000000-0005-0000-0000-000027070000}"/>
    <cellStyle name="Normal 3 6 19" xfId="1809" xr:uid="{00000000-0005-0000-0000-000028070000}"/>
    <cellStyle name="Normal 3 6 2" xfId="1810" xr:uid="{00000000-0005-0000-0000-000029070000}"/>
    <cellStyle name="Normal 3 6 20" xfId="1811" xr:uid="{00000000-0005-0000-0000-00002A070000}"/>
    <cellStyle name="Normal 3 6 21" xfId="1812" xr:uid="{00000000-0005-0000-0000-00002B070000}"/>
    <cellStyle name="Normal 3 6 22" xfId="1813" xr:uid="{00000000-0005-0000-0000-00002C070000}"/>
    <cellStyle name="Normal 3 6 23" xfId="1814" xr:uid="{00000000-0005-0000-0000-00002D070000}"/>
    <cellStyle name="Normal 3 6 3" xfId="1815" xr:uid="{00000000-0005-0000-0000-00002E070000}"/>
    <cellStyle name="Normal 3 6 4" xfId="1816" xr:uid="{00000000-0005-0000-0000-00002F070000}"/>
    <cellStyle name="Normal 3 6 5" xfId="1817" xr:uid="{00000000-0005-0000-0000-000030070000}"/>
    <cellStyle name="Normal 3 6 6" xfId="1818" xr:uid="{00000000-0005-0000-0000-000031070000}"/>
    <cellStyle name="Normal 3 6 7" xfId="1819" xr:uid="{00000000-0005-0000-0000-000032070000}"/>
    <cellStyle name="Normal 3 6 8" xfId="1820" xr:uid="{00000000-0005-0000-0000-000033070000}"/>
    <cellStyle name="Normal 3 6 9" xfId="1821" xr:uid="{00000000-0005-0000-0000-000034070000}"/>
    <cellStyle name="Normal 3 60" xfId="1822" xr:uid="{00000000-0005-0000-0000-000035070000}"/>
    <cellStyle name="Normal 3 61" xfId="1823" xr:uid="{00000000-0005-0000-0000-000036070000}"/>
    <cellStyle name="Normal 3 62" xfId="1824" xr:uid="{00000000-0005-0000-0000-000037070000}"/>
    <cellStyle name="Normal 3 63" xfId="1825" xr:uid="{00000000-0005-0000-0000-000038070000}"/>
    <cellStyle name="Normal 3 64" xfId="1826" xr:uid="{00000000-0005-0000-0000-000039070000}"/>
    <cellStyle name="Normal 3 65" xfId="1827" xr:uid="{00000000-0005-0000-0000-00003A070000}"/>
    <cellStyle name="Normal 3 66" xfId="1064" xr:uid="{00000000-0005-0000-0000-00003B070000}"/>
    <cellStyle name="Normal 3 7" xfId="1828" xr:uid="{00000000-0005-0000-0000-00003C070000}"/>
    <cellStyle name="Normal 3 7 10" xfId="1829" xr:uid="{00000000-0005-0000-0000-00003D070000}"/>
    <cellStyle name="Normal 3 7 11" xfId="1830" xr:uid="{00000000-0005-0000-0000-00003E070000}"/>
    <cellStyle name="Normal 3 7 12" xfId="1831" xr:uid="{00000000-0005-0000-0000-00003F070000}"/>
    <cellStyle name="Normal 3 7 13" xfId="1832" xr:uid="{00000000-0005-0000-0000-000040070000}"/>
    <cellStyle name="Normal 3 7 14" xfId="1833" xr:uid="{00000000-0005-0000-0000-000041070000}"/>
    <cellStyle name="Normal 3 7 15" xfId="1834" xr:uid="{00000000-0005-0000-0000-000042070000}"/>
    <cellStyle name="Normal 3 7 16" xfId="1835" xr:uid="{00000000-0005-0000-0000-000043070000}"/>
    <cellStyle name="Normal 3 7 17" xfId="1836" xr:uid="{00000000-0005-0000-0000-000044070000}"/>
    <cellStyle name="Normal 3 7 18" xfId="1837" xr:uid="{00000000-0005-0000-0000-000045070000}"/>
    <cellStyle name="Normal 3 7 19" xfId="1838" xr:uid="{00000000-0005-0000-0000-000046070000}"/>
    <cellStyle name="Normal 3 7 2" xfId="1839" xr:uid="{00000000-0005-0000-0000-000047070000}"/>
    <cellStyle name="Normal 3 7 20" xfId="1840" xr:uid="{00000000-0005-0000-0000-000048070000}"/>
    <cellStyle name="Normal 3 7 21" xfId="1841" xr:uid="{00000000-0005-0000-0000-000049070000}"/>
    <cellStyle name="Normal 3 7 22" xfId="1842" xr:uid="{00000000-0005-0000-0000-00004A070000}"/>
    <cellStyle name="Normal 3 7 23" xfId="1843" xr:uid="{00000000-0005-0000-0000-00004B070000}"/>
    <cellStyle name="Normal 3 7 3" xfId="1844" xr:uid="{00000000-0005-0000-0000-00004C070000}"/>
    <cellStyle name="Normal 3 7 4" xfId="1845" xr:uid="{00000000-0005-0000-0000-00004D070000}"/>
    <cellStyle name="Normal 3 7 5" xfId="1846" xr:uid="{00000000-0005-0000-0000-00004E070000}"/>
    <cellStyle name="Normal 3 7 6" xfId="1847" xr:uid="{00000000-0005-0000-0000-00004F070000}"/>
    <cellStyle name="Normal 3 7 7" xfId="1848" xr:uid="{00000000-0005-0000-0000-000050070000}"/>
    <cellStyle name="Normal 3 7 8" xfId="1849" xr:uid="{00000000-0005-0000-0000-000051070000}"/>
    <cellStyle name="Normal 3 7 9" xfId="1850" xr:uid="{00000000-0005-0000-0000-000052070000}"/>
    <cellStyle name="Normal 3 8" xfId="1851" xr:uid="{00000000-0005-0000-0000-000053070000}"/>
    <cellStyle name="Normal 3 8 10" xfId="1852" xr:uid="{00000000-0005-0000-0000-000054070000}"/>
    <cellStyle name="Normal 3 8 11" xfId="1853" xr:uid="{00000000-0005-0000-0000-000055070000}"/>
    <cellStyle name="Normal 3 8 12" xfId="1854" xr:uid="{00000000-0005-0000-0000-000056070000}"/>
    <cellStyle name="Normal 3 8 13" xfId="1855" xr:uid="{00000000-0005-0000-0000-000057070000}"/>
    <cellStyle name="Normal 3 8 14" xfId="1856" xr:uid="{00000000-0005-0000-0000-000058070000}"/>
    <cellStyle name="Normal 3 8 15" xfId="1857" xr:uid="{00000000-0005-0000-0000-000059070000}"/>
    <cellStyle name="Normal 3 8 16" xfId="1858" xr:uid="{00000000-0005-0000-0000-00005A070000}"/>
    <cellStyle name="Normal 3 8 17" xfId="1859" xr:uid="{00000000-0005-0000-0000-00005B070000}"/>
    <cellStyle name="Normal 3 8 18" xfId="1860" xr:uid="{00000000-0005-0000-0000-00005C070000}"/>
    <cellStyle name="Normal 3 8 19" xfId="1861" xr:uid="{00000000-0005-0000-0000-00005D070000}"/>
    <cellStyle name="Normal 3 8 2" xfId="1862" xr:uid="{00000000-0005-0000-0000-00005E070000}"/>
    <cellStyle name="Normal 3 8 20" xfId="1863" xr:uid="{00000000-0005-0000-0000-00005F070000}"/>
    <cellStyle name="Normal 3 8 21" xfId="1864" xr:uid="{00000000-0005-0000-0000-000060070000}"/>
    <cellStyle name="Normal 3 8 22" xfId="1865" xr:uid="{00000000-0005-0000-0000-000061070000}"/>
    <cellStyle name="Normal 3 8 23" xfId="1866" xr:uid="{00000000-0005-0000-0000-000062070000}"/>
    <cellStyle name="Normal 3 8 3" xfId="1867" xr:uid="{00000000-0005-0000-0000-000063070000}"/>
    <cellStyle name="Normal 3 8 4" xfId="1868" xr:uid="{00000000-0005-0000-0000-000064070000}"/>
    <cellStyle name="Normal 3 8 5" xfId="1869" xr:uid="{00000000-0005-0000-0000-000065070000}"/>
    <cellStyle name="Normal 3 8 6" xfId="1870" xr:uid="{00000000-0005-0000-0000-000066070000}"/>
    <cellStyle name="Normal 3 8 7" xfId="1871" xr:uid="{00000000-0005-0000-0000-000067070000}"/>
    <cellStyle name="Normal 3 8 8" xfId="1872" xr:uid="{00000000-0005-0000-0000-000068070000}"/>
    <cellStyle name="Normal 3 8 9" xfId="1873" xr:uid="{00000000-0005-0000-0000-000069070000}"/>
    <cellStyle name="Normal 3 9" xfId="1874" xr:uid="{00000000-0005-0000-0000-00006A070000}"/>
    <cellStyle name="Normal 3 9 10" xfId="1875" xr:uid="{00000000-0005-0000-0000-00006B070000}"/>
    <cellStyle name="Normal 3 9 11" xfId="1876" xr:uid="{00000000-0005-0000-0000-00006C070000}"/>
    <cellStyle name="Normal 3 9 12" xfId="1877" xr:uid="{00000000-0005-0000-0000-00006D070000}"/>
    <cellStyle name="Normal 3 9 13" xfId="1878" xr:uid="{00000000-0005-0000-0000-00006E070000}"/>
    <cellStyle name="Normal 3 9 14" xfId="1879" xr:uid="{00000000-0005-0000-0000-00006F070000}"/>
    <cellStyle name="Normal 3 9 15" xfId="1880" xr:uid="{00000000-0005-0000-0000-000070070000}"/>
    <cellStyle name="Normal 3 9 16" xfId="1881" xr:uid="{00000000-0005-0000-0000-000071070000}"/>
    <cellStyle name="Normal 3 9 17" xfId="1882" xr:uid="{00000000-0005-0000-0000-000072070000}"/>
    <cellStyle name="Normal 3 9 18" xfId="1883" xr:uid="{00000000-0005-0000-0000-000073070000}"/>
    <cellStyle name="Normal 3 9 19" xfId="1884" xr:uid="{00000000-0005-0000-0000-000074070000}"/>
    <cellStyle name="Normal 3 9 2" xfId="1885" xr:uid="{00000000-0005-0000-0000-000075070000}"/>
    <cellStyle name="Normal 3 9 20" xfId="1886" xr:uid="{00000000-0005-0000-0000-000076070000}"/>
    <cellStyle name="Normal 3 9 21" xfId="1887" xr:uid="{00000000-0005-0000-0000-000077070000}"/>
    <cellStyle name="Normal 3 9 22" xfId="1888" xr:uid="{00000000-0005-0000-0000-000078070000}"/>
    <cellStyle name="Normal 3 9 23" xfId="1889" xr:uid="{00000000-0005-0000-0000-000079070000}"/>
    <cellStyle name="Normal 3 9 3" xfId="1890" xr:uid="{00000000-0005-0000-0000-00007A070000}"/>
    <cellStyle name="Normal 3 9 4" xfId="1891" xr:uid="{00000000-0005-0000-0000-00007B070000}"/>
    <cellStyle name="Normal 3 9 5" xfId="1892" xr:uid="{00000000-0005-0000-0000-00007C070000}"/>
    <cellStyle name="Normal 3 9 6" xfId="1893" xr:uid="{00000000-0005-0000-0000-00007D070000}"/>
    <cellStyle name="Normal 3 9 7" xfId="1894" xr:uid="{00000000-0005-0000-0000-00007E070000}"/>
    <cellStyle name="Normal 3 9 8" xfId="1895" xr:uid="{00000000-0005-0000-0000-00007F070000}"/>
    <cellStyle name="Normal 3 9 9" xfId="1896" xr:uid="{00000000-0005-0000-0000-000080070000}"/>
    <cellStyle name="Normal 4" xfId="52" xr:uid="{00000000-0005-0000-0000-000081070000}"/>
    <cellStyle name="Normal 4 2" xfId="1898" xr:uid="{00000000-0005-0000-0000-000082070000}"/>
    <cellStyle name="Normal 4 3" xfId="1897" xr:uid="{00000000-0005-0000-0000-000083070000}"/>
    <cellStyle name="Normal 5" xfId="43" xr:uid="{00000000-0005-0000-0000-000084070000}"/>
    <cellStyle name="Normal 5 10" xfId="1899" xr:uid="{00000000-0005-0000-0000-000085070000}"/>
    <cellStyle name="Normal 5 11" xfId="1900" xr:uid="{00000000-0005-0000-0000-000086070000}"/>
    <cellStyle name="Normal 5 12" xfId="1901" xr:uid="{00000000-0005-0000-0000-000087070000}"/>
    <cellStyle name="Normal 5 13" xfId="1902" xr:uid="{00000000-0005-0000-0000-000088070000}"/>
    <cellStyle name="Normal 5 14" xfId="1903" xr:uid="{00000000-0005-0000-0000-000089070000}"/>
    <cellStyle name="Normal 5 15" xfId="1904" xr:uid="{00000000-0005-0000-0000-00008A070000}"/>
    <cellStyle name="Normal 5 16" xfId="1905" xr:uid="{00000000-0005-0000-0000-00008B070000}"/>
    <cellStyle name="Normal 5 17" xfId="1906" xr:uid="{00000000-0005-0000-0000-00008C070000}"/>
    <cellStyle name="Normal 5 18" xfId="1907" xr:uid="{00000000-0005-0000-0000-00008D070000}"/>
    <cellStyle name="Normal 5 19" xfId="1908" xr:uid="{00000000-0005-0000-0000-00008E070000}"/>
    <cellStyle name="Normal 5 2" xfId="1909" xr:uid="{00000000-0005-0000-0000-00008F070000}"/>
    <cellStyle name="Normal 5 2 10" xfId="1910" xr:uid="{00000000-0005-0000-0000-000090070000}"/>
    <cellStyle name="Normal 5 2 11" xfId="1911" xr:uid="{00000000-0005-0000-0000-000091070000}"/>
    <cellStyle name="Normal 5 2 12" xfId="1912" xr:uid="{00000000-0005-0000-0000-000092070000}"/>
    <cellStyle name="Normal 5 2 13" xfId="1913" xr:uid="{00000000-0005-0000-0000-000093070000}"/>
    <cellStyle name="Normal 5 2 14" xfId="1914" xr:uid="{00000000-0005-0000-0000-000094070000}"/>
    <cellStyle name="Normal 5 2 15" xfId="1915" xr:uid="{00000000-0005-0000-0000-000095070000}"/>
    <cellStyle name="Normal 5 2 16" xfId="1916" xr:uid="{00000000-0005-0000-0000-000096070000}"/>
    <cellStyle name="Normal 5 2 17" xfId="1917" xr:uid="{00000000-0005-0000-0000-000097070000}"/>
    <cellStyle name="Normal 5 2 18" xfId="1918" xr:uid="{00000000-0005-0000-0000-000098070000}"/>
    <cellStyle name="Normal 5 2 19" xfId="1919" xr:uid="{00000000-0005-0000-0000-000099070000}"/>
    <cellStyle name="Normal 5 2 2" xfId="1920" xr:uid="{00000000-0005-0000-0000-00009A070000}"/>
    <cellStyle name="Normal 5 2 20" xfId="1921" xr:uid="{00000000-0005-0000-0000-00009B070000}"/>
    <cellStyle name="Normal 5 2 21" xfId="1922" xr:uid="{00000000-0005-0000-0000-00009C070000}"/>
    <cellStyle name="Normal 5 2 22" xfId="1923" xr:uid="{00000000-0005-0000-0000-00009D070000}"/>
    <cellStyle name="Normal 5 2 23" xfId="1924" xr:uid="{00000000-0005-0000-0000-00009E070000}"/>
    <cellStyle name="Normal 5 2 3" xfId="1925" xr:uid="{00000000-0005-0000-0000-00009F070000}"/>
    <cellStyle name="Normal 5 2 4" xfId="1926" xr:uid="{00000000-0005-0000-0000-0000A0070000}"/>
    <cellStyle name="Normal 5 2 5" xfId="1927" xr:uid="{00000000-0005-0000-0000-0000A1070000}"/>
    <cellStyle name="Normal 5 2 6" xfId="1928" xr:uid="{00000000-0005-0000-0000-0000A2070000}"/>
    <cellStyle name="Normal 5 2 7" xfId="1929" xr:uid="{00000000-0005-0000-0000-0000A3070000}"/>
    <cellStyle name="Normal 5 2 8" xfId="1930" xr:uid="{00000000-0005-0000-0000-0000A4070000}"/>
    <cellStyle name="Normal 5 2 9" xfId="1931" xr:uid="{00000000-0005-0000-0000-0000A5070000}"/>
    <cellStyle name="Normal 5 20" xfId="1932" xr:uid="{00000000-0005-0000-0000-0000A6070000}"/>
    <cellStyle name="Normal 5 21" xfId="1933" xr:uid="{00000000-0005-0000-0000-0000A7070000}"/>
    <cellStyle name="Normal 5 22" xfId="1934" xr:uid="{00000000-0005-0000-0000-0000A8070000}"/>
    <cellStyle name="Normal 5 23" xfId="1935" xr:uid="{00000000-0005-0000-0000-0000A9070000}"/>
    <cellStyle name="Normal 5 24" xfId="1936" xr:uid="{00000000-0005-0000-0000-0000AA070000}"/>
    <cellStyle name="Normal 5 3" xfId="1937" xr:uid="{00000000-0005-0000-0000-0000AB070000}"/>
    <cellStyle name="Normal 5 4" xfId="1938" xr:uid="{00000000-0005-0000-0000-0000AC070000}"/>
    <cellStyle name="Normal 5 5" xfId="1939" xr:uid="{00000000-0005-0000-0000-0000AD070000}"/>
    <cellStyle name="Normal 5 6" xfId="1940" xr:uid="{00000000-0005-0000-0000-0000AE070000}"/>
    <cellStyle name="Normal 5 7" xfId="1941" xr:uid="{00000000-0005-0000-0000-0000AF070000}"/>
    <cellStyle name="Normal 5 8" xfId="1942" xr:uid="{00000000-0005-0000-0000-0000B0070000}"/>
    <cellStyle name="Normal 5 9" xfId="1943" xr:uid="{00000000-0005-0000-0000-0000B1070000}"/>
    <cellStyle name="Normal 6" xfId="1944" xr:uid="{00000000-0005-0000-0000-0000B2070000}"/>
    <cellStyle name="Normal 7" xfId="1945" xr:uid="{00000000-0005-0000-0000-0000B3070000}"/>
    <cellStyle name="Normal 7 10" xfId="1946" xr:uid="{00000000-0005-0000-0000-0000B4070000}"/>
    <cellStyle name="Normal 7 11" xfId="1947" xr:uid="{00000000-0005-0000-0000-0000B5070000}"/>
    <cellStyle name="Normal 7 12" xfId="1948" xr:uid="{00000000-0005-0000-0000-0000B6070000}"/>
    <cellStyle name="Normal 7 13" xfId="1949" xr:uid="{00000000-0005-0000-0000-0000B7070000}"/>
    <cellStyle name="Normal 7 14" xfId="1950" xr:uid="{00000000-0005-0000-0000-0000B8070000}"/>
    <cellStyle name="Normal 7 15" xfId="1951" xr:uid="{00000000-0005-0000-0000-0000B9070000}"/>
    <cellStyle name="Normal 7 16" xfId="1952" xr:uid="{00000000-0005-0000-0000-0000BA070000}"/>
    <cellStyle name="Normal 7 17" xfId="1953" xr:uid="{00000000-0005-0000-0000-0000BB070000}"/>
    <cellStyle name="Normal 7 18" xfId="1954" xr:uid="{00000000-0005-0000-0000-0000BC070000}"/>
    <cellStyle name="Normal 7 19" xfId="1955" xr:uid="{00000000-0005-0000-0000-0000BD070000}"/>
    <cellStyle name="Normal 7 2" xfId="1956" xr:uid="{00000000-0005-0000-0000-0000BE070000}"/>
    <cellStyle name="Normal 7 2 10" xfId="1957" xr:uid="{00000000-0005-0000-0000-0000BF070000}"/>
    <cellStyle name="Normal 7 2 11" xfId="1958" xr:uid="{00000000-0005-0000-0000-0000C0070000}"/>
    <cellStyle name="Normal 7 2 12" xfId="1959" xr:uid="{00000000-0005-0000-0000-0000C1070000}"/>
    <cellStyle name="Normal 7 2 13" xfId="1960" xr:uid="{00000000-0005-0000-0000-0000C2070000}"/>
    <cellStyle name="Normal 7 2 14" xfId="1961" xr:uid="{00000000-0005-0000-0000-0000C3070000}"/>
    <cellStyle name="Normal 7 2 15" xfId="1962" xr:uid="{00000000-0005-0000-0000-0000C4070000}"/>
    <cellStyle name="Normal 7 2 16" xfId="1963" xr:uid="{00000000-0005-0000-0000-0000C5070000}"/>
    <cellStyle name="Normal 7 2 17" xfId="1964" xr:uid="{00000000-0005-0000-0000-0000C6070000}"/>
    <cellStyle name="Normal 7 2 18" xfId="1965" xr:uid="{00000000-0005-0000-0000-0000C7070000}"/>
    <cellStyle name="Normal 7 2 19" xfId="1966" xr:uid="{00000000-0005-0000-0000-0000C8070000}"/>
    <cellStyle name="Normal 7 2 2" xfId="1967" xr:uid="{00000000-0005-0000-0000-0000C9070000}"/>
    <cellStyle name="Normal 7 2 20" xfId="1968" xr:uid="{00000000-0005-0000-0000-0000CA070000}"/>
    <cellStyle name="Normal 7 2 21" xfId="1969" xr:uid="{00000000-0005-0000-0000-0000CB070000}"/>
    <cellStyle name="Normal 7 2 22" xfId="1970" xr:uid="{00000000-0005-0000-0000-0000CC070000}"/>
    <cellStyle name="Normal 7 2 23" xfId="1971" xr:uid="{00000000-0005-0000-0000-0000CD070000}"/>
    <cellStyle name="Normal 7 2 3" xfId="1972" xr:uid="{00000000-0005-0000-0000-0000CE070000}"/>
    <cellStyle name="Normal 7 2 4" xfId="1973" xr:uid="{00000000-0005-0000-0000-0000CF070000}"/>
    <cellStyle name="Normal 7 2 5" xfId="1974" xr:uid="{00000000-0005-0000-0000-0000D0070000}"/>
    <cellStyle name="Normal 7 2 6" xfId="1975" xr:uid="{00000000-0005-0000-0000-0000D1070000}"/>
    <cellStyle name="Normal 7 2 7" xfId="1976" xr:uid="{00000000-0005-0000-0000-0000D2070000}"/>
    <cellStyle name="Normal 7 2 8" xfId="1977" xr:uid="{00000000-0005-0000-0000-0000D3070000}"/>
    <cellStyle name="Normal 7 2 9" xfId="1978" xr:uid="{00000000-0005-0000-0000-0000D4070000}"/>
    <cellStyle name="Normal 7 20" xfId="1979" xr:uid="{00000000-0005-0000-0000-0000D5070000}"/>
    <cellStyle name="Normal 7 21" xfId="1980" xr:uid="{00000000-0005-0000-0000-0000D6070000}"/>
    <cellStyle name="Normal 7 22" xfId="1981" xr:uid="{00000000-0005-0000-0000-0000D7070000}"/>
    <cellStyle name="Normal 7 23" xfId="1982" xr:uid="{00000000-0005-0000-0000-0000D8070000}"/>
    <cellStyle name="Normal 7 24" xfId="1983" xr:uid="{00000000-0005-0000-0000-0000D9070000}"/>
    <cellStyle name="Normal 7 3" xfId="1984" xr:uid="{00000000-0005-0000-0000-0000DA070000}"/>
    <cellStyle name="Normal 7 4" xfId="1985" xr:uid="{00000000-0005-0000-0000-0000DB070000}"/>
    <cellStyle name="Normal 7 5" xfId="1986" xr:uid="{00000000-0005-0000-0000-0000DC070000}"/>
    <cellStyle name="Normal 7 6" xfId="1987" xr:uid="{00000000-0005-0000-0000-0000DD070000}"/>
    <cellStyle name="Normal 7 7" xfId="1988" xr:uid="{00000000-0005-0000-0000-0000DE070000}"/>
    <cellStyle name="Normal 7 8" xfId="1989" xr:uid="{00000000-0005-0000-0000-0000DF070000}"/>
    <cellStyle name="Normal 7 9" xfId="1990" xr:uid="{00000000-0005-0000-0000-0000E0070000}"/>
    <cellStyle name="Normal 8" xfId="1991" xr:uid="{00000000-0005-0000-0000-0000E1070000}"/>
    <cellStyle name="Normal_technology-specific" xfId="2031" xr:uid="{00000000-0005-0000-0000-0000E2070000}"/>
    <cellStyle name="Note" xfId="16" builtinId="10" customBuiltin="1"/>
    <cellStyle name="Note 2" xfId="1992" xr:uid="{00000000-0005-0000-0000-0000E4070000}"/>
    <cellStyle name="Note 3" xfId="2032" xr:uid="{00000000-0005-0000-0000-0000E5070000}"/>
    <cellStyle name="NumColmHd" xfId="2033" xr:uid="{00000000-0005-0000-0000-0000E6070000}"/>
    <cellStyle name="Output" xfId="11" builtinId="21" customBuiltin="1"/>
    <cellStyle name="Output 2" xfId="1993" xr:uid="{00000000-0005-0000-0000-0000E8070000}"/>
    <cellStyle name="Percent 2" xfId="54" xr:uid="{00000000-0005-0000-0000-0000E9070000}"/>
    <cellStyle name="Percent 2 2" xfId="2035" xr:uid="{00000000-0005-0000-0000-0000EA070000}"/>
    <cellStyle name="Percent 2 2 2" xfId="2036" xr:uid="{00000000-0005-0000-0000-0000EB070000}"/>
    <cellStyle name="Percent 2 3" xfId="2034" xr:uid="{00000000-0005-0000-0000-0000EC070000}"/>
    <cellStyle name="Percent 3" xfId="53" xr:uid="{00000000-0005-0000-0000-0000ED070000}"/>
    <cellStyle name="Percent 3 2" xfId="2037" xr:uid="{00000000-0005-0000-0000-0000EE070000}"/>
    <cellStyle name="Percent 3 3" xfId="2039" xr:uid="{00000000-0005-0000-0000-0000C6070000}"/>
    <cellStyle name="Percent 4" xfId="1994" xr:uid="{00000000-0005-0000-0000-0000EF070000}"/>
    <cellStyle name="RowLabel" xfId="2038" xr:uid="{00000000-0005-0000-0000-0000F0070000}"/>
    <cellStyle name="Title" xfId="2" builtinId="15" customBuiltin="1"/>
    <cellStyle name="Title 2" xfId="1995" xr:uid="{00000000-0005-0000-0000-0000F2070000}"/>
    <cellStyle name="Total" xfId="18" builtinId="25" customBuiltin="1"/>
    <cellStyle name="Total 2" xfId="1996" xr:uid="{00000000-0005-0000-0000-0000F4070000}"/>
    <cellStyle name="Warning Text" xfId="15" builtinId="11" customBuiltin="1"/>
    <cellStyle name="Warning Text 2" xfId="1997" xr:uid="{00000000-0005-0000-0000-0000F6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tmp"/><Relationship Id="rId3" Type="http://schemas.openxmlformats.org/officeDocument/2006/relationships/image" Target="../media/image5.tmp"/><Relationship Id="rId7" Type="http://schemas.openxmlformats.org/officeDocument/2006/relationships/image" Target="../media/image9.tmp"/><Relationship Id="rId2" Type="http://schemas.openxmlformats.org/officeDocument/2006/relationships/image" Target="../media/image4.tmp"/><Relationship Id="rId1" Type="http://schemas.openxmlformats.org/officeDocument/2006/relationships/image" Target="../media/image3.tmp"/><Relationship Id="rId6" Type="http://schemas.openxmlformats.org/officeDocument/2006/relationships/image" Target="../media/image8.tmp"/><Relationship Id="rId5" Type="http://schemas.openxmlformats.org/officeDocument/2006/relationships/image" Target="../media/image7.tmp"/><Relationship Id="rId4" Type="http://schemas.openxmlformats.org/officeDocument/2006/relationships/image" Target="../media/image6.tmp"/><Relationship Id="rId9" Type="http://schemas.openxmlformats.org/officeDocument/2006/relationships/image" Target="../media/image11.tmp"/></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1284351</xdr:colOff>
      <xdr:row>0</xdr:row>
      <xdr:rowOff>710208</xdr:rowOff>
    </xdr:to>
    <xdr:pic>
      <xdr:nvPicPr>
        <xdr:cNvPr id="2" name="Picture 1">
          <a:extLst>
            <a:ext uri="{FF2B5EF4-FFF2-40B4-BE49-F238E27FC236}">
              <a16:creationId xmlns:a16="http://schemas.microsoft.com/office/drawing/2014/main" id="{883392B6-14D9-41CC-8A9E-FCD01852C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57150"/>
          <a:ext cx="1179576" cy="65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2</xdr:col>
      <xdr:colOff>5783688</xdr:colOff>
      <xdr:row>82</xdr:row>
      <xdr:rowOff>44824</xdr:rowOff>
    </xdr:to>
    <xdr:pic>
      <xdr:nvPicPr>
        <xdr:cNvPr id="5" name="Picture 4">
          <a:extLst>
            <a:ext uri="{FF2B5EF4-FFF2-40B4-BE49-F238E27FC236}">
              <a16:creationId xmlns:a16="http://schemas.microsoft.com/office/drawing/2014/main" id="{0C20BE2D-5EF6-4B47-9DA5-CB2204906C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29" y="16808824"/>
          <a:ext cx="6456041" cy="2375647"/>
        </a:xfrm>
        <a:prstGeom prst="rect">
          <a:avLst/>
        </a:prstGeom>
      </xdr:spPr>
    </xdr:pic>
    <xdr:clientData/>
  </xdr:twoCellAnchor>
  <xdr:twoCellAnchor editAs="oneCell">
    <xdr:from>
      <xdr:col>0</xdr:col>
      <xdr:colOff>224117</xdr:colOff>
      <xdr:row>40</xdr:row>
      <xdr:rowOff>89647</xdr:rowOff>
    </xdr:from>
    <xdr:to>
      <xdr:col>2</xdr:col>
      <xdr:colOff>6742326</xdr:colOff>
      <xdr:row>56</xdr:row>
      <xdr:rowOff>22412</xdr:rowOff>
    </xdr:to>
    <xdr:pic>
      <xdr:nvPicPr>
        <xdr:cNvPr id="7" name="Picture 6">
          <a:extLst>
            <a:ext uri="{FF2B5EF4-FFF2-40B4-BE49-F238E27FC236}">
              <a16:creationId xmlns:a16="http://schemas.microsoft.com/office/drawing/2014/main" id="{C2BA8A24-DB7E-4773-AF44-DD785F2167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7" y="7799294"/>
          <a:ext cx="7437091" cy="2801471"/>
        </a:xfrm>
        <a:prstGeom prst="rect">
          <a:avLst/>
        </a:prstGeom>
      </xdr:spPr>
    </xdr:pic>
    <xdr:clientData/>
  </xdr:twoCellAnchor>
  <xdr:twoCellAnchor editAs="oneCell">
    <xdr:from>
      <xdr:col>1</xdr:col>
      <xdr:colOff>0</xdr:colOff>
      <xdr:row>6</xdr:row>
      <xdr:rowOff>0</xdr:rowOff>
    </xdr:from>
    <xdr:to>
      <xdr:col>2</xdr:col>
      <xdr:colOff>5024392</xdr:colOff>
      <xdr:row>10</xdr:row>
      <xdr:rowOff>54457</xdr:rowOff>
    </xdr:to>
    <xdr:pic>
      <xdr:nvPicPr>
        <xdr:cNvPr id="9" name="Picture 8">
          <a:extLst>
            <a:ext uri="{FF2B5EF4-FFF2-40B4-BE49-F238E27FC236}">
              <a16:creationId xmlns:a16="http://schemas.microsoft.com/office/drawing/2014/main" id="{72807708-B4B6-4CE1-8E41-880F2FB2CB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529" y="1568824"/>
          <a:ext cx="5696745" cy="771633"/>
        </a:xfrm>
        <a:prstGeom prst="rect">
          <a:avLst/>
        </a:prstGeom>
      </xdr:spPr>
    </xdr:pic>
    <xdr:clientData/>
  </xdr:twoCellAnchor>
  <xdr:twoCellAnchor editAs="oneCell">
    <xdr:from>
      <xdr:col>1</xdr:col>
      <xdr:colOff>0</xdr:colOff>
      <xdr:row>11</xdr:row>
      <xdr:rowOff>0</xdr:rowOff>
    </xdr:from>
    <xdr:to>
      <xdr:col>2</xdr:col>
      <xdr:colOff>2719020</xdr:colOff>
      <xdr:row>13</xdr:row>
      <xdr:rowOff>174886</xdr:rowOff>
    </xdr:to>
    <xdr:pic>
      <xdr:nvPicPr>
        <xdr:cNvPr id="11" name="Picture 10">
          <a:extLst>
            <a:ext uri="{FF2B5EF4-FFF2-40B4-BE49-F238E27FC236}">
              <a16:creationId xmlns:a16="http://schemas.microsoft.com/office/drawing/2014/main" id="{CA767846-0894-41D9-8243-6773B7BCB3C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6529" y="2465294"/>
          <a:ext cx="3391373" cy="533474"/>
        </a:xfrm>
        <a:prstGeom prst="rect">
          <a:avLst/>
        </a:prstGeom>
      </xdr:spPr>
    </xdr:pic>
    <xdr:clientData/>
  </xdr:twoCellAnchor>
  <xdr:twoCellAnchor editAs="oneCell">
    <xdr:from>
      <xdr:col>1</xdr:col>
      <xdr:colOff>0</xdr:colOff>
      <xdr:row>15</xdr:row>
      <xdr:rowOff>0</xdr:rowOff>
    </xdr:from>
    <xdr:to>
      <xdr:col>2</xdr:col>
      <xdr:colOff>3709759</xdr:colOff>
      <xdr:row>17</xdr:row>
      <xdr:rowOff>98676</xdr:rowOff>
    </xdr:to>
    <xdr:pic>
      <xdr:nvPicPr>
        <xdr:cNvPr id="13" name="Picture 12">
          <a:extLst>
            <a:ext uri="{FF2B5EF4-FFF2-40B4-BE49-F238E27FC236}">
              <a16:creationId xmlns:a16="http://schemas.microsoft.com/office/drawing/2014/main" id="{231C4019-D4C2-4533-A84D-C1F48352AB5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6529" y="3182471"/>
          <a:ext cx="4382112" cy="457264"/>
        </a:xfrm>
        <a:prstGeom prst="rect">
          <a:avLst/>
        </a:prstGeom>
      </xdr:spPr>
    </xdr:pic>
    <xdr:clientData/>
  </xdr:twoCellAnchor>
  <xdr:twoCellAnchor editAs="oneCell">
    <xdr:from>
      <xdr:col>1</xdr:col>
      <xdr:colOff>0</xdr:colOff>
      <xdr:row>18</xdr:row>
      <xdr:rowOff>0</xdr:rowOff>
    </xdr:from>
    <xdr:to>
      <xdr:col>2</xdr:col>
      <xdr:colOff>4938655</xdr:colOff>
      <xdr:row>35</xdr:row>
      <xdr:rowOff>48057</xdr:rowOff>
    </xdr:to>
    <xdr:pic>
      <xdr:nvPicPr>
        <xdr:cNvPr id="35" name="Picture 34">
          <a:extLst>
            <a:ext uri="{FF2B5EF4-FFF2-40B4-BE49-F238E27FC236}">
              <a16:creationId xmlns:a16="http://schemas.microsoft.com/office/drawing/2014/main" id="{8D0CFF89-73C0-4190-B729-99F756C7893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6529" y="3720353"/>
          <a:ext cx="5611008" cy="3096057"/>
        </a:xfrm>
        <a:prstGeom prst="rect">
          <a:avLst/>
        </a:prstGeom>
      </xdr:spPr>
    </xdr:pic>
    <xdr:clientData/>
  </xdr:twoCellAnchor>
  <xdr:twoCellAnchor editAs="oneCell">
    <xdr:from>
      <xdr:col>2</xdr:col>
      <xdr:colOff>5434854</xdr:colOff>
      <xdr:row>6</xdr:row>
      <xdr:rowOff>78441</xdr:rowOff>
    </xdr:from>
    <xdr:to>
      <xdr:col>7</xdr:col>
      <xdr:colOff>636148</xdr:colOff>
      <xdr:row>36</xdr:row>
      <xdr:rowOff>120099</xdr:rowOff>
    </xdr:to>
    <xdr:pic>
      <xdr:nvPicPr>
        <xdr:cNvPr id="37" name="Picture 36">
          <a:extLst>
            <a:ext uri="{FF2B5EF4-FFF2-40B4-BE49-F238E27FC236}">
              <a16:creationId xmlns:a16="http://schemas.microsoft.com/office/drawing/2014/main" id="{73843DF3-ECB9-4E1A-8540-03BB0C2904C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353736" y="1647265"/>
          <a:ext cx="5544324" cy="5420481"/>
        </a:xfrm>
        <a:prstGeom prst="rect">
          <a:avLst/>
        </a:prstGeom>
      </xdr:spPr>
    </xdr:pic>
    <xdr:clientData/>
  </xdr:twoCellAnchor>
  <xdr:twoCellAnchor editAs="oneCell">
    <xdr:from>
      <xdr:col>8</xdr:col>
      <xdr:colOff>324970</xdr:colOff>
      <xdr:row>7</xdr:row>
      <xdr:rowOff>0</xdr:rowOff>
    </xdr:from>
    <xdr:to>
      <xdr:col>16</xdr:col>
      <xdr:colOff>499997</xdr:colOff>
      <xdr:row>31</xdr:row>
      <xdr:rowOff>98106</xdr:rowOff>
    </xdr:to>
    <xdr:pic>
      <xdr:nvPicPr>
        <xdr:cNvPr id="39" name="Picture 38">
          <a:extLst>
            <a:ext uri="{FF2B5EF4-FFF2-40B4-BE49-F238E27FC236}">
              <a16:creationId xmlns:a16="http://schemas.microsoft.com/office/drawing/2014/main" id="{669543E3-4968-449B-BDC5-FFE7BE71408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259235" y="1748118"/>
          <a:ext cx="5553850" cy="4401164"/>
        </a:xfrm>
        <a:prstGeom prst="rect">
          <a:avLst/>
        </a:prstGeom>
      </xdr:spPr>
    </xdr:pic>
    <xdr:clientData/>
  </xdr:twoCellAnchor>
  <xdr:twoCellAnchor editAs="oneCell">
    <xdr:from>
      <xdr:col>17</xdr:col>
      <xdr:colOff>0</xdr:colOff>
      <xdr:row>7</xdr:row>
      <xdr:rowOff>0</xdr:rowOff>
    </xdr:from>
    <xdr:to>
      <xdr:col>23</xdr:col>
      <xdr:colOff>166993</xdr:colOff>
      <xdr:row>13</xdr:row>
      <xdr:rowOff>115027</xdr:rowOff>
    </xdr:to>
    <xdr:pic>
      <xdr:nvPicPr>
        <xdr:cNvPr id="41" name="Picture 40">
          <a:extLst>
            <a:ext uri="{FF2B5EF4-FFF2-40B4-BE49-F238E27FC236}">
              <a16:creationId xmlns:a16="http://schemas.microsoft.com/office/drawing/2014/main" id="{B999F0C2-338C-4D59-B8B9-D57C37BC364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7985441" y="1748118"/>
          <a:ext cx="4201111" cy="1190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2013.clearesult.com/region/CentralAtlantic/FE/Shared%20Documents/Calculators%20and%20Tools/PPL%20Calcs/PPL%20Refrigeration%20Calculator%20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2013.clearesult.com/Users/laura.worker/AppData/Local/Microsoft/Windows/Temporary%20Internet%20Files/Content.Outlook/QCS24V4U/SpecialtyEquipmentCalcula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2013.clearesult.com/Users/ryan.novosedliak/AppData/Local/Microsoft/Windows/Temporary%20Internet%20Files/Content.Outlook/9XZA5X8S/PA%20TRM%20Calculator%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2013.clearesult.com/Users/laura.worker/AppData/Local/Microsoft/Windows/Temporary%20Internet%20Files/Content.Outlook/QCS24V4U/Appliances%20Batch%20Calculator%20V1%20160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Methodology Part 1 "/>
      <sheetName val="Methodology Part 2"/>
      <sheetName val="High Efficiency Motors &amp; Cases"/>
      <sheetName val="Refrigeration Controls"/>
      <sheetName val="Case Upgrades"/>
      <sheetName val="Doors &amp; Pipe Insulation"/>
      <sheetName val="3.5.1 Tables"/>
      <sheetName val="3.5.2&amp;3 Tables"/>
      <sheetName val="3.5.4 Tables"/>
      <sheetName val="3.5.5 Tables"/>
      <sheetName val="3.5.6&amp;7&amp;8 Tables"/>
      <sheetName val="Case Upgrades Tables"/>
      <sheetName val="Doors&amp;Insulation Tables"/>
      <sheetName val="Version Log"/>
      <sheetName val="Incentives"/>
    </sheetNames>
    <sheetDataSet>
      <sheetData sheetId="0"/>
      <sheetData sheetId="1"/>
      <sheetData sheetId="2"/>
      <sheetData sheetId="3"/>
      <sheetData sheetId="4"/>
      <sheetData sheetId="5"/>
      <sheetData sheetId="6"/>
      <sheetData sheetId="7">
        <row r="5">
          <cell r="M5">
            <v>0.77200000000000002</v>
          </cell>
        </row>
        <row r="31">
          <cell r="C31" t="str">
            <v>RefrigeratorGlass Door</v>
          </cell>
          <cell r="D31" t="str">
            <v>RefrigeratorSolid Door</v>
          </cell>
          <cell r="E31" t="str">
            <v>FreezerGlass Door</v>
          </cell>
          <cell r="F31" t="str">
            <v>FreezerSolid Door</v>
          </cell>
          <cell r="G31" t="str">
            <v>RefrigeratorGlass Door</v>
          </cell>
          <cell r="H31" t="str">
            <v>RefrigeratorSolid Door</v>
          </cell>
          <cell r="I31" t="str">
            <v>FreezerGlass Door</v>
          </cell>
          <cell r="J31" t="str">
            <v>FreezerSolid Door</v>
          </cell>
          <cell r="N31" t="str">
            <v>RefrigeratorGlass Door</v>
          </cell>
          <cell r="O31" t="str">
            <v>RefrigeratorSolid Door</v>
          </cell>
          <cell r="P31" t="str">
            <v>FreezerGlass Door</v>
          </cell>
          <cell r="Q31" t="str">
            <v>FreezerSolid Door</v>
          </cell>
        </row>
        <row r="32">
          <cell r="B32">
            <v>4</v>
          </cell>
          <cell r="C32">
            <v>1.8539999999999999</v>
          </cell>
          <cell r="D32">
            <v>1.7669999999999999</v>
          </cell>
          <cell r="E32">
            <v>3.3209999999999997</v>
          </cell>
          <cell r="F32">
            <v>2.25</v>
          </cell>
          <cell r="G32">
            <v>3.82</v>
          </cell>
          <cell r="H32">
            <v>2.44</v>
          </cell>
          <cell r="I32">
            <v>7.1</v>
          </cell>
          <cell r="J32">
            <v>2.98</v>
          </cell>
          <cell r="M32" t="str">
            <v>V &lt; 15</v>
          </cell>
          <cell r="N32">
            <v>722</v>
          </cell>
          <cell r="O32">
            <v>268</v>
          </cell>
          <cell r="P32">
            <v>1901</v>
          </cell>
          <cell r="Q32">
            <v>814</v>
          </cell>
        </row>
        <row r="33">
          <cell r="B33">
            <v>5</v>
          </cell>
          <cell r="C33">
            <v>1.972</v>
          </cell>
          <cell r="D33">
            <v>1.8559999999999999</v>
          </cell>
          <cell r="E33">
            <v>3.9279999999999999</v>
          </cell>
          <cell r="F33">
            <v>2.5</v>
          </cell>
          <cell r="G33">
            <v>3.94</v>
          </cell>
          <cell r="H33">
            <v>2.54</v>
          </cell>
          <cell r="I33">
            <v>7.85</v>
          </cell>
          <cell r="J33">
            <v>3.38</v>
          </cell>
          <cell r="M33" t="str">
            <v>15 ≤ V &lt; 30</v>
          </cell>
          <cell r="N33">
            <v>683</v>
          </cell>
          <cell r="O33">
            <v>424</v>
          </cell>
          <cell r="P33">
            <v>1992</v>
          </cell>
          <cell r="Q33">
            <v>869</v>
          </cell>
        </row>
        <row r="34">
          <cell r="B34">
            <v>6</v>
          </cell>
          <cell r="C34">
            <v>2.09</v>
          </cell>
          <cell r="D34">
            <v>1.9450000000000001</v>
          </cell>
          <cell r="E34">
            <v>4.5350000000000001</v>
          </cell>
          <cell r="F34">
            <v>2.75</v>
          </cell>
          <cell r="G34">
            <v>4.0599999999999996</v>
          </cell>
          <cell r="H34">
            <v>2.64</v>
          </cell>
          <cell r="I34">
            <v>8.6</v>
          </cell>
          <cell r="J34">
            <v>3.7800000000000002</v>
          </cell>
          <cell r="M34" t="str">
            <v>30 ≤ V &lt; 50</v>
          </cell>
          <cell r="N34">
            <v>763</v>
          </cell>
          <cell r="O34">
            <v>838</v>
          </cell>
          <cell r="P34">
            <v>4417</v>
          </cell>
          <cell r="Q34">
            <v>1988</v>
          </cell>
        </row>
        <row r="35">
          <cell r="B35">
            <v>7</v>
          </cell>
          <cell r="C35">
            <v>2.2079999999999997</v>
          </cell>
          <cell r="D35">
            <v>2.0339999999999998</v>
          </cell>
          <cell r="E35">
            <v>5.1419999999999995</v>
          </cell>
          <cell r="F35">
            <v>3</v>
          </cell>
          <cell r="G35">
            <v>4.18</v>
          </cell>
          <cell r="H35">
            <v>2.74</v>
          </cell>
          <cell r="I35">
            <v>9.35</v>
          </cell>
          <cell r="J35">
            <v>4.18</v>
          </cell>
          <cell r="M35" t="str">
            <v xml:space="preserve">50 ≤ V </v>
          </cell>
          <cell r="N35">
            <v>927</v>
          </cell>
          <cell r="O35">
            <v>1205</v>
          </cell>
          <cell r="P35">
            <v>6680</v>
          </cell>
          <cell r="Q35">
            <v>3405</v>
          </cell>
        </row>
        <row r="36">
          <cell r="B36">
            <v>8</v>
          </cell>
          <cell r="C36">
            <v>2.3259999999999996</v>
          </cell>
          <cell r="D36">
            <v>2.1230000000000002</v>
          </cell>
          <cell r="E36">
            <v>5.7489999999999997</v>
          </cell>
          <cell r="F36">
            <v>3.25</v>
          </cell>
          <cell r="G36">
            <v>4.3</v>
          </cell>
          <cell r="H36">
            <v>2.84</v>
          </cell>
          <cell r="I36">
            <v>10.1</v>
          </cell>
          <cell r="J36">
            <v>4.58</v>
          </cell>
        </row>
        <row r="37">
          <cell r="B37">
            <v>9</v>
          </cell>
          <cell r="C37">
            <v>2.444</v>
          </cell>
          <cell r="D37">
            <v>2.2119999999999997</v>
          </cell>
          <cell r="E37">
            <v>6.3559999999999999</v>
          </cell>
          <cell r="F37">
            <v>3.5</v>
          </cell>
          <cell r="G37">
            <v>4.42</v>
          </cell>
          <cell r="H37">
            <v>2.94</v>
          </cell>
          <cell r="I37">
            <v>10.85</v>
          </cell>
          <cell r="J37">
            <v>4.9800000000000004</v>
          </cell>
        </row>
        <row r="38">
          <cell r="B38">
            <v>10</v>
          </cell>
          <cell r="C38">
            <v>2.5619999999999998</v>
          </cell>
          <cell r="D38">
            <v>2.3010000000000002</v>
          </cell>
          <cell r="E38">
            <v>6.9630000000000001</v>
          </cell>
          <cell r="F38">
            <v>3.75</v>
          </cell>
          <cell r="G38">
            <v>4.54</v>
          </cell>
          <cell r="H38">
            <v>3.04</v>
          </cell>
          <cell r="I38">
            <v>11.6</v>
          </cell>
          <cell r="J38">
            <v>5.38</v>
          </cell>
        </row>
        <row r="39">
          <cell r="B39">
            <v>11</v>
          </cell>
          <cell r="C39">
            <v>2.6799999999999997</v>
          </cell>
          <cell r="D39">
            <v>2.39</v>
          </cell>
          <cell r="E39">
            <v>7.5699999999999994</v>
          </cell>
          <cell r="F39">
            <v>4</v>
          </cell>
          <cell r="G39">
            <v>4.66</v>
          </cell>
          <cell r="H39">
            <v>3.14</v>
          </cell>
          <cell r="I39">
            <v>12.35</v>
          </cell>
          <cell r="J39">
            <v>5.78</v>
          </cell>
        </row>
        <row r="40">
          <cell r="B40">
            <v>12</v>
          </cell>
          <cell r="C40">
            <v>2.798</v>
          </cell>
          <cell r="D40">
            <v>2.4790000000000001</v>
          </cell>
          <cell r="E40">
            <v>8.1769999999999996</v>
          </cell>
          <cell r="F40">
            <v>4.25</v>
          </cell>
          <cell r="G40">
            <v>4.7799999999999994</v>
          </cell>
          <cell r="H40">
            <v>3.24</v>
          </cell>
          <cell r="I40">
            <v>13.1</v>
          </cell>
          <cell r="J40">
            <v>6.1800000000000006</v>
          </cell>
          <cell r="N40" t="str">
            <v>RefrigeratorGlass Door</v>
          </cell>
          <cell r="O40" t="str">
            <v>RefrigeratorSolid Door</v>
          </cell>
          <cell r="P40" t="str">
            <v>FreezerGlass Door</v>
          </cell>
          <cell r="Q40" t="str">
            <v>FreezerSolid Door</v>
          </cell>
        </row>
        <row r="41">
          <cell r="B41">
            <v>13</v>
          </cell>
          <cell r="C41">
            <v>2.9159999999999995</v>
          </cell>
          <cell r="D41">
            <v>2.5680000000000001</v>
          </cell>
          <cell r="E41">
            <v>8.7840000000000007</v>
          </cell>
          <cell r="F41">
            <v>4.5</v>
          </cell>
          <cell r="G41">
            <v>4.9000000000000004</v>
          </cell>
          <cell r="H41">
            <v>3.34</v>
          </cell>
          <cell r="I41">
            <v>13.85</v>
          </cell>
          <cell r="J41">
            <v>6.58</v>
          </cell>
          <cell r="M41" t="str">
            <v>V &lt; 15</v>
          </cell>
          <cell r="N41">
            <v>6.3600000000000004E-2</v>
          </cell>
          <cell r="O41">
            <v>2.3599999999999999E-2</v>
          </cell>
          <cell r="P41">
            <v>0.16750000000000001</v>
          </cell>
          <cell r="Q41">
            <v>7.17E-2</v>
          </cell>
        </row>
        <row r="42">
          <cell r="B42">
            <v>14</v>
          </cell>
          <cell r="C42">
            <v>3.0339999999999998</v>
          </cell>
          <cell r="D42">
            <v>2.657</v>
          </cell>
          <cell r="E42">
            <v>9.391</v>
          </cell>
          <cell r="F42">
            <v>4.75</v>
          </cell>
          <cell r="G42">
            <v>5.0199999999999996</v>
          </cell>
          <cell r="H42">
            <v>3.4400000000000004</v>
          </cell>
          <cell r="I42">
            <v>14.6</v>
          </cell>
          <cell r="J42">
            <v>6.98</v>
          </cell>
          <cell r="M42" t="str">
            <v>15 ≤ V &lt; 30</v>
          </cell>
          <cell r="N42">
            <v>6.0199999999999997E-2</v>
          </cell>
          <cell r="O42">
            <v>3.7400000000000003E-2</v>
          </cell>
          <cell r="P42">
            <v>0.17560000000000001</v>
          </cell>
          <cell r="Q42">
            <v>7.6600000000000001E-2</v>
          </cell>
        </row>
        <row r="43">
          <cell r="B43">
            <v>15</v>
          </cell>
          <cell r="C43">
            <v>3.1500000000000004</v>
          </cell>
          <cell r="D43">
            <v>2.7549999999999999</v>
          </cell>
          <cell r="E43">
            <v>9.9949999999999992</v>
          </cell>
          <cell r="F43">
            <v>5</v>
          </cell>
          <cell r="G43">
            <v>5.14</v>
          </cell>
          <cell r="H43">
            <v>3.54</v>
          </cell>
          <cell r="I43">
            <v>15.35</v>
          </cell>
          <cell r="J43">
            <v>7.38</v>
          </cell>
          <cell r="M43" t="str">
            <v>30 ≤ V &lt; 50</v>
          </cell>
          <cell r="N43">
            <v>6.7199999999999996E-2</v>
          </cell>
          <cell r="O43">
            <v>7.3899999999999993E-2</v>
          </cell>
          <cell r="P43">
            <v>0.38929999999999998</v>
          </cell>
          <cell r="Q43">
            <v>0.17519999999999999</v>
          </cell>
        </row>
        <row r="44">
          <cell r="B44">
            <v>16</v>
          </cell>
          <cell r="C44">
            <v>3.29</v>
          </cell>
          <cell r="D44">
            <v>2.7920000000000003</v>
          </cell>
          <cell r="E44">
            <v>10.728</v>
          </cell>
          <cell r="F44">
            <v>5.4</v>
          </cell>
          <cell r="G44">
            <v>5.26</v>
          </cell>
          <cell r="H44">
            <v>3.64</v>
          </cell>
          <cell r="I44">
            <v>16.100000000000001</v>
          </cell>
          <cell r="J44">
            <v>7.78</v>
          </cell>
          <cell r="M44" t="str">
            <v xml:space="preserve">50 ≤ V </v>
          </cell>
          <cell r="N44">
            <v>8.1699999999999995E-2</v>
          </cell>
          <cell r="O44">
            <v>0.1062</v>
          </cell>
          <cell r="P44">
            <v>0.5887</v>
          </cell>
          <cell r="Q44">
            <v>0.30009999999999998</v>
          </cell>
        </row>
        <row r="45">
          <cell r="B45">
            <v>17</v>
          </cell>
          <cell r="C45">
            <v>3.4300000000000006</v>
          </cell>
          <cell r="D45">
            <v>2.8290000000000002</v>
          </cell>
          <cell r="E45">
            <v>11.461</v>
          </cell>
          <cell r="F45">
            <v>5.8000000000000007</v>
          </cell>
          <cell r="G45">
            <v>5.38</v>
          </cell>
          <cell r="H45">
            <v>3.74</v>
          </cell>
          <cell r="I45">
            <v>16.850000000000001</v>
          </cell>
          <cell r="J45">
            <v>8.18</v>
          </cell>
        </row>
        <row r="46">
          <cell r="B46">
            <v>18</v>
          </cell>
          <cell r="C46">
            <v>3.5700000000000003</v>
          </cell>
          <cell r="D46">
            <v>2.8660000000000001</v>
          </cell>
          <cell r="E46">
            <v>12.193999999999999</v>
          </cell>
          <cell r="F46">
            <v>6.2</v>
          </cell>
          <cell r="G46">
            <v>5.5</v>
          </cell>
          <cell r="H46">
            <v>3.84</v>
          </cell>
          <cell r="I46">
            <v>17.600000000000001</v>
          </cell>
          <cell r="J46">
            <v>8.58</v>
          </cell>
        </row>
        <row r="47">
          <cell r="B47">
            <v>19</v>
          </cell>
          <cell r="C47">
            <v>3.71</v>
          </cell>
          <cell r="D47">
            <v>2.903</v>
          </cell>
          <cell r="E47">
            <v>12.927</v>
          </cell>
          <cell r="F47">
            <v>6.6000000000000005</v>
          </cell>
          <cell r="G47">
            <v>5.6199999999999992</v>
          </cell>
          <cell r="H47">
            <v>3.9400000000000004</v>
          </cell>
          <cell r="I47">
            <v>18.350000000000001</v>
          </cell>
          <cell r="J47">
            <v>8.98</v>
          </cell>
        </row>
        <row r="48">
          <cell r="B48">
            <v>20</v>
          </cell>
          <cell r="C48">
            <v>3.8500000000000005</v>
          </cell>
          <cell r="D48">
            <v>2.9400000000000004</v>
          </cell>
          <cell r="E48">
            <v>13.66</v>
          </cell>
          <cell r="F48">
            <v>7</v>
          </cell>
          <cell r="G48">
            <v>5.74</v>
          </cell>
          <cell r="H48">
            <v>4.04</v>
          </cell>
          <cell r="I48">
            <v>19.100000000000001</v>
          </cell>
          <cell r="J48">
            <v>9.379999999999999</v>
          </cell>
        </row>
        <row r="49">
          <cell r="B49">
            <v>21</v>
          </cell>
          <cell r="C49">
            <v>3.99</v>
          </cell>
          <cell r="D49">
            <v>2.9770000000000003</v>
          </cell>
          <cell r="E49">
            <v>14.392999999999999</v>
          </cell>
          <cell r="F49">
            <v>7.4</v>
          </cell>
          <cell r="G49">
            <v>5.8599999999999994</v>
          </cell>
          <cell r="H49">
            <v>4.1400000000000006</v>
          </cell>
          <cell r="I49">
            <v>19.850000000000001</v>
          </cell>
          <cell r="J49">
            <v>9.7800000000000011</v>
          </cell>
        </row>
        <row r="50">
          <cell r="B50">
            <v>22</v>
          </cell>
          <cell r="C50">
            <v>4.13</v>
          </cell>
          <cell r="D50">
            <v>3.0140000000000002</v>
          </cell>
          <cell r="E50">
            <v>15.126000000000001</v>
          </cell>
          <cell r="F50">
            <v>7.8000000000000007</v>
          </cell>
          <cell r="G50">
            <v>5.9799999999999995</v>
          </cell>
          <cell r="H50">
            <v>4.24</v>
          </cell>
          <cell r="I50">
            <v>20.6</v>
          </cell>
          <cell r="J50">
            <v>10.18</v>
          </cell>
        </row>
        <row r="51">
          <cell r="B51">
            <v>23</v>
          </cell>
          <cell r="C51">
            <v>4.2700000000000005</v>
          </cell>
          <cell r="D51">
            <v>3.0510000000000002</v>
          </cell>
          <cell r="E51">
            <v>15.858999999999998</v>
          </cell>
          <cell r="F51">
            <v>8.2000000000000011</v>
          </cell>
          <cell r="G51">
            <v>6.1</v>
          </cell>
          <cell r="H51">
            <v>4.34</v>
          </cell>
          <cell r="I51">
            <v>21.35</v>
          </cell>
          <cell r="J51">
            <v>10.580000000000002</v>
          </cell>
        </row>
        <row r="52">
          <cell r="B52">
            <v>24</v>
          </cell>
          <cell r="C52">
            <v>4.41</v>
          </cell>
          <cell r="D52">
            <v>3.0880000000000001</v>
          </cell>
          <cell r="E52">
            <v>16.591999999999999</v>
          </cell>
          <cell r="F52">
            <v>8.6000000000000014</v>
          </cell>
          <cell r="G52">
            <v>6.22</v>
          </cell>
          <cell r="H52">
            <v>4.4400000000000004</v>
          </cell>
          <cell r="I52">
            <v>22.1</v>
          </cell>
          <cell r="J52">
            <v>10.98</v>
          </cell>
        </row>
        <row r="53">
          <cell r="B53">
            <v>25</v>
          </cell>
          <cell r="C53">
            <v>4.5500000000000007</v>
          </cell>
          <cell r="D53">
            <v>3.125</v>
          </cell>
          <cell r="E53">
            <v>17.324999999999999</v>
          </cell>
          <cell r="F53">
            <v>9</v>
          </cell>
          <cell r="G53">
            <v>6.34</v>
          </cell>
          <cell r="H53">
            <v>4.54</v>
          </cell>
          <cell r="I53">
            <v>22.85</v>
          </cell>
          <cell r="J53">
            <v>11.379999999999999</v>
          </cell>
        </row>
        <row r="54">
          <cell r="B54">
            <v>26</v>
          </cell>
          <cell r="C54">
            <v>4.6900000000000004</v>
          </cell>
          <cell r="D54">
            <v>3.1619999999999999</v>
          </cell>
          <cell r="E54">
            <v>18.058</v>
          </cell>
          <cell r="F54">
            <v>9.4</v>
          </cell>
          <cell r="G54">
            <v>6.46</v>
          </cell>
          <cell r="H54">
            <v>4.6400000000000006</v>
          </cell>
          <cell r="I54">
            <v>23.6</v>
          </cell>
          <cell r="J54">
            <v>11.780000000000001</v>
          </cell>
        </row>
        <row r="55">
          <cell r="B55">
            <v>27</v>
          </cell>
          <cell r="C55">
            <v>4.83</v>
          </cell>
          <cell r="D55">
            <v>3.1990000000000003</v>
          </cell>
          <cell r="E55">
            <v>18.791</v>
          </cell>
          <cell r="F55">
            <v>9.8000000000000007</v>
          </cell>
          <cell r="G55">
            <v>6.58</v>
          </cell>
          <cell r="H55">
            <v>4.74</v>
          </cell>
          <cell r="I55">
            <v>24.35</v>
          </cell>
          <cell r="J55">
            <v>12.18</v>
          </cell>
        </row>
        <row r="56">
          <cell r="B56">
            <v>28</v>
          </cell>
          <cell r="C56">
            <v>4.9700000000000006</v>
          </cell>
          <cell r="D56">
            <v>3.2360000000000002</v>
          </cell>
          <cell r="E56">
            <v>19.524000000000001</v>
          </cell>
          <cell r="F56">
            <v>10.200000000000001</v>
          </cell>
          <cell r="G56">
            <v>6.6999999999999993</v>
          </cell>
          <cell r="H56">
            <v>4.84</v>
          </cell>
          <cell r="I56">
            <v>25.1</v>
          </cell>
          <cell r="J56">
            <v>12.580000000000002</v>
          </cell>
        </row>
        <row r="57">
          <cell r="B57">
            <v>29</v>
          </cell>
          <cell r="C57">
            <v>5.1100000000000003</v>
          </cell>
          <cell r="D57">
            <v>3.2730000000000001</v>
          </cell>
          <cell r="E57">
            <v>20.256999999999998</v>
          </cell>
          <cell r="F57">
            <v>10.600000000000001</v>
          </cell>
          <cell r="G57">
            <v>6.82</v>
          </cell>
          <cell r="H57">
            <v>4.9400000000000004</v>
          </cell>
          <cell r="I57">
            <v>25.85</v>
          </cell>
          <cell r="J57">
            <v>12.98</v>
          </cell>
        </row>
        <row r="58">
          <cell r="B58">
            <v>30</v>
          </cell>
          <cell r="C58">
            <v>5.2649999999999997</v>
          </cell>
          <cell r="D58">
            <v>3.3149999999999999</v>
          </cell>
          <cell r="E58">
            <v>21</v>
          </cell>
          <cell r="F58">
            <v>11.015000000000001</v>
          </cell>
          <cell r="G58">
            <v>6.9399999999999995</v>
          </cell>
          <cell r="H58">
            <v>5.04</v>
          </cell>
          <cell r="I58">
            <v>26.6</v>
          </cell>
          <cell r="J58">
            <v>13.379999999999999</v>
          </cell>
        </row>
        <row r="59">
          <cell r="B59">
            <v>31</v>
          </cell>
          <cell r="C59">
            <v>5.3529999999999998</v>
          </cell>
          <cell r="D59">
            <v>3.371</v>
          </cell>
          <cell r="E59">
            <v>21.25</v>
          </cell>
          <cell r="F59">
            <v>11.178000000000001</v>
          </cell>
          <cell r="G59">
            <v>7.06</v>
          </cell>
          <cell r="H59">
            <v>5.1400000000000006</v>
          </cell>
          <cell r="I59">
            <v>27.35</v>
          </cell>
          <cell r="J59">
            <v>13.780000000000001</v>
          </cell>
        </row>
        <row r="60">
          <cell r="B60">
            <v>32</v>
          </cell>
          <cell r="C60">
            <v>5.4409999999999998</v>
          </cell>
          <cell r="D60">
            <v>3.427</v>
          </cell>
          <cell r="E60">
            <v>21.5</v>
          </cell>
          <cell r="F60">
            <v>11.341000000000001</v>
          </cell>
          <cell r="G60">
            <v>7.18</v>
          </cell>
          <cell r="H60">
            <v>5.24</v>
          </cell>
          <cell r="I60">
            <v>28.1</v>
          </cell>
          <cell r="J60">
            <v>14.18</v>
          </cell>
        </row>
        <row r="61">
          <cell r="B61">
            <v>33</v>
          </cell>
          <cell r="C61">
            <v>5.5289999999999999</v>
          </cell>
          <cell r="D61">
            <v>3.4830000000000001</v>
          </cell>
          <cell r="E61">
            <v>21.75</v>
          </cell>
          <cell r="F61">
            <v>11.504000000000001</v>
          </cell>
          <cell r="G61">
            <v>7.3</v>
          </cell>
          <cell r="H61">
            <v>5.34</v>
          </cell>
          <cell r="I61">
            <v>28.85</v>
          </cell>
          <cell r="J61">
            <v>14.580000000000002</v>
          </cell>
        </row>
        <row r="62">
          <cell r="B62">
            <v>34</v>
          </cell>
          <cell r="C62">
            <v>5.617</v>
          </cell>
          <cell r="D62">
            <v>3.5390000000000001</v>
          </cell>
          <cell r="E62">
            <v>22</v>
          </cell>
          <cell r="F62">
            <v>11.667</v>
          </cell>
          <cell r="G62">
            <v>7.42</v>
          </cell>
          <cell r="H62">
            <v>5.44</v>
          </cell>
          <cell r="I62">
            <v>29.6</v>
          </cell>
          <cell r="J62">
            <v>14.98</v>
          </cell>
        </row>
        <row r="63">
          <cell r="B63">
            <v>35</v>
          </cell>
          <cell r="C63">
            <v>5.7050000000000001</v>
          </cell>
          <cell r="D63">
            <v>3.5949999999999998</v>
          </cell>
          <cell r="E63">
            <v>22.25</v>
          </cell>
          <cell r="F63">
            <v>11.83</v>
          </cell>
          <cell r="G63">
            <v>7.54</v>
          </cell>
          <cell r="H63">
            <v>5.54</v>
          </cell>
          <cell r="I63">
            <v>30.35</v>
          </cell>
          <cell r="J63">
            <v>15.379999999999999</v>
          </cell>
        </row>
        <row r="64">
          <cell r="B64">
            <v>36</v>
          </cell>
          <cell r="C64">
            <v>5.7929999999999993</v>
          </cell>
          <cell r="D64">
            <v>3.6509999999999998</v>
          </cell>
          <cell r="E64">
            <v>22.5</v>
          </cell>
          <cell r="F64">
            <v>11.993</v>
          </cell>
          <cell r="G64">
            <v>7.66</v>
          </cell>
          <cell r="H64">
            <v>5.6400000000000006</v>
          </cell>
          <cell r="I64">
            <v>31.1</v>
          </cell>
          <cell r="J64">
            <v>15.780000000000001</v>
          </cell>
        </row>
        <row r="65">
          <cell r="B65">
            <v>37</v>
          </cell>
          <cell r="C65">
            <v>5.8810000000000002</v>
          </cell>
          <cell r="D65">
            <v>3.7069999999999999</v>
          </cell>
          <cell r="E65">
            <v>22.75</v>
          </cell>
          <cell r="F65">
            <v>12.156000000000001</v>
          </cell>
          <cell r="G65">
            <v>7.7799999999999994</v>
          </cell>
          <cell r="H65">
            <v>5.74</v>
          </cell>
          <cell r="I65">
            <v>31.85</v>
          </cell>
          <cell r="J65">
            <v>16.18</v>
          </cell>
        </row>
        <row r="66">
          <cell r="B66">
            <v>38</v>
          </cell>
          <cell r="C66">
            <v>5.9689999999999994</v>
          </cell>
          <cell r="D66">
            <v>3.7629999999999999</v>
          </cell>
          <cell r="E66">
            <v>23</v>
          </cell>
          <cell r="F66">
            <v>12.318999999999999</v>
          </cell>
          <cell r="G66">
            <v>7.8999999999999995</v>
          </cell>
          <cell r="H66">
            <v>5.84</v>
          </cell>
          <cell r="I66">
            <v>32.6</v>
          </cell>
          <cell r="J66">
            <v>16.580000000000002</v>
          </cell>
        </row>
        <row r="67">
          <cell r="B67">
            <v>39</v>
          </cell>
          <cell r="C67">
            <v>6.0570000000000004</v>
          </cell>
          <cell r="D67">
            <v>3.819</v>
          </cell>
          <cell r="E67">
            <v>23.25</v>
          </cell>
          <cell r="F67">
            <v>12.481999999999999</v>
          </cell>
          <cell r="G67">
            <v>8.02</v>
          </cell>
          <cell r="H67">
            <v>5.94</v>
          </cell>
          <cell r="I67">
            <v>33.35</v>
          </cell>
          <cell r="J67">
            <v>16.98</v>
          </cell>
        </row>
        <row r="68">
          <cell r="B68">
            <v>40</v>
          </cell>
          <cell r="C68">
            <v>6.1449999999999996</v>
          </cell>
          <cell r="D68">
            <v>3.875</v>
          </cell>
          <cell r="E68">
            <v>23.5</v>
          </cell>
          <cell r="F68">
            <v>12.645</v>
          </cell>
          <cell r="G68">
            <v>8.14</v>
          </cell>
          <cell r="H68">
            <v>6.04</v>
          </cell>
          <cell r="I68">
            <v>34.1</v>
          </cell>
          <cell r="J68">
            <v>17.38</v>
          </cell>
        </row>
        <row r="69">
          <cell r="B69">
            <v>41</v>
          </cell>
          <cell r="C69">
            <v>6.2329999999999997</v>
          </cell>
          <cell r="D69">
            <v>3.931</v>
          </cell>
          <cell r="E69">
            <v>23.75</v>
          </cell>
          <cell r="F69">
            <v>12.808</v>
          </cell>
          <cell r="G69">
            <v>8.26</v>
          </cell>
          <cell r="H69">
            <v>6.1400000000000006</v>
          </cell>
          <cell r="I69">
            <v>34.85</v>
          </cell>
          <cell r="J69">
            <v>17.78</v>
          </cell>
        </row>
        <row r="70">
          <cell r="B70">
            <v>42</v>
          </cell>
          <cell r="C70">
            <v>6.3209999999999997</v>
          </cell>
          <cell r="D70">
            <v>3.9870000000000001</v>
          </cell>
          <cell r="E70">
            <v>24</v>
          </cell>
          <cell r="F70">
            <v>12.971</v>
          </cell>
          <cell r="G70">
            <v>8.379999999999999</v>
          </cell>
          <cell r="H70">
            <v>6.24</v>
          </cell>
          <cell r="I70">
            <v>35.6</v>
          </cell>
          <cell r="J70">
            <v>18.18</v>
          </cell>
        </row>
        <row r="71">
          <cell r="B71">
            <v>43</v>
          </cell>
          <cell r="C71">
            <v>6.4089999999999998</v>
          </cell>
          <cell r="D71">
            <v>4.0430000000000001</v>
          </cell>
          <cell r="E71">
            <v>24.25</v>
          </cell>
          <cell r="F71">
            <v>13.134</v>
          </cell>
          <cell r="G71">
            <v>8.5</v>
          </cell>
          <cell r="H71">
            <v>6.34</v>
          </cell>
          <cell r="I71">
            <v>36.35</v>
          </cell>
          <cell r="J71">
            <v>18.579999999999998</v>
          </cell>
        </row>
        <row r="72">
          <cell r="B72">
            <v>44</v>
          </cell>
          <cell r="C72">
            <v>6.4969999999999999</v>
          </cell>
          <cell r="D72">
            <v>4.0990000000000002</v>
          </cell>
          <cell r="E72">
            <v>24.5</v>
          </cell>
          <cell r="F72">
            <v>13.297000000000001</v>
          </cell>
          <cell r="G72">
            <v>8.6199999999999992</v>
          </cell>
          <cell r="H72">
            <v>6.44</v>
          </cell>
          <cell r="I72">
            <v>37.1</v>
          </cell>
          <cell r="J72">
            <v>18.98</v>
          </cell>
        </row>
        <row r="73">
          <cell r="B73">
            <v>45</v>
          </cell>
          <cell r="C73">
            <v>6.585</v>
          </cell>
          <cell r="D73">
            <v>4.1550000000000002</v>
          </cell>
          <cell r="E73">
            <v>24.75</v>
          </cell>
          <cell r="F73">
            <v>13.46</v>
          </cell>
          <cell r="G73">
            <v>8.7399999999999984</v>
          </cell>
          <cell r="H73">
            <v>6.54</v>
          </cell>
          <cell r="I73">
            <v>37.85</v>
          </cell>
          <cell r="J73">
            <v>19.38</v>
          </cell>
        </row>
        <row r="74">
          <cell r="B74">
            <v>46</v>
          </cell>
          <cell r="C74">
            <v>6.673</v>
          </cell>
          <cell r="D74">
            <v>4.2110000000000003</v>
          </cell>
          <cell r="E74">
            <v>25</v>
          </cell>
          <cell r="F74">
            <v>13.623000000000001</v>
          </cell>
          <cell r="G74">
            <v>8.86</v>
          </cell>
          <cell r="H74">
            <v>6.6400000000000006</v>
          </cell>
          <cell r="I74">
            <v>38.6</v>
          </cell>
          <cell r="J74">
            <v>19.78</v>
          </cell>
        </row>
        <row r="75">
          <cell r="B75">
            <v>47</v>
          </cell>
          <cell r="C75">
            <v>6.7610000000000001</v>
          </cell>
          <cell r="D75">
            <v>4.2670000000000003</v>
          </cell>
          <cell r="E75">
            <v>25.25</v>
          </cell>
          <cell r="F75">
            <v>13.786000000000001</v>
          </cell>
          <cell r="G75">
            <v>8.98</v>
          </cell>
          <cell r="H75">
            <v>6.74</v>
          </cell>
          <cell r="I75">
            <v>39.35</v>
          </cell>
          <cell r="J75">
            <v>20.18</v>
          </cell>
        </row>
        <row r="76">
          <cell r="B76">
            <v>48</v>
          </cell>
          <cell r="C76">
            <v>6.8490000000000002</v>
          </cell>
          <cell r="D76">
            <v>4.3230000000000004</v>
          </cell>
          <cell r="E76">
            <v>25.5</v>
          </cell>
          <cell r="F76">
            <v>13.949</v>
          </cell>
          <cell r="G76">
            <v>9.1</v>
          </cell>
          <cell r="H76">
            <v>6.8400000000000007</v>
          </cell>
          <cell r="I76">
            <v>40.1</v>
          </cell>
          <cell r="J76">
            <v>20.580000000000002</v>
          </cell>
        </row>
        <row r="77">
          <cell r="B77">
            <v>49</v>
          </cell>
          <cell r="C77">
            <v>6.9369999999999994</v>
          </cell>
          <cell r="D77">
            <v>4.3790000000000004</v>
          </cell>
          <cell r="E77">
            <v>25.75</v>
          </cell>
          <cell r="F77">
            <v>14.112</v>
          </cell>
          <cell r="G77">
            <v>9.2199999999999989</v>
          </cell>
          <cell r="H77">
            <v>6.94</v>
          </cell>
          <cell r="I77">
            <v>40.85</v>
          </cell>
          <cell r="J77">
            <v>20.98</v>
          </cell>
        </row>
        <row r="78">
          <cell r="B78">
            <v>50</v>
          </cell>
          <cell r="C78">
            <v>7</v>
          </cell>
          <cell r="D78">
            <v>4.4160000000000004</v>
          </cell>
          <cell r="E78">
            <v>26</v>
          </cell>
          <cell r="F78">
            <v>14.233000000000001</v>
          </cell>
          <cell r="G78">
            <v>9.34</v>
          </cell>
          <cell r="H78">
            <v>7.04</v>
          </cell>
          <cell r="I78">
            <v>41.6</v>
          </cell>
          <cell r="J78">
            <v>21.38</v>
          </cell>
        </row>
        <row r="79">
          <cell r="B79">
            <v>51</v>
          </cell>
          <cell r="C79">
            <v>7.11</v>
          </cell>
          <cell r="D79">
            <v>4.476</v>
          </cell>
          <cell r="E79">
            <v>26.45</v>
          </cell>
          <cell r="F79">
            <v>14.391</v>
          </cell>
          <cell r="G79">
            <v>9.4600000000000009</v>
          </cell>
          <cell r="H79">
            <v>7.1400000000000006</v>
          </cell>
          <cell r="I79">
            <v>42.35</v>
          </cell>
          <cell r="J79">
            <v>21.78</v>
          </cell>
        </row>
        <row r="80">
          <cell r="B80">
            <v>52</v>
          </cell>
          <cell r="C80">
            <v>7.22</v>
          </cell>
          <cell r="D80">
            <v>4.5359999999999996</v>
          </cell>
          <cell r="E80">
            <v>26.900000000000002</v>
          </cell>
          <cell r="F80">
            <v>14.548999999999999</v>
          </cell>
          <cell r="G80">
            <v>9.58</v>
          </cell>
          <cell r="H80">
            <v>7.24</v>
          </cell>
          <cell r="I80">
            <v>43.1</v>
          </cell>
          <cell r="J80">
            <v>22.18</v>
          </cell>
        </row>
        <row r="81">
          <cell r="B81">
            <v>53</v>
          </cell>
          <cell r="C81">
            <v>7.33</v>
          </cell>
          <cell r="D81">
            <v>4.5960000000000001</v>
          </cell>
          <cell r="E81">
            <v>27.35</v>
          </cell>
          <cell r="F81">
            <v>14.707000000000001</v>
          </cell>
          <cell r="G81">
            <v>9.6999999999999993</v>
          </cell>
          <cell r="H81">
            <v>7.3400000000000007</v>
          </cell>
          <cell r="I81">
            <v>43.85</v>
          </cell>
          <cell r="J81">
            <v>22.580000000000002</v>
          </cell>
        </row>
        <row r="82">
          <cell r="B82">
            <v>54</v>
          </cell>
          <cell r="C82">
            <v>7.44</v>
          </cell>
          <cell r="D82">
            <v>4.6559999999999997</v>
          </cell>
          <cell r="E82">
            <v>27.8</v>
          </cell>
          <cell r="F82">
            <v>14.865</v>
          </cell>
          <cell r="G82">
            <v>9.82</v>
          </cell>
          <cell r="H82">
            <v>7.44</v>
          </cell>
          <cell r="I82">
            <v>44.6</v>
          </cell>
          <cell r="J82">
            <v>22.98</v>
          </cell>
        </row>
        <row r="83">
          <cell r="B83">
            <v>55</v>
          </cell>
          <cell r="C83">
            <v>7.55</v>
          </cell>
          <cell r="D83">
            <v>4.7159999999999993</v>
          </cell>
          <cell r="E83">
            <v>28.25</v>
          </cell>
          <cell r="F83">
            <v>15.023</v>
          </cell>
          <cell r="G83">
            <v>9.94</v>
          </cell>
          <cell r="H83">
            <v>7.54</v>
          </cell>
          <cell r="I83">
            <v>45.35</v>
          </cell>
          <cell r="J83">
            <v>23.38</v>
          </cell>
        </row>
        <row r="84">
          <cell r="B84">
            <v>56</v>
          </cell>
          <cell r="C84">
            <v>7.66</v>
          </cell>
          <cell r="D84">
            <v>4.7759999999999998</v>
          </cell>
          <cell r="E84">
            <v>28.7</v>
          </cell>
          <cell r="F84">
            <v>15.181000000000001</v>
          </cell>
          <cell r="G84">
            <v>10.059999999999999</v>
          </cell>
          <cell r="H84">
            <v>7.6400000000000006</v>
          </cell>
          <cell r="I84">
            <v>46.1</v>
          </cell>
          <cell r="J84">
            <v>23.78</v>
          </cell>
        </row>
        <row r="85">
          <cell r="B85">
            <v>57</v>
          </cell>
          <cell r="C85">
            <v>7.7700000000000005</v>
          </cell>
          <cell r="D85">
            <v>4.8360000000000003</v>
          </cell>
          <cell r="E85">
            <v>29.150000000000002</v>
          </cell>
          <cell r="F85">
            <v>15.339</v>
          </cell>
          <cell r="G85">
            <v>10.18</v>
          </cell>
          <cell r="H85">
            <v>7.74</v>
          </cell>
          <cell r="I85">
            <v>46.85</v>
          </cell>
          <cell r="J85">
            <v>24.18</v>
          </cell>
        </row>
        <row r="86">
          <cell r="B86">
            <v>58</v>
          </cell>
          <cell r="C86">
            <v>7.88</v>
          </cell>
          <cell r="D86">
            <v>4.8959999999999999</v>
          </cell>
          <cell r="E86">
            <v>29.6</v>
          </cell>
          <cell r="F86">
            <v>15.497</v>
          </cell>
          <cell r="G86">
            <v>10.3</v>
          </cell>
          <cell r="H86">
            <v>7.8400000000000007</v>
          </cell>
          <cell r="I86">
            <v>47.6</v>
          </cell>
          <cell r="J86">
            <v>24.580000000000002</v>
          </cell>
        </row>
        <row r="87">
          <cell r="B87">
            <v>59</v>
          </cell>
          <cell r="C87">
            <v>7.99</v>
          </cell>
          <cell r="D87">
            <v>4.9559999999999995</v>
          </cell>
          <cell r="E87">
            <v>30.05</v>
          </cell>
          <cell r="F87">
            <v>15.655000000000001</v>
          </cell>
          <cell r="G87">
            <v>10.42</v>
          </cell>
          <cell r="H87">
            <v>7.94</v>
          </cell>
          <cell r="I87">
            <v>48.35</v>
          </cell>
          <cell r="J87">
            <v>24.98</v>
          </cell>
        </row>
        <row r="88">
          <cell r="B88">
            <v>60</v>
          </cell>
          <cell r="C88">
            <v>8.1</v>
          </cell>
          <cell r="D88">
            <v>5.016</v>
          </cell>
          <cell r="E88">
            <v>30.5</v>
          </cell>
          <cell r="F88">
            <v>15.813000000000001</v>
          </cell>
          <cell r="G88">
            <v>10.54</v>
          </cell>
          <cell r="H88">
            <v>8.0399999999999991</v>
          </cell>
          <cell r="I88">
            <v>49.1</v>
          </cell>
          <cell r="J88">
            <v>25.38</v>
          </cell>
        </row>
        <row r="89">
          <cell r="B89">
            <v>61</v>
          </cell>
          <cell r="C89">
            <v>8.2100000000000009</v>
          </cell>
          <cell r="D89">
            <v>5.0759999999999996</v>
          </cell>
          <cell r="E89">
            <v>30.95</v>
          </cell>
          <cell r="F89">
            <v>15.971</v>
          </cell>
          <cell r="G89">
            <v>10.66</v>
          </cell>
          <cell r="H89">
            <v>8.14</v>
          </cell>
          <cell r="I89">
            <v>49.85</v>
          </cell>
          <cell r="J89">
            <v>25.78</v>
          </cell>
        </row>
        <row r="90">
          <cell r="B90">
            <v>62</v>
          </cell>
          <cell r="C90">
            <v>8.32</v>
          </cell>
          <cell r="D90">
            <v>5.1359999999999992</v>
          </cell>
          <cell r="E90">
            <v>31.400000000000002</v>
          </cell>
          <cell r="F90">
            <v>16.128999999999998</v>
          </cell>
          <cell r="G90">
            <v>10.78</v>
          </cell>
          <cell r="H90">
            <v>8.24</v>
          </cell>
          <cell r="I90">
            <v>50.6</v>
          </cell>
          <cell r="J90">
            <v>26.18</v>
          </cell>
        </row>
        <row r="91">
          <cell r="B91">
            <v>63</v>
          </cell>
          <cell r="C91">
            <v>8.43</v>
          </cell>
          <cell r="D91">
            <v>5.1959999999999997</v>
          </cell>
          <cell r="E91">
            <v>31.85</v>
          </cell>
          <cell r="F91">
            <v>16.286999999999999</v>
          </cell>
          <cell r="G91">
            <v>10.899999999999999</v>
          </cell>
          <cell r="H91">
            <v>8.34</v>
          </cell>
          <cell r="I91">
            <v>51.35</v>
          </cell>
          <cell r="J91">
            <v>26.580000000000002</v>
          </cell>
        </row>
        <row r="92">
          <cell r="B92">
            <v>64</v>
          </cell>
          <cell r="C92">
            <v>8.5399999999999991</v>
          </cell>
          <cell r="D92">
            <v>5.2560000000000002</v>
          </cell>
          <cell r="E92">
            <v>32.299999999999997</v>
          </cell>
          <cell r="F92">
            <v>16.445</v>
          </cell>
          <cell r="G92">
            <v>11.02</v>
          </cell>
          <cell r="H92">
            <v>8.4400000000000013</v>
          </cell>
          <cell r="I92">
            <v>52.1</v>
          </cell>
          <cell r="J92">
            <v>26.98</v>
          </cell>
        </row>
        <row r="93">
          <cell r="B93">
            <v>65</v>
          </cell>
          <cell r="C93">
            <v>8.65</v>
          </cell>
          <cell r="D93">
            <v>5.3159999999999998</v>
          </cell>
          <cell r="E93">
            <v>32.75</v>
          </cell>
          <cell r="F93">
            <v>16.603000000000002</v>
          </cell>
          <cell r="G93">
            <v>11.14</v>
          </cell>
          <cell r="H93">
            <v>8.5399999999999991</v>
          </cell>
          <cell r="I93">
            <v>52.85</v>
          </cell>
          <cell r="J93">
            <v>27.38</v>
          </cell>
        </row>
        <row r="94">
          <cell r="B94">
            <v>66</v>
          </cell>
          <cell r="C94">
            <v>8.76</v>
          </cell>
          <cell r="D94">
            <v>5.3759999999999994</v>
          </cell>
          <cell r="E94">
            <v>33.200000000000003</v>
          </cell>
          <cell r="F94">
            <v>16.761000000000003</v>
          </cell>
          <cell r="G94">
            <v>11.26</v>
          </cell>
          <cell r="H94">
            <v>8.64</v>
          </cell>
          <cell r="I94">
            <v>53.6</v>
          </cell>
          <cell r="J94">
            <v>27.78</v>
          </cell>
        </row>
        <row r="95">
          <cell r="B95">
            <v>67</v>
          </cell>
          <cell r="C95">
            <v>8.870000000000001</v>
          </cell>
          <cell r="D95">
            <v>5.4359999999999999</v>
          </cell>
          <cell r="E95">
            <v>33.650000000000006</v>
          </cell>
          <cell r="F95">
            <v>16.919</v>
          </cell>
          <cell r="G95">
            <v>11.379999999999999</v>
          </cell>
          <cell r="H95">
            <v>8.74</v>
          </cell>
          <cell r="I95">
            <v>54.35</v>
          </cell>
          <cell r="J95">
            <v>28.18</v>
          </cell>
        </row>
        <row r="96">
          <cell r="B96">
            <v>68</v>
          </cell>
          <cell r="C96">
            <v>8.98</v>
          </cell>
          <cell r="D96">
            <v>5.4960000000000004</v>
          </cell>
          <cell r="E96">
            <v>34.1</v>
          </cell>
          <cell r="F96">
            <v>17.076999999999998</v>
          </cell>
          <cell r="G96">
            <v>11.5</v>
          </cell>
          <cell r="H96">
            <v>8.84</v>
          </cell>
          <cell r="I96">
            <v>55.1</v>
          </cell>
          <cell r="J96">
            <v>28.580000000000002</v>
          </cell>
        </row>
        <row r="97">
          <cell r="B97">
            <v>69</v>
          </cell>
          <cell r="C97">
            <v>9.09</v>
          </cell>
          <cell r="D97">
            <v>5.5559999999999992</v>
          </cell>
          <cell r="E97">
            <v>34.549999999999997</v>
          </cell>
          <cell r="F97">
            <v>17.234999999999999</v>
          </cell>
          <cell r="G97">
            <v>11.62</v>
          </cell>
          <cell r="H97">
            <v>8.9400000000000013</v>
          </cell>
          <cell r="I97">
            <v>55.85</v>
          </cell>
          <cell r="J97">
            <v>28.98</v>
          </cell>
        </row>
        <row r="98">
          <cell r="B98">
            <v>70</v>
          </cell>
          <cell r="C98">
            <v>9.1999999999999993</v>
          </cell>
          <cell r="D98">
            <v>5.6159999999999997</v>
          </cell>
          <cell r="E98">
            <v>35</v>
          </cell>
          <cell r="F98">
            <v>17.393000000000001</v>
          </cell>
          <cell r="G98">
            <v>11.74</v>
          </cell>
          <cell r="H98">
            <v>9.0399999999999991</v>
          </cell>
          <cell r="I98">
            <v>56.6</v>
          </cell>
          <cell r="J98">
            <v>29.38</v>
          </cell>
        </row>
        <row r="99">
          <cell r="B99">
            <v>71</v>
          </cell>
          <cell r="C99">
            <v>9.3099999999999987</v>
          </cell>
          <cell r="D99">
            <v>5.6760000000000002</v>
          </cell>
          <cell r="E99">
            <v>35.450000000000003</v>
          </cell>
          <cell r="F99">
            <v>17.551000000000002</v>
          </cell>
          <cell r="G99">
            <v>11.86</v>
          </cell>
          <cell r="H99">
            <v>9.14</v>
          </cell>
          <cell r="I99">
            <v>57.35</v>
          </cell>
          <cell r="J99">
            <v>29.78</v>
          </cell>
        </row>
        <row r="100">
          <cell r="B100">
            <v>72</v>
          </cell>
          <cell r="C100">
            <v>9.42</v>
          </cell>
          <cell r="D100">
            <v>5.7360000000000007</v>
          </cell>
          <cell r="E100">
            <v>35.9</v>
          </cell>
          <cell r="F100">
            <v>17.709</v>
          </cell>
          <cell r="G100">
            <v>11.98</v>
          </cell>
          <cell r="H100">
            <v>9.24</v>
          </cell>
          <cell r="I100">
            <v>58.1</v>
          </cell>
          <cell r="J100">
            <v>30.18</v>
          </cell>
        </row>
        <row r="101">
          <cell r="B101">
            <v>73</v>
          </cell>
          <cell r="C101">
            <v>9.5299999999999994</v>
          </cell>
          <cell r="D101">
            <v>5.7959999999999994</v>
          </cell>
          <cell r="E101">
            <v>36.35</v>
          </cell>
          <cell r="F101">
            <v>17.867000000000001</v>
          </cell>
          <cell r="G101">
            <v>12.1</v>
          </cell>
          <cell r="H101">
            <v>9.34</v>
          </cell>
          <cell r="I101">
            <v>58.85</v>
          </cell>
          <cell r="J101">
            <v>30.580000000000002</v>
          </cell>
        </row>
        <row r="102">
          <cell r="B102">
            <v>74</v>
          </cell>
          <cell r="C102">
            <v>9.64</v>
          </cell>
          <cell r="D102">
            <v>5.8559999999999999</v>
          </cell>
          <cell r="E102">
            <v>36.800000000000004</v>
          </cell>
          <cell r="F102">
            <v>18.024999999999999</v>
          </cell>
          <cell r="G102">
            <v>12.219999999999999</v>
          </cell>
          <cell r="H102">
            <v>9.4400000000000013</v>
          </cell>
          <cell r="I102">
            <v>59.6</v>
          </cell>
          <cell r="J102">
            <v>30.98</v>
          </cell>
        </row>
        <row r="103">
          <cell r="B103">
            <v>75</v>
          </cell>
          <cell r="C103">
            <v>9.75</v>
          </cell>
          <cell r="D103">
            <v>5.9160000000000004</v>
          </cell>
          <cell r="E103">
            <v>37.25</v>
          </cell>
          <cell r="F103">
            <v>18.183</v>
          </cell>
          <cell r="G103">
            <v>12.34</v>
          </cell>
          <cell r="H103">
            <v>9.5399999999999991</v>
          </cell>
          <cell r="I103">
            <v>60.35</v>
          </cell>
          <cell r="J103">
            <v>31.38</v>
          </cell>
        </row>
        <row r="104">
          <cell r="B104">
            <v>76</v>
          </cell>
          <cell r="C104">
            <v>9.86</v>
          </cell>
          <cell r="D104">
            <v>5.9759999999999991</v>
          </cell>
          <cell r="E104">
            <v>37.700000000000003</v>
          </cell>
          <cell r="F104">
            <v>18.341000000000001</v>
          </cell>
          <cell r="G104">
            <v>12.459999999999999</v>
          </cell>
          <cell r="H104">
            <v>9.64</v>
          </cell>
          <cell r="I104">
            <v>61.1</v>
          </cell>
          <cell r="J104">
            <v>31.78</v>
          </cell>
        </row>
        <row r="105">
          <cell r="B105">
            <v>77</v>
          </cell>
          <cell r="C105">
            <v>9.9700000000000006</v>
          </cell>
          <cell r="D105">
            <v>6.0359999999999996</v>
          </cell>
          <cell r="E105">
            <v>38.15</v>
          </cell>
          <cell r="F105">
            <v>18.499000000000002</v>
          </cell>
          <cell r="G105">
            <v>12.58</v>
          </cell>
          <cell r="H105">
            <v>9.74</v>
          </cell>
          <cell r="I105">
            <v>61.85</v>
          </cell>
          <cell r="J105">
            <v>32.18</v>
          </cell>
        </row>
        <row r="106">
          <cell r="B106">
            <v>78</v>
          </cell>
          <cell r="C106">
            <v>10.08</v>
          </cell>
          <cell r="D106">
            <v>6.0960000000000001</v>
          </cell>
          <cell r="E106">
            <v>38.6</v>
          </cell>
          <cell r="F106">
            <v>18.657</v>
          </cell>
          <cell r="G106">
            <v>12.7</v>
          </cell>
          <cell r="H106">
            <v>9.84</v>
          </cell>
          <cell r="I106">
            <v>62.6</v>
          </cell>
          <cell r="J106">
            <v>32.580000000000005</v>
          </cell>
        </row>
        <row r="107">
          <cell r="B107">
            <v>79</v>
          </cell>
          <cell r="C107">
            <v>10.19</v>
          </cell>
          <cell r="D107">
            <v>6.1560000000000006</v>
          </cell>
          <cell r="E107">
            <v>39.050000000000004</v>
          </cell>
          <cell r="F107">
            <v>18.814999999999998</v>
          </cell>
          <cell r="G107">
            <v>12.82</v>
          </cell>
          <cell r="H107">
            <v>9.9400000000000013</v>
          </cell>
          <cell r="I107">
            <v>63.35</v>
          </cell>
          <cell r="J107">
            <v>32.980000000000004</v>
          </cell>
        </row>
        <row r="108">
          <cell r="B108">
            <v>80</v>
          </cell>
          <cell r="C108">
            <v>10.3</v>
          </cell>
          <cell r="D108">
            <v>6.2159999999999993</v>
          </cell>
          <cell r="E108">
            <v>39.5</v>
          </cell>
          <cell r="F108">
            <v>18.972999999999999</v>
          </cell>
          <cell r="G108">
            <v>12.94</v>
          </cell>
          <cell r="H108">
            <v>10.039999999999999</v>
          </cell>
          <cell r="I108">
            <v>64.099999999999994</v>
          </cell>
          <cell r="J108">
            <v>33.380000000000003</v>
          </cell>
        </row>
        <row r="109">
          <cell r="B109">
            <v>81</v>
          </cell>
          <cell r="C109">
            <v>10.41</v>
          </cell>
          <cell r="D109">
            <v>6.2759999999999998</v>
          </cell>
          <cell r="E109">
            <v>39.950000000000003</v>
          </cell>
          <cell r="F109">
            <v>19.131</v>
          </cell>
          <cell r="G109">
            <v>13.059999999999999</v>
          </cell>
          <cell r="H109">
            <v>10.14</v>
          </cell>
          <cell r="I109">
            <v>64.849999999999994</v>
          </cell>
          <cell r="J109">
            <v>33.78</v>
          </cell>
        </row>
        <row r="110">
          <cell r="B110">
            <v>82</v>
          </cell>
          <cell r="C110">
            <v>10.52</v>
          </cell>
          <cell r="D110">
            <v>6.3360000000000003</v>
          </cell>
          <cell r="E110">
            <v>40.4</v>
          </cell>
          <cell r="F110">
            <v>19.289000000000001</v>
          </cell>
          <cell r="G110">
            <v>13.18</v>
          </cell>
          <cell r="H110">
            <v>10.240000000000002</v>
          </cell>
          <cell r="I110">
            <v>65.599999999999994</v>
          </cell>
          <cell r="J110">
            <v>34.180000000000007</v>
          </cell>
        </row>
        <row r="111">
          <cell r="B111">
            <v>83</v>
          </cell>
          <cell r="C111">
            <v>10.63</v>
          </cell>
          <cell r="D111">
            <v>6.395999999999999</v>
          </cell>
          <cell r="E111">
            <v>40.85</v>
          </cell>
          <cell r="F111">
            <v>19.447000000000003</v>
          </cell>
          <cell r="G111">
            <v>13.299999999999999</v>
          </cell>
          <cell r="H111">
            <v>10.34</v>
          </cell>
          <cell r="I111">
            <v>66.349999999999994</v>
          </cell>
          <cell r="J111">
            <v>34.580000000000005</v>
          </cell>
        </row>
        <row r="112">
          <cell r="B112">
            <v>84</v>
          </cell>
          <cell r="C112">
            <v>10.74</v>
          </cell>
          <cell r="D112">
            <v>6.4559999999999995</v>
          </cell>
          <cell r="E112">
            <v>41.300000000000004</v>
          </cell>
          <cell r="F112">
            <v>19.605</v>
          </cell>
          <cell r="G112">
            <v>13.42</v>
          </cell>
          <cell r="H112">
            <v>10.440000000000001</v>
          </cell>
          <cell r="I112">
            <v>67.099999999999994</v>
          </cell>
          <cell r="J112">
            <v>34.980000000000004</v>
          </cell>
        </row>
        <row r="113">
          <cell r="B113">
            <v>85</v>
          </cell>
          <cell r="C113">
            <v>10.85</v>
          </cell>
          <cell r="D113">
            <v>6.516</v>
          </cell>
          <cell r="E113">
            <v>41.75</v>
          </cell>
          <cell r="F113">
            <v>19.762999999999998</v>
          </cell>
          <cell r="G113">
            <v>13.54</v>
          </cell>
          <cell r="H113">
            <v>10.54</v>
          </cell>
          <cell r="I113">
            <v>67.849999999999994</v>
          </cell>
          <cell r="J113">
            <v>35.380000000000003</v>
          </cell>
        </row>
        <row r="114">
          <cell r="B114">
            <v>86</v>
          </cell>
          <cell r="C114">
            <v>10.96</v>
          </cell>
          <cell r="D114">
            <v>6.5760000000000005</v>
          </cell>
          <cell r="E114">
            <v>42.2</v>
          </cell>
          <cell r="F114">
            <v>19.920999999999999</v>
          </cell>
          <cell r="G114">
            <v>13.66</v>
          </cell>
          <cell r="H114">
            <v>10.64</v>
          </cell>
          <cell r="I114">
            <v>68.599999999999994</v>
          </cell>
          <cell r="J114">
            <v>35.78</v>
          </cell>
        </row>
        <row r="115">
          <cell r="B115">
            <v>87</v>
          </cell>
          <cell r="C115">
            <v>11.07</v>
          </cell>
          <cell r="D115">
            <v>6.6359999999999992</v>
          </cell>
          <cell r="E115">
            <v>42.65</v>
          </cell>
          <cell r="F115">
            <v>20.079000000000001</v>
          </cell>
          <cell r="G115">
            <v>13.78</v>
          </cell>
          <cell r="H115">
            <v>10.740000000000002</v>
          </cell>
          <cell r="I115">
            <v>69.349999999999994</v>
          </cell>
          <cell r="J115">
            <v>36.180000000000007</v>
          </cell>
        </row>
        <row r="116">
          <cell r="B116">
            <v>88</v>
          </cell>
          <cell r="C116">
            <v>11.18</v>
          </cell>
          <cell r="D116">
            <v>6.6959999999999997</v>
          </cell>
          <cell r="E116">
            <v>43.1</v>
          </cell>
          <cell r="F116">
            <v>20.237000000000002</v>
          </cell>
          <cell r="G116">
            <v>13.899999999999999</v>
          </cell>
          <cell r="H116">
            <v>10.84</v>
          </cell>
          <cell r="I116">
            <v>70.099999999999994</v>
          </cell>
          <cell r="J116">
            <v>36.580000000000005</v>
          </cell>
        </row>
        <row r="117">
          <cell r="B117">
            <v>89</v>
          </cell>
          <cell r="C117">
            <v>11.290000000000001</v>
          </cell>
          <cell r="D117">
            <v>6.7560000000000002</v>
          </cell>
          <cell r="E117">
            <v>43.550000000000004</v>
          </cell>
          <cell r="F117">
            <v>20.395</v>
          </cell>
          <cell r="G117">
            <v>14.02</v>
          </cell>
          <cell r="H117">
            <v>10.940000000000001</v>
          </cell>
          <cell r="I117">
            <v>70.849999999999994</v>
          </cell>
          <cell r="J117">
            <v>36.980000000000004</v>
          </cell>
        </row>
        <row r="118">
          <cell r="B118">
            <v>90</v>
          </cell>
          <cell r="C118">
            <v>11.4</v>
          </cell>
          <cell r="D118">
            <v>6.8159999999999989</v>
          </cell>
          <cell r="E118">
            <v>44</v>
          </cell>
          <cell r="F118">
            <v>20.553000000000001</v>
          </cell>
          <cell r="G118">
            <v>14.139999999999999</v>
          </cell>
          <cell r="H118">
            <v>11.04</v>
          </cell>
          <cell r="I118">
            <v>71.599999999999994</v>
          </cell>
          <cell r="J118">
            <v>37.380000000000003</v>
          </cell>
        </row>
        <row r="119">
          <cell r="B119">
            <v>91</v>
          </cell>
          <cell r="C119">
            <v>11.51</v>
          </cell>
          <cell r="D119">
            <v>6.8759999999999994</v>
          </cell>
          <cell r="E119">
            <v>44.45</v>
          </cell>
          <cell r="F119">
            <v>20.710999999999999</v>
          </cell>
          <cell r="G119">
            <v>14.26</v>
          </cell>
          <cell r="H119">
            <v>11.14</v>
          </cell>
          <cell r="I119">
            <v>72.349999999999994</v>
          </cell>
          <cell r="J119">
            <v>37.78</v>
          </cell>
        </row>
        <row r="120">
          <cell r="B120">
            <v>92</v>
          </cell>
          <cell r="C120">
            <v>11.62</v>
          </cell>
          <cell r="D120">
            <v>6.9359999999999999</v>
          </cell>
          <cell r="E120">
            <v>44.9</v>
          </cell>
          <cell r="F120">
            <v>20.869</v>
          </cell>
          <cell r="G120">
            <v>14.379999999999999</v>
          </cell>
          <cell r="H120">
            <v>11.240000000000002</v>
          </cell>
          <cell r="I120">
            <v>73.099999999999994</v>
          </cell>
          <cell r="J120">
            <v>38.180000000000007</v>
          </cell>
        </row>
        <row r="121">
          <cell r="B121">
            <v>93</v>
          </cell>
          <cell r="C121">
            <v>11.73</v>
          </cell>
          <cell r="D121">
            <v>6.9960000000000004</v>
          </cell>
          <cell r="E121">
            <v>45.35</v>
          </cell>
          <cell r="F121">
            <v>21.027000000000001</v>
          </cell>
          <cell r="G121">
            <v>14.5</v>
          </cell>
          <cell r="H121">
            <v>11.34</v>
          </cell>
          <cell r="I121">
            <v>73.849999999999994</v>
          </cell>
          <cell r="J121">
            <v>38.580000000000005</v>
          </cell>
        </row>
        <row r="122">
          <cell r="B122">
            <v>94</v>
          </cell>
          <cell r="C122">
            <v>11.84</v>
          </cell>
          <cell r="D122">
            <v>7.0559999999999992</v>
          </cell>
          <cell r="E122">
            <v>45.800000000000004</v>
          </cell>
          <cell r="F122">
            <v>21.185000000000002</v>
          </cell>
          <cell r="G122">
            <v>14.62</v>
          </cell>
          <cell r="H122">
            <v>11.440000000000001</v>
          </cell>
          <cell r="I122">
            <v>74.599999999999994</v>
          </cell>
          <cell r="J122">
            <v>38.980000000000004</v>
          </cell>
        </row>
        <row r="123">
          <cell r="B123">
            <v>95</v>
          </cell>
          <cell r="C123">
            <v>11.95</v>
          </cell>
          <cell r="D123">
            <v>7.1159999999999997</v>
          </cell>
          <cell r="E123">
            <v>46.25</v>
          </cell>
          <cell r="F123">
            <v>21.343</v>
          </cell>
          <cell r="G123">
            <v>14.74</v>
          </cell>
          <cell r="H123">
            <v>11.54</v>
          </cell>
          <cell r="I123">
            <v>75.349999999999994</v>
          </cell>
          <cell r="J123">
            <v>39.380000000000003</v>
          </cell>
        </row>
        <row r="124">
          <cell r="B124">
            <v>96</v>
          </cell>
          <cell r="C124">
            <v>12.06</v>
          </cell>
          <cell r="D124">
            <v>7.1760000000000002</v>
          </cell>
          <cell r="E124">
            <v>46.7</v>
          </cell>
          <cell r="F124">
            <v>21.500999999999998</v>
          </cell>
          <cell r="G124">
            <v>14.86</v>
          </cell>
          <cell r="H124">
            <v>11.64</v>
          </cell>
          <cell r="I124">
            <v>76.099999999999994</v>
          </cell>
          <cell r="J124">
            <v>39.780000000000008</v>
          </cell>
        </row>
        <row r="125">
          <cell r="B125">
            <v>97</v>
          </cell>
          <cell r="C125">
            <v>12.17</v>
          </cell>
          <cell r="D125">
            <v>7.2359999999999989</v>
          </cell>
          <cell r="E125">
            <v>47.15</v>
          </cell>
          <cell r="F125">
            <v>21.658999999999999</v>
          </cell>
          <cell r="G125">
            <v>14.979999999999999</v>
          </cell>
          <cell r="H125">
            <v>11.740000000000002</v>
          </cell>
          <cell r="I125">
            <v>76.849999999999994</v>
          </cell>
          <cell r="J125">
            <v>40.180000000000007</v>
          </cell>
        </row>
        <row r="126">
          <cell r="B126">
            <v>98</v>
          </cell>
          <cell r="C126">
            <v>12.28</v>
          </cell>
          <cell r="D126">
            <v>7.2959999999999994</v>
          </cell>
          <cell r="E126">
            <v>47.6</v>
          </cell>
          <cell r="F126">
            <v>21.817</v>
          </cell>
          <cell r="G126">
            <v>15.1</v>
          </cell>
          <cell r="H126">
            <v>11.84</v>
          </cell>
          <cell r="I126">
            <v>77.599999999999994</v>
          </cell>
          <cell r="J126">
            <v>40.580000000000005</v>
          </cell>
        </row>
        <row r="127">
          <cell r="B127">
            <v>99</v>
          </cell>
          <cell r="C127">
            <v>12.39</v>
          </cell>
          <cell r="D127">
            <v>7.3559999999999999</v>
          </cell>
          <cell r="E127">
            <v>48.050000000000004</v>
          </cell>
          <cell r="F127">
            <v>21.975000000000001</v>
          </cell>
          <cell r="G127">
            <v>15.219999999999999</v>
          </cell>
          <cell r="H127">
            <v>11.940000000000001</v>
          </cell>
          <cell r="I127">
            <v>78.349999999999994</v>
          </cell>
          <cell r="J127">
            <v>40.980000000000004</v>
          </cell>
        </row>
        <row r="128">
          <cell r="B128">
            <v>100</v>
          </cell>
          <cell r="C128">
            <v>12.5</v>
          </cell>
          <cell r="D128">
            <v>7.4160000000000004</v>
          </cell>
          <cell r="E128">
            <v>48.5</v>
          </cell>
          <cell r="F128">
            <v>22.133000000000003</v>
          </cell>
          <cell r="G128">
            <v>15.34</v>
          </cell>
          <cell r="H128">
            <v>12.04</v>
          </cell>
          <cell r="I128">
            <v>79.099999999999994</v>
          </cell>
          <cell r="J128">
            <v>41.38</v>
          </cell>
        </row>
      </sheetData>
      <sheetData sheetId="8">
        <row r="17">
          <cell r="C17" t="str">
            <v>CoolerPSC</v>
          </cell>
          <cell r="D17" t="str">
            <v>FreezerPSC</v>
          </cell>
          <cell r="E17" t="str">
            <v>CoolerSP</v>
          </cell>
          <cell r="F17" t="str">
            <v>FreezerSP</v>
          </cell>
        </row>
        <row r="18">
          <cell r="B18" t="str">
            <v>1-14 watts</v>
          </cell>
          <cell r="C18">
            <v>1.0138775510204083E-2</v>
          </cell>
          <cell r="D18">
            <v>1.2131807849293564E-2</v>
          </cell>
          <cell r="E18">
            <v>4.5624489795918363E-2</v>
          </cell>
          <cell r="F18">
            <v>5.4593135321821036E-2</v>
          </cell>
        </row>
        <row r="19">
          <cell r="B19" t="str">
            <v>1/40 HP (16-23 Watt)</v>
          </cell>
          <cell r="C19">
            <v>2.2812244897959182E-2</v>
          </cell>
          <cell r="D19">
            <v>2.7296567660910518E-2</v>
          </cell>
          <cell r="E19">
            <v>7.9842857142857146E-2</v>
          </cell>
          <cell r="F19">
            <v>9.5537986813186815E-2</v>
          </cell>
        </row>
        <row r="20">
          <cell r="B20" t="str">
            <v>1/20 HP (37 Watt)</v>
          </cell>
          <cell r="C20">
            <v>4.3089795918367348E-2</v>
          </cell>
          <cell r="D20">
            <v>5.1560183359497642E-2</v>
          </cell>
          <cell r="E20">
            <v>0.10899183673469387</v>
          </cell>
          <cell r="F20">
            <v>0.13041693437990581</v>
          </cell>
        </row>
        <row r="40">
          <cell r="C40" t="str">
            <v>CoolerPSC</v>
          </cell>
          <cell r="D40" t="str">
            <v>FreezerPSC</v>
          </cell>
          <cell r="E40" t="str">
            <v>CoolerSP</v>
          </cell>
          <cell r="F40" t="str">
            <v>FreezerSP</v>
          </cell>
        </row>
        <row r="41">
          <cell r="B41" t="str">
            <v>1-14 watts</v>
          </cell>
          <cell r="C41">
            <v>1.0138775510204083E-2</v>
          </cell>
          <cell r="D41">
            <v>1.2131807849293564E-2</v>
          </cell>
          <cell r="E41">
            <v>4.5624489795918363E-2</v>
          </cell>
          <cell r="F41">
            <v>5.4593135321821036E-2</v>
          </cell>
        </row>
        <row r="42">
          <cell r="B42" t="str">
            <v>1/40 HP (16-23 Watt)</v>
          </cell>
          <cell r="C42">
            <v>2.2812244897959182E-2</v>
          </cell>
          <cell r="D42">
            <v>2.7296567660910518E-2</v>
          </cell>
          <cell r="E42">
            <v>7.9842857142857146E-2</v>
          </cell>
          <cell r="F42">
            <v>9.5537986813186815E-2</v>
          </cell>
        </row>
        <row r="43">
          <cell r="B43" t="str">
            <v>1/20 HP (37 Watt)</v>
          </cell>
          <cell r="C43">
            <v>4.3089795918367348E-2</v>
          </cell>
          <cell r="D43">
            <v>5.1560183359497642E-2</v>
          </cell>
          <cell r="E43">
            <v>0.10899183673469387</v>
          </cell>
          <cell r="F43">
            <v>0.13041693437990581</v>
          </cell>
        </row>
        <row r="44">
          <cell r="B44" t="str">
            <v>1/15 HP (49 Watt)</v>
          </cell>
          <cell r="C44">
            <v>5.7030612244897964E-2</v>
          </cell>
          <cell r="D44">
            <v>6.82414191522763E-2</v>
          </cell>
          <cell r="E44">
            <v>0.14701224489795919</v>
          </cell>
          <cell r="F44">
            <v>0.17591121381475669</v>
          </cell>
        </row>
      </sheetData>
      <sheetData sheetId="9"/>
      <sheetData sheetId="10">
        <row r="6">
          <cell r="L6" t="str">
            <v>IntegralRefrigerator</v>
          </cell>
          <cell r="M6" t="str">
            <v>IntegralFreezer</v>
          </cell>
          <cell r="N6" t="str">
            <v>IntegralUnknown</v>
          </cell>
          <cell r="O6" t="str">
            <v>RemoteRefrigerator</v>
          </cell>
          <cell r="P6" t="str">
            <v>RemoteFreezer</v>
          </cell>
          <cell r="Q6" t="str">
            <v>RemoteUnknown</v>
          </cell>
          <cell r="R6" t="str">
            <v>UnknownRefrigerator</v>
          </cell>
          <cell r="S6" t="str">
            <v>UnknownFreezer</v>
          </cell>
          <cell r="T6" t="str">
            <v>UnknownUnknown</v>
          </cell>
          <cell r="V6" t="str">
            <v>HP</v>
          </cell>
          <cell r="W6" t="str">
            <v>Integral</v>
          </cell>
          <cell r="X6" t="str">
            <v>Refrigerator</v>
          </cell>
        </row>
        <row r="7">
          <cell r="K7" t="str">
            <v>Allentown</v>
          </cell>
          <cell r="L7">
            <v>630</v>
          </cell>
          <cell r="M7">
            <v>767</v>
          </cell>
          <cell r="N7">
            <v>674</v>
          </cell>
          <cell r="O7">
            <v>380</v>
          </cell>
          <cell r="P7">
            <v>639</v>
          </cell>
          <cell r="Q7">
            <v>463</v>
          </cell>
          <cell r="R7">
            <v>505</v>
          </cell>
          <cell r="S7">
            <v>703</v>
          </cell>
          <cell r="T7">
            <v>568</v>
          </cell>
          <cell r="V7" t="str">
            <v>TON</v>
          </cell>
          <cell r="W7" t="str">
            <v>Remote</v>
          </cell>
          <cell r="X7" t="str">
            <v>Freezer</v>
          </cell>
        </row>
        <row r="8">
          <cell r="K8" t="str">
            <v>Erie</v>
          </cell>
          <cell r="L8">
            <v>681</v>
          </cell>
          <cell r="M8">
            <v>802</v>
          </cell>
          <cell r="N8">
            <v>720</v>
          </cell>
          <cell r="O8">
            <v>438</v>
          </cell>
          <cell r="P8">
            <v>657</v>
          </cell>
          <cell r="Q8">
            <v>508</v>
          </cell>
          <cell r="R8">
            <v>559</v>
          </cell>
          <cell r="S8">
            <v>730</v>
          </cell>
          <cell r="T8">
            <v>614</v>
          </cell>
          <cell r="W8" t="str">
            <v>Unknown</v>
          </cell>
          <cell r="X8" t="str">
            <v>Unknown</v>
          </cell>
        </row>
        <row r="9">
          <cell r="K9" t="str">
            <v>Harrisburg</v>
          </cell>
          <cell r="L9">
            <v>585</v>
          </cell>
          <cell r="M9">
            <v>737</v>
          </cell>
          <cell r="N9">
            <v>634</v>
          </cell>
          <cell r="O9">
            <v>330</v>
          </cell>
          <cell r="P9">
            <v>623</v>
          </cell>
          <cell r="Q9">
            <v>424</v>
          </cell>
          <cell r="R9">
            <v>458</v>
          </cell>
          <cell r="S9">
            <v>680</v>
          </cell>
          <cell r="T9">
            <v>529</v>
          </cell>
        </row>
        <row r="10">
          <cell r="K10" t="str">
            <v>Philadephia</v>
          </cell>
          <cell r="L10">
            <v>546</v>
          </cell>
          <cell r="M10">
            <v>710</v>
          </cell>
          <cell r="N10">
            <v>598</v>
          </cell>
          <cell r="O10">
            <v>286</v>
          </cell>
          <cell r="P10">
            <v>609</v>
          </cell>
          <cell r="Q10">
            <v>390</v>
          </cell>
          <cell r="R10">
            <v>416</v>
          </cell>
          <cell r="S10">
            <v>660</v>
          </cell>
          <cell r="T10">
            <v>494</v>
          </cell>
        </row>
        <row r="11">
          <cell r="K11" t="str">
            <v>Pittsburgh</v>
          </cell>
          <cell r="L11">
            <v>617</v>
          </cell>
          <cell r="M11">
            <v>758</v>
          </cell>
          <cell r="N11">
            <v>662</v>
          </cell>
          <cell r="O11">
            <v>366</v>
          </cell>
          <cell r="P11">
            <v>634</v>
          </cell>
          <cell r="Q11">
            <v>452</v>
          </cell>
          <cell r="R11">
            <v>491</v>
          </cell>
          <cell r="S11">
            <v>697</v>
          </cell>
          <cell r="T11">
            <v>557</v>
          </cell>
        </row>
        <row r="12">
          <cell r="K12" t="str">
            <v>Scranton</v>
          </cell>
          <cell r="L12">
            <v>686</v>
          </cell>
          <cell r="M12">
            <v>806</v>
          </cell>
          <cell r="N12">
            <v>724</v>
          </cell>
          <cell r="O12">
            <v>443</v>
          </cell>
          <cell r="P12">
            <v>659</v>
          </cell>
          <cell r="Q12">
            <v>512</v>
          </cell>
          <cell r="R12">
            <v>564</v>
          </cell>
          <cell r="S12">
            <v>732</v>
          </cell>
          <cell r="T12">
            <v>618</v>
          </cell>
        </row>
        <row r="13">
          <cell r="K13" t="str">
            <v>Williamsport</v>
          </cell>
          <cell r="L13">
            <v>663</v>
          </cell>
          <cell r="M13">
            <v>790</v>
          </cell>
          <cell r="N13">
            <v>703</v>
          </cell>
          <cell r="O13">
            <v>417</v>
          </cell>
          <cell r="P13">
            <v>651</v>
          </cell>
          <cell r="Q13">
            <v>492</v>
          </cell>
          <cell r="R13">
            <v>540</v>
          </cell>
          <cell r="S13">
            <v>720</v>
          </cell>
          <cell r="T13">
            <v>598</v>
          </cell>
        </row>
      </sheetData>
      <sheetData sheetId="11"/>
      <sheetData sheetId="12">
        <row r="14">
          <cell r="B14">
            <v>37</v>
          </cell>
          <cell r="C14">
            <v>4.1999999999999997E-3</v>
          </cell>
        </row>
        <row r="15">
          <cell r="B15">
            <v>108</v>
          </cell>
          <cell r="C15">
            <v>1.23E-2</v>
          </cell>
        </row>
        <row r="16">
          <cell r="B16">
            <v>108</v>
          </cell>
          <cell r="C16">
            <v>1.23E-2</v>
          </cell>
        </row>
        <row r="17">
          <cell r="B17">
            <v>119</v>
          </cell>
          <cell r="C17">
            <v>1.3599999999999999E-2</v>
          </cell>
        </row>
        <row r="18">
          <cell r="B18">
            <v>349</v>
          </cell>
          <cell r="C18">
            <v>3.9800000000000002E-2</v>
          </cell>
        </row>
        <row r="19">
          <cell r="B19">
            <v>349</v>
          </cell>
          <cell r="C19">
            <v>3.9800000000000002E-2</v>
          </cell>
        </row>
        <row r="20">
          <cell r="B20">
            <v>5</v>
          </cell>
          <cell r="C20">
            <v>5.9999999999999995E-4</v>
          </cell>
        </row>
        <row r="21">
          <cell r="B21">
            <v>20</v>
          </cell>
          <cell r="C21">
            <v>2.3E-3</v>
          </cell>
        </row>
        <row r="22">
          <cell r="B22">
            <v>11</v>
          </cell>
          <cell r="C22">
            <v>1.2999999999999999E-3</v>
          </cell>
        </row>
        <row r="23">
          <cell r="B23">
            <v>8</v>
          </cell>
          <cell r="C23">
            <v>8.9999999999999998E-4</v>
          </cell>
        </row>
        <row r="24">
          <cell r="B24">
            <v>27</v>
          </cell>
          <cell r="C24">
            <v>3.0999999999999999E-3</v>
          </cell>
        </row>
        <row r="25">
          <cell r="B25">
            <v>17</v>
          </cell>
          <cell r="C25">
            <v>2E-3</v>
          </cell>
        </row>
        <row r="26">
          <cell r="B26">
            <v>8</v>
          </cell>
          <cell r="C26">
            <v>8.9999999999999998E-4</v>
          </cell>
        </row>
        <row r="27">
          <cell r="B27">
            <v>30</v>
          </cell>
          <cell r="C27">
            <v>3.3999999999999998E-3</v>
          </cell>
        </row>
        <row r="28">
          <cell r="B28">
            <v>18</v>
          </cell>
          <cell r="C28">
            <v>2E-3</v>
          </cell>
        </row>
        <row r="29">
          <cell r="B29">
            <v>34</v>
          </cell>
          <cell r="C29">
            <v>3.8999999999999998E-3</v>
          </cell>
        </row>
        <row r="30">
          <cell r="B30">
            <v>119</v>
          </cell>
          <cell r="C30">
            <v>1.3599999999999999E-2</v>
          </cell>
        </row>
        <row r="31">
          <cell r="B31">
            <v>81</v>
          </cell>
          <cell r="C31">
            <v>9.1999999999999998E-3</v>
          </cell>
        </row>
        <row r="32">
          <cell r="B32">
            <v>254</v>
          </cell>
          <cell r="C32">
            <v>2.9000000000000001E-2</v>
          </cell>
        </row>
        <row r="33">
          <cell r="B33">
            <v>729</v>
          </cell>
          <cell r="C33">
            <v>8.3199999999999996E-2</v>
          </cell>
        </row>
        <row r="34">
          <cell r="B34">
            <v>287</v>
          </cell>
          <cell r="C34">
            <v>3.27E-2</v>
          </cell>
        </row>
      </sheetData>
      <sheetData sheetId="13">
        <row r="4">
          <cell r="J4">
            <v>5700</v>
          </cell>
        </row>
        <row r="5">
          <cell r="J5">
            <v>1.4999999999999999E-2</v>
          </cell>
        </row>
        <row r="6">
          <cell r="J6">
            <v>8.3000000000000004E-2</v>
          </cell>
        </row>
        <row r="7">
          <cell r="J7">
            <v>727.08</v>
          </cell>
        </row>
        <row r="57">
          <cell r="L57">
            <v>495.85</v>
          </cell>
        </row>
        <row r="58">
          <cell r="L58">
            <v>4.3700000000000003E-2</v>
          </cell>
        </row>
      </sheetData>
      <sheetData sheetId="14"/>
      <sheetData sheetId="15">
        <row r="2">
          <cell r="C2">
            <v>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Summary"/>
      <sheetName val="Specialty Equipment Calculator"/>
      <sheetName val="Lookup Tables"/>
      <sheetName val="Changelog"/>
      <sheetName val="Compatibility Report"/>
      <sheetName val="Sheet1"/>
    </sheetNames>
    <sheetDataSet>
      <sheetData sheetId="0" refreshError="1"/>
      <sheetData sheetId="1" refreshError="1"/>
      <sheetData sheetId="2" refreshError="1"/>
      <sheetData sheetId="3">
        <row r="110">
          <cell r="B110" t="str">
            <v>Ice-Making Head &lt;450 lbs/day</v>
          </cell>
          <cell r="C110">
            <v>10.26</v>
          </cell>
          <cell r="D110">
            <v>-8.6E-3</v>
          </cell>
          <cell r="E110">
            <v>9.23</v>
          </cell>
          <cell r="F110">
            <v>-7.7000000000000002E-3</v>
          </cell>
          <cell r="G110">
            <v>450</v>
          </cell>
        </row>
        <row r="111">
          <cell r="B111" t="str">
            <v>Ice-Making Head &gt;=450 lbs/day</v>
          </cell>
          <cell r="C111">
            <v>6.89</v>
          </cell>
          <cell r="D111">
            <v>-1.1000000000000001E-3</v>
          </cell>
          <cell r="E111">
            <v>6.2</v>
          </cell>
          <cell r="F111">
            <v>-1E-3</v>
          </cell>
          <cell r="G111">
            <v>1000000</v>
          </cell>
        </row>
        <row r="112">
          <cell r="B112" t="str">
            <v>Remote-Condensing w/out remote compressor &lt;1000 lbs/day</v>
          </cell>
          <cell r="C112">
            <v>8.85</v>
          </cell>
          <cell r="D112">
            <v>-3.8E-3</v>
          </cell>
          <cell r="E112">
            <v>8.0500000000000007</v>
          </cell>
          <cell r="F112">
            <v>-3.5000000000000001E-3</v>
          </cell>
          <cell r="G112">
            <v>1000</v>
          </cell>
        </row>
        <row r="113">
          <cell r="B113" t="str">
            <v>Remote-Condensing w/out remote compressor &gt;=1000 lbs/day</v>
          </cell>
          <cell r="C113">
            <v>5.0999999999999996</v>
          </cell>
          <cell r="D113">
            <v>0</v>
          </cell>
          <cell r="E113">
            <v>4.6399999999999997</v>
          </cell>
          <cell r="F113">
            <v>0</v>
          </cell>
          <cell r="G113">
            <v>1000000</v>
          </cell>
        </row>
        <row r="114">
          <cell r="B114" t="str">
            <v>Remote-Condensing with remote compressor &lt;934 lbs/day</v>
          </cell>
          <cell r="C114">
            <v>8.85</v>
          </cell>
          <cell r="D114">
            <v>-3.8E-3</v>
          </cell>
          <cell r="E114">
            <v>8.0500000000000007</v>
          </cell>
          <cell r="F114">
            <v>-3.5000000000000001E-3</v>
          </cell>
          <cell r="G114">
            <v>934</v>
          </cell>
        </row>
        <row r="115">
          <cell r="B115" t="str">
            <v>Remote-Condensing with remote compressor &gt;=934 lbs/day</v>
          </cell>
          <cell r="C115">
            <v>5.3</v>
          </cell>
          <cell r="D115">
            <v>0</v>
          </cell>
          <cell r="E115">
            <v>4.82</v>
          </cell>
          <cell r="F115">
            <v>0</v>
          </cell>
          <cell r="G115">
            <v>1000000</v>
          </cell>
        </row>
        <row r="116">
          <cell r="B116" t="str">
            <v>Self-Contained &lt;175 lbs/day</v>
          </cell>
          <cell r="C116">
            <v>18</v>
          </cell>
          <cell r="D116">
            <v>-4.6899999999999997E-2</v>
          </cell>
          <cell r="E116">
            <v>16.7</v>
          </cell>
          <cell r="F116">
            <v>-4.36E-2</v>
          </cell>
          <cell r="G116">
            <v>175</v>
          </cell>
        </row>
        <row r="117">
          <cell r="B117" t="str">
            <v>Self-Contained &gt;=175 lbs/day</v>
          </cell>
          <cell r="C117">
            <v>9.8000000000000007</v>
          </cell>
          <cell r="D117">
            <v>0</v>
          </cell>
          <cell r="E117">
            <v>9.11</v>
          </cell>
          <cell r="F117">
            <v>0</v>
          </cell>
          <cell r="G117">
            <v>1000000</v>
          </cell>
        </row>
        <row r="125">
          <cell r="B125" t="str">
            <v>3-Pan Steam Cooker</v>
          </cell>
        </row>
        <row r="126">
          <cell r="B126" t="str">
            <v>4-Pan Steam Cooker</v>
          </cell>
        </row>
        <row r="127">
          <cell r="B127" t="str">
            <v>5-Pan Steam Cooker</v>
          </cell>
        </row>
        <row r="128">
          <cell r="B128" t="str">
            <v>6-Pan Steam Cooker</v>
          </cell>
        </row>
        <row r="163">
          <cell r="B163" t="str">
            <v>&lt; 500</v>
          </cell>
        </row>
        <row r="164">
          <cell r="B164" t="str">
            <v>500 to 599</v>
          </cell>
        </row>
        <row r="165">
          <cell r="B165" t="str">
            <v>600 to 699</v>
          </cell>
        </row>
        <row r="166">
          <cell r="B166" t="str">
            <v>700 to 799</v>
          </cell>
        </row>
        <row r="167">
          <cell r="B167" t="str">
            <v>&gt;= 800</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Measure Group 1"/>
      <sheetName val="Measure Group 2"/>
      <sheetName val="Dropdowns"/>
      <sheetName val="Efficiency Tables"/>
      <sheetName val="Lookups"/>
      <sheetName val="Version Log"/>
    </sheetNames>
    <sheetDataSet>
      <sheetData sheetId="0"/>
      <sheetData sheetId="1"/>
      <sheetData sheetId="2"/>
      <sheetData sheetId="3"/>
      <sheetData sheetId="4">
        <row r="1">
          <cell r="A1" t="str">
            <v>yBuilding_Type_HVAC</v>
          </cell>
          <cell r="B1" t="str">
            <v>yBuilding Type_Chillers</v>
          </cell>
          <cell r="D1" t="str">
            <v>xBuilding_Location</v>
          </cell>
        </row>
        <row r="2">
          <cell r="A2" t="str">
            <v>Assembly</v>
          </cell>
          <cell r="B2" t="str">
            <v>Education - Community College</v>
          </cell>
          <cell r="C2" t="str">
            <v>Early Replacement</v>
          </cell>
          <cell r="D2" t="str">
            <v>Allentown</v>
          </cell>
        </row>
        <row r="3">
          <cell r="A3" t="str">
            <v>Education - Community College</v>
          </cell>
          <cell r="B3" t="str">
            <v>Education - Secondary School</v>
          </cell>
          <cell r="C3" t="str">
            <v>End of Useful Life or New Construction</v>
          </cell>
          <cell r="D3" t="str">
            <v>Erie</v>
          </cell>
        </row>
        <row r="4">
          <cell r="A4" t="str">
            <v>Education - Primary School</v>
          </cell>
          <cell r="B4" t="str">
            <v>Education - University</v>
          </cell>
          <cell r="D4" t="str">
            <v>Harrisburg</v>
          </cell>
        </row>
        <row r="5">
          <cell r="A5" t="str">
            <v>Education - Relocatable Classroom</v>
          </cell>
          <cell r="B5" t="str">
            <v>Health/Medical - Hospital</v>
          </cell>
          <cell r="D5" t="str">
            <v>Philadelphia</v>
          </cell>
        </row>
        <row r="6">
          <cell r="A6" t="str">
            <v>Education - Secondary School</v>
          </cell>
          <cell r="B6" t="str">
            <v>Health/Medical - Nursing Home</v>
          </cell>
          <cell r="D6" t="str">
            <v>Pittsburgh</v>
          </cell>
        </row>
        <row r="7">
          <cell r="A7" t="str">
            <v>Education - University</v>
          </cell>
          <cell r="B7" t="str">
            <v>Lodging - Hotel</v>
          </cell>
          <cell r="D7" t="str">
            <v>Scranton</v>
          </cell>
        </row>
        <row r="8">
          <cell r="A8" t="str">
            <v>Grocery</v>
          </cell>
          <cell r="B8" t="str">
            <v>Manufacturing – Bio Tech/High Tech</v>
          </cell>
          <cell r="D8" t="str">
            <v>Williamsport</v>
          </cell>
        </row>
        <row r="9">
          <cell r="A9" t="str">
            <v>Health/Medical - Hospital</v>
          </cell>
          <cell r="B9" t="str">
            <v>Office - Large</v>
          </cell>
        </row>
        <row r="10">
          <cell r="A10" t="str">
            <v>Health/Medical - Nursing Home</v>
          </cell>
          <cell r="B10" t="str">
            <v>Office - Small</v>
          </cell>
        </row>
        <row r="11">
          <cell r="A11" t="str">
            <v>Lodging - Hotel</v>
          </cell>
          <cell r="B11" t="str">
            <v>Retail - Multistory Large</v>
          </cell>
        </row>
        <row r="12">
          <cell r="A12" t="str">
            <v>Manufacturing – Bio Tech/High Tech</v>
          </cell>
        </row>
        <row r="13">
          <cell r="A13" t="str">
            <v>Manufacturing – 1 Shift/Light Industrial</v>
          </cell>
        </row>
        <row r="14">
          <cell r="A14" t="str">
            <v>Multi-Family (Common Areas)</v>
          </cell>
        </row>
        <row r="15">
          <cell r="A15" t="str">
            <v>Office - Large</v>
          </cell>
        </row>
        <row r="16">
          <cell r="A16" t="str">
            <v>Office - Small</v>
          </cell>
        </row>
        <row r="17">
          <cell r="A17" t="str">
            <v>Restaurant - Fast-Food</v>
          </cell>
        </row>
        <row r="18">
          <cell r="A18" t="str">
            <v>Restaurant - Sit-Down</v>
          </cell>
        </row>
        <row r="19">
          <cell r="A19" t="str">
            <v>Retail - Multistory Large</v>
          </cell>
        </row>
        <row r="20">
          <cell r="A20" t="str">
            <v>Retail - Single-Story Large</v>
          </cell>
        </row>
        <row r="21">
          <cell r="A21" t="str">
            <v>Retail - Small</v>
          </cell>
        </row>
        <row r="22">
          <cell r="A22" t="str">
            <v>Storage - Conditioned</v>
          </cell>
        </row>
        <row r="23">
          <cell r="A23" t="str">
            <v>Warehouse - Refrigerated</v>
          </cell>
        </row>
      </sheetData>
      <sheetData sheetId="5">
        <row r="3">
          <cell r="B3" t="str">
            <v>Air Cooled Chiller</v>
          </cell>
          <cell r="E3">
            <v>0</v>
          </cell>
          <cell r="F3">
            <v>150</v>
          </cell>
          <cell r="G3">
            <v>12.5</v>
          </cell>
          <cell r="H3" t="str">
            <v>NA</v>
          </cell>
          <cell r="I3">
            <v>9.5619999999999994</v>
          </cell>
        </row>
        <row r="4">
          <cell r="B4" t="str">
            <v>Air Cooled Chiller</v>
          </cell>
          <cell r="E4">
            <v>150</v>
          </cell>
          <cell r="F4">
            <v>10000</v>
          </cell>
          <cell r="G4">
            <v>12.75</v>
          </cell>
          <cell r="H4" t="str">
            <v>NA</v>
          </cell>
          <cell r="I4">
            <v>9.5619999999999994</v>
          </cell>
        </row>
        <row r="5">
          <cell r="B5" t="str">
            <v>Water Cooled Chiller: Positive Displacement or Reciprocating</v>
          </cell>
          <cell r="E5">
            <v>0</v>
          </cell>
          <cell r="F5">
            <v>75</v>
          </cell>
          <cell r="G5">
            <v>0.6</v>
          </cell>
          <cell r="H5">
            <v>0.78</v>
          </cell>
          <cell r="I5" t="str">
            <v>NA</v>
          </cell>
        </row>
        <row r="6">
          <cell r="B6" t="str">
            <v>Water Cooled Chiller: Positive Displacement or Reciprocating</v>
          </cell>
          <cell r="E6">
            <v>75</v>
          </cell>
          <cell r="F6">
            <v>150</v>
          </cell>
          <cell r="G6">
            <v>0.58599999999999997</v>
          </cell>
          <cell r="H6">
            <v>0.77500000000000002</v>
          </cell>
          <cell r="I6" t="str">
            <v>NA</v>
          </cell>
        </row>
        <row r="7">
          <cell r="B7" t="str">
            <v>Water Cooled Chiller: Positive Displacement or Reciprocating</v>
          </cell>
          <cell r="E7">
            <v>150</v>
          </cell>
          <cell r="F7">
            <v>300</v>
          </cell>
          <cell r="G7">
            <v>0.54</v>
          </cell>
          <cell r="H7">
            <v>0.68</v>
          </cell>
          <cell r="I7" t="str">
            <v>NA</v>
          </cell>
        </row>
        <row r="8">
          <cell r="B8" t="str">
            <v>Water Cooled Chiller: Positive Displacement or Reciprocating</v>
          </cell>
          <cell r="E8">
            <v>300</v>
          </cell>
          <cell r="F8">
            <v>10000</v>
          </cell>
          <cell r="G8">
            <v>0.49</v>
          </cell>
          <cell r="H8">
            <v>0.62</v>
          </cell>
          <cell r="I8" t="str">
            <v>NA</v>
          </cell>
        </row>
        <row r="9">
          <cell r="B9" t="str">
            <v>Water Cooled Chiller: Centrifugal</v>
          </cell>
          <cell r="E9">
            <v>0</v>
          </cell>
          <cell r="F9">
            <v>300</v>
          </cell>
          <cell r="G9">
            <v>0.45</v>
          </cell>
          <cell r="H9">
            <v>0.63400000000000001</v>
          </cell>
          <cell r="I9" t="str">
            <v>NA</v>
          </cell>
        </row>
        <row r="10">
          <cell r="B10" t="str">
            <v>Water Cooled Chiller: Centrifugal</v>
          </cell>
          <cell r="E10">
            <v>300</v>
          </cell>
          <cell r="F10">
            <v>600</v>
          </cell>
          <cell r="G10">
            <v>0.4</v>
          </cell>
          <cell r="H10">
            <v>0.57599999999999996</v>
          </cell>
          <cell r="I10" t="str">
            <v>NA</v>
          </cell>
        </row>
        <row r="11">
          <cell r="B11" t="str">
            <v>Water Cooled Chiller: Centrifugal</v>
          </cell>
          <cell r="E11">
            <v>600</v>
          </cell>
          <cell r="F11">
            <v>10000</v>
          </cell>
          <cell r="G11">
            <v>0.4</v>
          </cell>
          <cell r="H11">
            <v>0.56999999999999995</v>
          </cell>
          <cell r="I11" t="str">
            <v>NA</v>
          </cell>
        </row>
        <row r="15">
          <cell r="B15" t="str">
            <v>Air-Source Air Conditioner</v>
          </cell>
          <cell r="C15" t="str">
            <v>Yes</v>
          </cell>
          <cell r="E15">
            <v>0</v>
          </cell>
          <cell r="F15">
            <v>65000</v>
          </cell>
          <cell r="G15" t="str">
            <v>NA</v>
          </cell>
          <cell r="H15" t="str">
            <v>NA</v>
          </cell>
          <cell r="I15">
            <v>13</v>
          </cell>
          <cell r="J15" t="str">
            <v>NA</v>
          </cell>
          <cell r="K15" t="str">
            <v>NA</v>
          </cell>
        </row>
        <row r="16">
          <cell r="B16" t="str">
            <v>Air-Source Air Conditioner</v>
          </cell>
          <cell r="C16" t="str">
            <v>Yes</v>
          </cell>
          <cell r="E16">
            <v>65000</v>
          </cell>
          <cell r="F16">
            <v>135000</v>
          </cell>
          <cell r="G16">
            <v>11.4</v>
          </cell>
          <cell r="H16">
            <v>11.2</v>
          </cell>
          <cell r="I16" t="str">
            <v>NA</v>
          </cell>
          <cell r="J16" t="str">
            <v>NA</v>
          </cell>
          <cell r="K16" t="str">
            <v>NA</v>
          </cell>
        </row>
        <row r="17">
          <cell r="B17" t="str">
            <v>Air-Source Air Conditioner</v>
          </cell>
          <cell r="C17" t="str">
            <v>Yes</v>
          </cell>
          <cell r="E17">
            <v>135000</v>
          </cell>
          <cell r="F17">
            <v>240000</v>
          </cell>
          <cell r="G17">
            <v>11.2</v>
          </cell>
          <cell r="H17">
            <v>11</v>
          </cell>
          <cell r="I17" t="str">
            <v>NA</v>
          </cell>
          <cell r="J17" t="str">
            <v>NA</v>
          </cell>
          <cell r="K17" t="str">
            <v>NA</v>
          </cell>
        </row>
        <row r="18">
          <cell r="B18" t="str">
            <v>Air-Source Air Conditioner</v>
          </cell>
          <cell r="C18" t="str">
            <v>Yes</v>
          </cell>
          <cell r="E18">
            <v>240000</v>
          </cell>
          <cell r="F18">
            <v>760000</v>
          </cell>
          <cell r="G18">
            <v>10.1</v>
          </cell>
          <cell r="H18">
            <v>10</v>
          </cell>
          <cell r="I18" t="str">
            <v>NA</v>
          </cell>
          <cell r="J18" t="str">
            <v>NA</v>
          </cell>
          <cell r="K18" t="str">
            <v>NA</v>
          </cell>
        </row>
        <row r="19">
          <cell r="B19" t="str">
            <v>Air-Source Air Conditioner</v>
          </cell>
          <cell r="C19" t="str">
            <v>Yes</v>
          </cell>
          <cell r="E19">
            <v>760000</v>
          </cell>
          <cell r="F19">
            <v>100000000</v>
          </cell>
          <cell r="G19">
            <v>9.8000000000000007</v>
          </cell>
          <cell r="H19">
            <v>9.6999999999999993</v>
          </cell>
          <cell r="I19" t="str">
            <v>NA</v>
          </cell>
          <cell r="J19" t="str">
            <v>NA</v>
          </cell>
          <cell r="K19" t="str">
            <v>NA</v>
          </cell>
        </row>
        <row r="20">
          <cell r="B20" t="str">
            <v>Air-Source Air Conditioner</v>
          </cell>
          <cell r="C20" t="str">
            <v>No</v>
          </cell>
          <cell r="E20">
            <v>0</v>
          </cell>
          <cell r="F20">
            <v>65000</v>
          </cell>
          <cell r="G20" t="str">
            <v>NA</v>
          </cell>
          <cell r="H20" t="str">
            <v>NA</v>
          </cell>
          <cell r="I20">
            <v>13</v>
          </cell>
          <cell r="J20" t="str">
            <v>NA</v>
          </cell>
          <cell r="K20" t="str">
            <v>NA</v>
          </cell>
        </row>
        <row r="21">
          <cell r="B21" t="str">
            <v>Air-Source Air Conditioner</v>
          </cell>
          <cell r="C21" t="str">
            <v>No</v>
          </cell>
          <cell r="E21">
            <v>65000</v>
          </cell>
          <cell r="F21">
            <v>135000</v>
          </cell>
          <cell r="G21">
            <v>11.2</v>
          </cell>
          <cell r="H21">
            <v>11</v>
          </cell>
          <cell r="I21" t="str">
            <v>NA</v>
          </cell>
          <cell r="J21" t="str">
            <v>NA</v>
          </cell>
          <cell r="K21" t="str">
            <v>NA</v>
          </cell>
        </row>
        <row r="22">
          <cell r="B22" t="str">
            <v>Air-Source Air Conditioner</v>
          </cell>
          <cell r="C22" t="str">
            <v>No</v>
          </cell>
          <cell r="E22">
            <v>135000</v>
          </cell>
          <cell r="F22">
            <v>240000</v>
          </cell>
          <cell r="G22">
            <v>11</v>
          </cell>
          <cell r="H22">
            <v>10.8</v>
          </cell>
          <cell r="I22" t="str">
            <v>NA</v>
          </cell>
          <cell r="J22" t="str">
            <v>NA</v>
          </cell>
          <cell r="K22" t="str">
            <v>NA</v>
          </cell>
        </row>
        <row r="23">
          <cell r="B23" t="str">
            <v>Air-Source Air Conditioner</v>
          </cell>
          <cell r="C23" t="str">
            <v>No</v>
          </cell>
          <cell r="E23">
            <v>240000</v>
          </cell>
          <cell r="F23">
            <v>760000</v>
          </cell>
          <cell r="G23">
            <v>9.9</v>
          </cell>
          <cell r="H23">
            <v>9.8000000000000007</v>
          </cell>
          <cell r="I23" t="str">
            <v>NA</v>
          </cell>
          <cell r="J23" t="str">
            <v>NA</v>
          </cell>
          <cell r="K23" t="str">
            <v>NA</v>
          </cell>
        </row>
        <row r="24">
          <cell r="B24" t="str">
            <v>Air-Source Air Conditioner</v>
          </cell>
          <cell r="C24" t="str">
            <v>No</v>
          </cell>
          <cell r="E24">
            <v>760000</v>
          </cell>
          <cell r="F24">
            <v>100000000</v>
          </cell>
          <cell r="G24">
            <v>9.6</v>
          </cell>
          <cell r="H24">
            <v>6.5</v>
          </cell>
          <cell r="I24" t="str">
            <v>NA</v>
          </cell>
          <cell r="J24" t="str">
            <v>NA</v>
          </cell>
          <cell r="K24" t="str">
            <v>NA</v>
          </cell>
        </row>
        <row r="25">
          <cell r="B25" t="str">
            <v>Air-Source Heat Pumps</v>
          </cell>
          <cell r="C25" t="str">
            <v>Yes</v>
          </cell>
          <cell r="E25">
            <v>0</v>
          </cell>
          <cell r="F25">
            <v>65000</v>
          </cell>
          <cell r="G25" t="str">
            <v>NA</v>
          </cell>
          <cell r="H25" t="str">
            <v>NA</v>
          </cell>
          <cell r="I25">
            <v>14</v>
          </cell>
          <cell r="J25" t="str">
            <v>NA</v>
          </cell>
          <cell r="K25">
            <v>8.1999999999999993</v>
          </cell>
        </row>
        <row r="26">
          <cell r="B26" t="str">
            <v>Air-Source Heat Pumps</v>
          </cell>
          <cell r="C26" t="str">
            <v>Yes</v>
          </cell>
          <cell r="E26">
            <v>65000</v>
          </cell>
          <cell r="F26">
            <v>135000</v>
          </cell>
          <cell r="G26">
            <v>11.2</v>
          </cell>
          <cell r="H26">
            <v>11</v>
          </cell>
          <cell r="I26" t="str">
            <v>NA</v>
          </cell>
          <cell r="J26">
            <v>3.3</v>
          </cell>
          <cell r="K26" t="str">
            <v>NA</v>
          </cell>
        </row>
        <row r="27">
          <cell r="B27" t="str">
            <v>Air-Source Heat Pumps</v>
          </cell>
          <cell r="C27" t="str">
            <v>Yes</v>
          </cell>
          <cell r="E27">
            <v>135000</v>
          </cell>
          <cell r="F27">
            <v>240000</v>
          </cell>
          <cell r="G27">
            <v>10.7</v>
          </cell>
          <cell r="H27">
            <v>10.6</v>
          </cell>
          <cell r="I27" t="str">
            <v>NA</v>
          </cell>
          <cell r="J27">
            <v>3.2</v>
          </cell>
          <cell r="K27" t="str">
            <v>NA</v>
          </cell>
        </row>
        <row r="28">
          <cell r="B28" t="str">
            <v>Air-Source Heat Pumps</v>
          </cell>
          <cell r="C28" t="str">
            <v>Yes</v>
          </cell>
          <cell r="E28">
            <v>240000</v>
          </cell>
          <cell r="F28">
            <v>100000000</v>
          </cell>
          <cell r="G28">
            <v>9.6</v>
          </cell>
          <cell r="H28">
            <v>9.5</v>
          </cell>
          <cell r="I28" t="str">
            <v>NA</v>
          </cell>
          <cell r="J28">
            <v>3.2</v>
          </cell>
          <cell r="K28" t="str">
            <v>NA</v>
          </cell>
        </row>
        <row r="29">
          <cell r="B29" t="str">
            <v>Air-Source Heat Pumps</v>
          </cell>
          <cell r="C29" t="str">
            <v>No</v>
          </cell>
          <cell r="E29">
            <v>0</v>
          </cell>
          <cell r="F29">
            <v>65000</v>
          </cell>
          <cell r="G29" t="str">
            <v>NA</v>
          </cell>
          <cell r="H29" t="str">
            <v>NA</v>
          </cell>
          <cell r="I29">
            <v>14</v>
          </cell>
          <cell r="J29" t="str">
            <v>NA</v>
          </cell>
          <cell r="K29">
            <v>8.1999999999999993</v>
          </cell>
        </row>
        <row r="30">
          <cell r="B30" t="str">
            <v>Air-Source Heat Pumps</v>
          </cell>
          <cell r="C30" t="str">
            <v>No</v>
          </cell>
          <cell r="E30">
            <v>65000</v>
          </cell>
          <cell r="F30">
            <v>135000</v>
          </cell>
          <cell r="G30">
            <v>11</v>
          </cell>
          <cell r="H30">
            <v>10.8</v>
          </cell>
          <cell r="I30" t="str">
            <v>NA</v>
          </cell>
          <cell r="J30">
            <v>3.3</v>
          </cell>
          <cell r="K30" t="str">
            <v>NA</v>
          </cell>
        </row>
        <row r="31">
          <cell r="B31" t="str">
            <v>Air-Source Heat Pumps</v>
          </cell>
          <cell r="C31" t="str">
            <v>No</v>
          </cell>
          <cell r="E31">
            <v>135000</v>
          </cell>
          <cell r="F31">
            <v>240000</v>
          </cell>
          <cell r="G31">
            <v>10.5</v>
          </cell>
          <cell r="H31">
            <v>10.4</v>
          </cell>
          <cell r="I31" t="str">
            <v>NA</v>
          </cell>
          <cell r="J31">
            <v>3.2</v>
          </cell>
          <cell r="K31" t="str">
            <v>NA</v>
          </cell>
        </row>
        <row r="32">
          <cell r="B32" t="str">
            <v>Air-Source Heat Pumps</v>
          </cell>
          <cell r="C32" t="str">
            <v>No</v>
          </cell>
          <cell r="E32">
            <v>240000</v>
          </cell>
          <cell r="F32">
            <v>100000000</v>
          </cell>
          <cell r="G32">
            <v>9.4</v>
          </cell>
          <cell r="H32">
            <v>9.3000000000000007</v>
          </cell>
          <cell r="I32" t="str">
            <v>NA</v>
          </cell>
          <cell r="J32">
            <v>3.2</v>
          </cell>
          <cell r="K32" t="str">
            <v>NA</v>
          </cell>
        </row>
        <row r="33">
          <cell r="B33" t="str">
            <v>Water Cooled Air Conditioners</v>
          </cell>
          <cell r="C33" t="str">
            <v>Yes</v>
          </cell>
          <cell r="E33">
            <v>0</v>
          </cell>
          <cell r="F33">
            <v>65000</v>
          </cell>
          <cell r="G33">
            <v>12.3</v>
          </cell>
          <cell r="H33">
            <v>12.1</v>
          </cell>
          <cell r="I33" t="str">
            <v>NA</v>
          </cell>
          <cell r="J33" t="str">
            <v>NA</v>
          </cell>
          <cell r="K33" t="str">
            <v>NA</v>
          </cell>
        </row>
        <row r="34">
          <cell r="B34" t="str">
            <v>Water Cooled Air Conditioners</v>
          </cell>
          <cell r="C34" t="str">
            <v>Yes</v>
          </cell>
          <cell r="E34">
            <v>65000</v>
          </cell>
          <cell r="F34">
            <v>135000</v>
          </cell>
          <cell r="G34">
            <v>12.3</v>
          </cell>
          <cell r="H34">
            <v>12.1</v>
          </cell>
          <cell r="I34" t="str">
            <v>NA</v>
          </cell>
          <cell r="J34" t="str">
            <v>NA</v>
          </cell>
          <cell r="K34" t="str">
            <v>NA</v>
          </cell>
        </row>
        <row r="35">
          <cell r="B35" t="str">
            <v>Water Cooled Air Conditioners</v>
          </cell>
          <cell r="C35" t="str">
            <v>Yes</v>
          </cell>
          <cell r="E35">
            <v>135000</v>
          </cell>
          <cell r="F35">
            <v>240000</v>
          </cell>
          <cell r="G35">
            <v>12.5</v>
          </cell>
          <cell r="H35">
            <v>12.5</v>
          </cell>
          <cell r="I35" t="str">
            <v>NA</v>
          </cell>
          <cell r="J35" t="str">
            <v>NA</v>
          </cell>
          <cell r="K35" t="str">
            <v>NA</v>
          </cell>
        </row>
        <row r="36">
          <cell r="B36" t="str">
            <v>Water Cooled Air Conditioners</v>
          </cell>
          <cell r="C36" t="str">
            <v>Yes</v>
          </cell>
          <cell r="E36">
            <v>240000</v>
          </cell>
          <cell r="F36">
            <v>760000</v>
          </cell>
          <cell r="G36">
            <v>12.6</v>
          </cell>
          <cell r="H36">
            <v>12.4</v>
          </cell>
          <cell r="I36" t="str">
            <v>NA</v>
          </cell>
          <cell r="J36" t="str">
            <v>NA</v>
          </cell>
          <cell r="K36" t="str">
            <v>NA</v>
          </cell>
        </row>
        <row r="37">
          <cell r="B37" t="str">
            <v>Water Cooled Air Conditioners</v>
          </cell>
          <cell r="C37" t="str">
            <v>Yes</v>
          </cell>
          <cell r="E37">
            <v>760000</v>
          </cell>
          <cell r="F37">
            <v>100000000</v>
          </cell>
          <cell r="G37">
            <v>12.4</v>
          </cell>
          <cell r="H37">
            <v>12.2</v>
          </cell>
          <cell r="I37" t="str">
            <v>NA</v>
          </cell>
          <cell r="J37" t="str">
            <v>NA</v>
          </cell>
          <cell r="K37" t="str">
            <v>NA</v>
          </cell>
        </row>
        <row r="38">
          <cell r="B38" t="str">
            <v>Water Cooled Air Conditioners</v>
          </cell>
          <cell r="C38" t="str">
            <v>No</v>
          </cell>
          <cell r="E38">
            <v>0</v>
          </cell>
          <cell r="F38">
            <v>65000</v>
          </cell>
          <cell r="G38">
            <v>12.3</v>
          </cell>
          <cell r="H38">
            <v>12.1</v>
          </cell>
          <cell r="I38" t="str">
            <v>NA</v>
          </cell>
          <cell r="J38" t="str">
            <v>NA</v>
          </cell>
          <cell r="K38" t="str">
            <v>NA</v>
          </cell>
        </row>
        <row r="39">
          <cell r="B39" t="str">
            <v>Water Cooled Air Conditioners</v>
          </cell>
          <cell r="C39" t="str">
            <v>No</v>
          </cell>
          <cell r="E39">
            <v>65000</v>
          </cell>
          <cell r="F39">
            <v>135000</v>
          </cell>
          <cell r="G39">
            <v>12.1</v>
          </cell>
          <cell r="H39">
            <v>11.9</v>
          </cell>
          <cell r="I39" t="str">
            <v>NA</v>
          </cell>
          <cell r="J39" t="str">
            <v>NA</v>
          </cell>
          <cell r="K39" t="str">
            <v>NA</v>
          </cell>
        </row>
        <row r="40">
          <cell r="B40" t="str">
            <v>Water Cooled Air Conditioners</v>
          </cell>
          <cell r="C40" t="str">
            <v>No</v>
          </cell>
          <cell r="E40">
            <v>135000</v>
          </cell>
          <cell r="F40">
            <v>240000</v>
          </cell>
          <cell r="G40">
            <v>12.5</v>
          </cell>
          <cell r="H40">
            <v>12.3</v>
          </cell>
          <cell r="I40" t="str">
            <v>NA</v>
          </cell>
          <cell r="J40" t="str">
            <v>NA</v>
          </cell>
          <cell r="K40" t="str">
            <v>NA</v>
          </cell>
        </row>
        <row r="41">
          <cell r="B41" t="str">
            <v>Water Cooled Air Conditioners</v>
          </cell>
          <cell r="C41" t="str">
            <v>No</v>
          </cell>
          <cell r="E41">
            <v>240000</v>
          </cell>
          <cell r="F41">
            <v>760000</v>
          </cell>
          <cell r="G41">
            <v>12.4</v>
          </cell>
          <cell r="H41">
            <v>12.2</v>
          </cell>
          <cell r="I41" t="str">
            <v>NA</v>
          </cell>
          <cell r="J41" t="str">
            <v>NA</v>
          </cell>
          <cell r="K41" t="str">
            <v>NA</v>
          </cell>
        </row>
        <row r="42">
          <cell r="B42" t="str">
            <v>Water Cooled Air Conditioners</v>
          </cell>
          <cell r="C42" t="str">
            <v>No</v>
          </cell>
          <cell r="E42">
            <v>760000</v>
          </cell>
          <cell r="F42">
            <v>100000000</v>
          </cell>
          <cell r="G42">
            <v>12.2</v>
          </cell>
          <cell r="H42">
            <v>12</v>
          </cell>
          <cell r="I42" t="str">
            <v>NA</v>
          </cell>
          <cell r="J42" t="str">
            <v>NA</v>
          </cell>
          <cell r="K42" t="str">
            <v>NA</v>
          </cell>
        </row>
        <row r="43">
          <cell r="B43" t="str">
            <v>Evaporatively Cooled Air Conditioners</v>
          </cell>
          <cell r="C43" t="str">
            <v>Yes</v>
          </cell>
          <cell r="E43">
            <v>0</v>
          </cell>
          <cell r="F43">
            <v>65000</v>
          </cell>
          <cell r="G43">
            <v>12.3</v>
          </cell>
          <cell r="H43">
            <v>12.1</v>
          </cell>
          <cell r="I43" t="str">
            <v>NA</v>
          </cell>
          <cell r="J43" t="str">
            <v>NA</v>
          </cell>
          <cell r="K43" t="str">
            <v>NA</v>
          </cell>
        </row>
        <row r="44">
          <cell r="B44" t="str">
            <v>Evaporatively Cooled Air Conditioners</v>
          </cell>
          <cell r="C44" t="str">
            <v>Yes</v>
          </cell>
          <cell r="E44">
            <v>65000</v>
          </cell>
          <cell r="F44">
            <v>135000</v>
          </cell>
          <cell r="G44">
            <v>12.3</v>
          </cell>
          <cell r="H44">
            <v>12.1</v>
          </cell>
          <cell r="I44" t="str">
            <v>NA</v>
          </cell>
          <cell r="J44" t="str">
            <v>NA</v>
          </cell>
          <cell r="K44" t="str">
            <v>NA</v>
          </cell>
        </row>
        <row r="45">
          <cell r="B45" t="str">
            <v>Evaporatively Cooled Air Conditioners</v>
          </cell>
          <cell r="C45" t="str">
            <v>Yes</v>
          </cell>
          <cell r="E45">
            <v>135000</v>
          </cell>
          <cell r="F45">
            <v>240000</v>
          </cell>
          <cell r="G45">
            <v>12.2</v>
          </cell>
          <cell r="H45">
            <v>12</v>
          </cell>
          <cell r="I45" t="str">
            <v>NA</v>
          </cell>
          <cell r="J45" t="str">
            <v>NA</v>
          </cell>
          <cell r="K45" t="str">
            <v>NA</v>
          </cell>
        </row>
        <row r="46">
          <cell r="B46" t="str">
            <v>Evaporatively Cooled Air Conditioners</v>
          </cell>
          <cell r="C46" t="str">
            <v>Yes</v>
          </cell>
          <cell r="E46">
            <v>240000</v>
          </cell>
          <cell r="F46">
            <v>760000</v>
          </cell>
          <cell r="G46">
            <v>12.1</v>
          </cell>
          <cell r="H46">
            <v>11.9</v>
          </cell>
          <cell r="I46" t="str">
            <v>NA</v>
          </cell>
          <cell r="J46" t="str">
            <v>NA</v>
          </cell>
          <cell r="K46" t="str">
            <v>NA</v>
          </cell>
        </row>
        <row r="47">
          <cell r="B47" t="str">
            <v>Evaporatively Cooled Air Conditioners</v>
          </cell>
          <cell r="C47" t="str">
            <v>Yes</v>
          </cell>
          <cell r="E47">
            <v>760000</v>
          </cell>
          <cell r="F47">
            <v>100000000</v>
          </cell>
          <cell r="G47">
            <v>11.9</v>
          </cell>
          <cell r="H47">
            <v>11.7</v>
          </cell>
          <cell r="I47" t="str">
            <v>NA</v>
          </cell>
          <cell r="J47" t="str">
            <v>NA</v>
          </cell>
          <cell r="K47" t="str">
            <v>NA</v>
          </cell>
        </row>
        <row r="48">
          <cell r="B48" t="str">
            <v>Evaporatively Cooled Air Conditioners</v>
          </cell>
          <cell r="C48" t="str">
            <v>No</v>
          </cell>
          <cell r="E48">
            <v>0</v>
          </cell>
          <cell r="F48">
            <v>65000</v>
          </cell>
          <cell r="G48">
            <v>12.3</v>
          </cell>
          <cell r="H48">
            <v>12.1</v>
          </cell>
          <cell r="I48" t="str">
            <v>NA</v>
          </cell>
          <cell r="J48" t="str">
            <v>NA</v>
          </cell>
          <cell r="K48" t="str">
            <v>NA</v>
          </cell>
        </row>
        <row r="49">
          <cell r="B49" t="str">
            <v>Evaporatively Cooled Air Conditioners</v>
          </cell>
          <cell r="C49" t="str">
            <v>No</v>
          </cell>
          <cell r="E49">
            <v>65000</v>
          </cell>
          <cell r="F49">
            <v>135000</v>
          </cell>
          <cell r="G49">
            <v>12.1</v>
          </cell>
          <cell r="H49">
            <v>11.9</v>
          </cell>
          <cell r="I49" t="str">
            <v>NA</v>
          </cell>
          <cell r="J49" t="str">
            <v>NA</v>
          </cell>
          <cell r="K49" t="str">
            <v>NA</v>
          </cell>
        </row>
        <row r="50">
          <cell r="B50" t="str">
            <v>Evaporatively Cooled Air Conditioners</v>
          </cell>
          <cell r="C50" t="str">
            <v>No</v>
          </cell>
          <cell r="E50">
            <v>135000</v>
          </cell>
          <cell r="F50">
            <v>240000</v>
          </cell>
          <cell r="G50">
            <v>12</v>
          </cell>
          <cell r="H50">
            <v>11.8</v>
          </cell>
          <cell r="I50" t="str">
            <v>NA</v>
          </cell>
          <cell r="J50" t="str">
            <v>NA</v>
          </cell>
          <cell r="K50" t="str">
            <v>NA</v>
          </cell>
        </row>
        <row r="51">
          <cell r="B51" t="str">
            <v>Evaporatively Cooled Air Conditioners</v>
          </cell>
          <cell r="C51" t="str">
            <v>No</v>
          </cell>
          <cell r="E51">
            <v>240000</v>
          </cell>
          <cell r="F51">
            <v>760000</v>
          </cell>
          <cell r="G51">
            <v>11.9</v>
          </cell>
          <cell r="H51">
            <v>11.7</v>
          </cell>
          <cell r="I51" t="str">
            <v>NA</v>
          </cell>
          <cell r="J51" t="str">
            <v>NA</v>
          </cell>
          <cell r="K51" t="str">
            <v>NA</v>
          </cell>
        </row>
        <row r="52">
          <cell r="B52" t="str">
            <v>Evaporatively Cooled Air Conditioners</v>
          </cell>
          <cell r="C52" t="str">
            <v>No</v>
          </cell>
          <cell r="E52">
            <v>760000</v>
          </cell>
          <cell r="F52">
            <v>100000000</v>
          </cell>
          <cell r="G52">
            <v>11.7</v>
          </cell>
          <cell r="H52">
            <v>11.5</v>
          </cell>
          <cell r="I52" t="str">
            <v>NA</v>
          </cell>
          <cell r="J52" t="str">
            <v>NA</v>
          </cell>
          <cell r="K52" t="str">
            <v>NA</v>
          </cell>
        </row>
        <row r="55">
          <cell r="D55">
            <v>10.9</v>
          </cell>
          <cell r="F55" t="str">
            <v>NA</v>
          </cell>
        </row>
        <row r="56">
          <cell r="D56">
            <v>12.5</v>
          </cell>
          <cell r="F56" t="str">
            <v>NA</v>
          </cell>
        </row>
        <row r="57">
          <cell r="D57">
            <v>10.8</v>
          </cell>
          <cell r="F57">
            <v>2.9</v>
          </cell>
        </row>
        <row r="58">
          <cell r="D58">
            <v>12.3</v>
          </cell>
          <cell r="F58">
            <v>3.2</v>
          </cell>
        </row>
      </sheetData>
      <sheetData sheetId="6">
        <row r="3">
          <cell r="B3" t="str">
            <v>Space and/or Building Type</v>
          </cell>
          <cell r="C3" t="str">
            <v>Allentown</v>
          </cell>
          <cell r="D3" t="str">
            <v>Erie</v>
          </cell>
          <cell r="E3" t="str">
            <v>Harrisburg</v>
          </cell>
          <cell r="F3" t="str">
            <v>Philadelphia</v>
          </cell>
          <cell r="G3" t="str">
            <v>Pittsburgh</v>
          </cell>
          <cell r="H3" t="str">
            <v>Scranton</v>
          </cell>
          <cell r="I3" t="str">
            <v>Williamsport</v>
          </cell>
          <cell r="K3" t="str">
            <v>Space and/or Building Type</v>
          </cell>
          <cell r="L3" t="str">
            <v>Allentown</v>
          </cell>
          <cell r="M3" t="str">
            <v>Erie</v>
          </cell>
          <cell r="N3" t="str">
            <v>Harrisburg</v>
          </cell>
          <cell r="O3" t="str">
            <v>Philadelphia</v>
          </cell>
          <cell r="P3" t="str">
            <v>Pittsburgh</v>
          </cell>
          <cell r="Q3" t="str">
            <v>Scranton</v>
          </cell>
          <cell r="R3" t="str">
            <v>Williamsport</v>
          </cell>
        </row>
        <row r="4">
          <cell r="B4" t="str">
            <v>Assembly</v>
          </cell>
          <cell r="C4">
            <v>753</v>
          </cell>
          <cell r="D4">
            <v>607</v>
          </cell>
          <cell r="E4">
            <v>820</v>
          </cell>
          <cell r="F4">
            <v>1087</v>
          </cell>
          <cell r="G4">
            <v>706</v>
          </cell>
          <cell r="H4">
            <v>629</v>
          </cell>
          <cell r="I4">
            <v>685</v>
          </cell>
          <cell r="K4" t="str">
            <v>Education - Community College</v>
          </cell>
          <cell r="L4">
            <v>634</v>
          </cell>
          <cell r="M4">
            <v>453</v>
          </cell>
          <cell r="N4">
            <v>661</v>
          </cell>
          <cell r="O4">
            <v>734</v>
          </cell>
          <cell r="P4">
            <v>564</v>
          </cell>
          <cell r="Q4">
            <v>502</v>
          </cell>
          <cell r="R4">
            <v>608</v>
          </cell>
        </row>
        <row r="5">
          <cell r="B5" t="str">
            <v>Education - Community College</v>
          </cell>
          <cell r="C5">
            <v>603</v>
          </cell>
          <cell r="D5">
            <v>436</v>
          </cell>
          <cell r="E5">
            <v>620</v>
          </cell>
          <cell r="F5">
            <v>695</v>
          </cell>
          <cell r="G5">
            <v>557</v>
          </cell>
          <cell r="H5">
            <v>515</v>
          </cell>
          <cell r="I5">
            <v>594</v>
          </cell>
          <cell r="K5" t="str">
            <v>Education - Secondary School</v>
          </cell>
          <cell r="L5">
            <v>275</v>
          </cell>
          <cell r="M5">
            <v>214</v>
          </cell>
          <cell r="N5">
            <v>344</v>
          </cell>
          <cell r="O5">
            <v>389</v>
          </cell>
          <cell r="P5">
            <v>282</v>
          </cell>
          <cell r="Q5">
            <v>244</v>
          </cell>
          <cell r="R5">
            <v>316</v>
          </cell>
        </row>
        <row r="6">
          <cell r="B6" t="str">
            <v>Education - Primary School</v>
          </cell>
          <cell r="C6">
            <v>250</v>
          </cell>
          <cell r="D6">
            <v>154</v>
          </cell>
          <cell r="E6">
            <v>277</v>
          </cell>
          <cell r="F6">
            <v>302</v>
          </cell>
          <cell r="G6">
            <v>255</v>
          </cell>
          <cell r="H6">
            <v>204</v>
          </cell>
          <cell r="I6">
            <v>208</v>
          </cell>
          <cell r="K6" t="str">
            <v>Education - University</v>
          </cell>
          <cell r="L6">
            <v>695</v>
          </cell>
          <cell r="M6">
            <v>526</v>
          </cell>
          <cell r="N6">
            <v>730</v>
          </cell>
          <cell r="O6">
            <v>805</v>
          </cell>
          <cell r="P6">
            <v>635</v>
          </cell>
          <cell r="Q6">
            <v>545</v>
          </cell>
          <cell r="R6">
            <v>629</v>
          </cell>
        </row>
        <row r="7">
          <cell r="B7" t="str">
            <v>Education - Relocatable Classroom</v>
          </cell>
          <cell r="C7">
            <v>301</v>
          </cell>
          <cell r="D7">
            <v>198</v>
          </cell>
          <cell r="E7">
            <v>326</v>
          </cell>
          <cell r="F7">
            <v>359</v>
          </cell>
          <cell r="G7">
            <v>303</v>
          </cell>
          <cell r="H7">
            <v>229</v>
          </cell>
          <cell r="I7">
            <v>246</v>
          </cell>
          <cell r="K7" t="str">
            <v>Health/Medical - Hospital</v>
          </cell>
          <cell r="L7">
            <v>1240</v>
          </cell>
          <cell r="M7">
            <v>1100</v>
          </cell>
          <cell r="N7">
            <v>1362</v>
          </cell>
          <cell r="O7">
            <v>1556</v>
          </cell>
          <cell r="P7">
            <v>1185</v>
          </cell>
          <cell r="Q7">
            <v>1134</v>
          </cell>
          <cell r="R7">
            <v>1208</v>
          </cell>
        </row>
        <row r="8">
          <cell r="B8" t="str">
            <v>Education - Secondary School</v>
          </cell>
          <cell r="C8">
            <v>249</v>
          </cell>
          <cell r="D8">
            <v>204</v>
          </cell>
          <cell r="E8">
            <v>327</v>
          </cell>
          <cell r="F8">
            <v>375</v>
          </cell>
          <cell r="G8">
            <v>262</v>
          </cell>
          <cell r="H8">
            <v>219</v>
          </cell>
          <cell r="I8">
            <v>264</v>
          </cell>
          <cell r="K8" t="str">
            <v>Health/Medical - Nursing Home</v>
          </cell>
          <cell r="L8">
            <v>459</v>
          </cell>
          <cell r="M8">
            <v>408</v>
          </cell>
          <cell r="N8">
            <v>520</v>
          </cell>
          <cell r="O8">
            <v>622</v>
          </cell>
          <cell r="P8">
            <v>472</v>
          </cell>
          <cell r="Q8">
            <v>418</v>
          </cell>
          <cell r="R8">
            <v>462</v>
          </cell>
        </row>
        <row r="9">
          <cell r="B9" t="str">
            <v>Education - University</v>
          </cell>
          <cell r="C9">
            <v>677</v>
          </cell>
          <cell r="D9">
            <v>520</v>
          </cell>
          <cell r="E9">
            <v>693</v>
          </cell>
          <cell r="F9">
            <v>773</v>
          </cell>
          <cell r="G9">
            <v>630</v>
          </cell>
          <cell r="H9">
            <v>550</v>
          </cell>
          <cell r="I9">
            <v>595</v>
          </cell>
          <cell r="K9" t="str">
            <v>Lodging - Hotel</v>
          </cell>
          <cell r="L9">
            <v>1397</v>
          </cell>
          <cell r="M9">
            <v>1317</v>
          </cell>
          <cell r="N9">
            <v>1511</v>
          </cell>
          <cell r="O9">
            <v>1654</v>
          </cell>
          <cell r="P9">
            <v>1432</v>
          </cell>
          <cell r="Q9">
            <v>1352</v>
          </cell>
          <cell r="R9">
            <v>1415</v>
          </cell>
        </row>
        <row r="10">
          <cell r="B10" t="str">
            <v>Grocery</v>
          </cell>
          <cell r="C10">
            <v>654</v>
          </cell>
          <cell r="D10">
            <v>636</v>
          </cell>
          <cell r="E10">
            <v>453</v>
          </cell>
          <cell r="F10">
            <v>536</v>
          </cell>
          <cell r="G10">
            <v>638</v>
          </cell>
          <cell r="H10">
            <v>434</v>
          </cell>
          <cell r="I10">
            <v>442</v>
          </cell>
          <cell r="K10" t="str">
            <v>Manufacturing – Bio Tech/High Tech</v>
          </cell>
          <cell r="L10">
            <v>708</v>
          </cell>
          <cell r="M10">
            <v>527</v>
          </cell>
          <cell r="N10">
            <v>700</v>
          </cell>
          <cell r="O10">
            <v>780</v>
          </cell>
          <cell r="P10">
            <v>631</v>
          </cell>
          <cell r="Q10">
            <v>574</v>
          </cell>
          <cell r="R10">
            <v>614</v>
          </cell>
        </row>
        <row r="11">
          <cell r="B11" t="str">
            <v>Health/Medical - Hospital</v>
          </cell>
          <cell r="C11">
            <v>1030</v>
          </cell>
          <cell r="D11">
            <v>1038</v>
          </cell>
          <cell r="E11">
            <v>892</v>
          </cell>
          <cell r="F11">
            <v>1059</v>
          </cell>
          <cell r="G11">
            <v>788</v>
          </cell>
          <cell r="H11">
            <v>1022</v>
          </cell>
          <cell r="I11">
            <v>1013</v>
          </cell>
          <cell r="K11" t="str">
            <v>Office - Large</v>
          </cell>
          <cell r="L11">
            <v>463</v>
          </cell>
          <cell r="M11">
            <v>411</v>
          </cell>
          <cell r="N11">
            <v>546</v>
          </cell>
          <cell r="O11">
            <v>604</v>
          </cell>
          <cell r="P11">
            <v>451</v>
          </cell>
          <cell r="Q11">
            <v>427</v>
          </cell>
          <cell r="R11">
            <v>472</v>
          </cell>
        </row>
        <row r="12">
          <cell r="B12" t="str">
            <v>Health/Medical - Nursing Home</v>
          </cell>
          <cell r="C12">
            <v>477</v>
          </cell>
          <cell r="D12">
            <v>481</v>
          </cell>
          <cell r="E12">
            <v>540</v>
          </cell>
          <cell r="F12">
            <v>684</v>
          </cell>
          <cell r="G12">
            <v>511</v>
          </cell>
          <cell r="H12">
            <v>467</v>
          </cell>
          <cell r="I12">
            <v>476</v>
          </cell>
          <cell r="K12" t="str">
            <v>Office - Small</v>
          </cell>
          <cell r="L12">
            <v>429</v>
          </cell>
          <cell r="M12">
            <v>374</v>
          </cell>
          <cell r="N12">
            <v>495</v>
          </cell>
          <cell r="O12">
            <v>567</v>
          </cell>
          <cell r="P12">
            <v>434</v>
          </cell>
          <cell r="Q12">
            <v>393</v>
          </cell>
          <cell r="R12">
            <v>433</v>
          </cell>
        </row>
        <row r="13">
          <cell r="B13" t="str">
            <v>Lodging - Hotel</v>
          </cell>
          <cell r="C13">
            <v>1386</v>
          </cell>
          <cell r="D13">
            <v>1392</v>
          </cell>
          <cell r="E13">
            <v>1523</v>
          </cell>
          <cell r="F13">
            <v>1732</v>
          </cell>
          <cell r="G13">
            <v>1478</v>
          </cell>
          <cell r="H13">
            <v>1348</v>
          </cell>
          <cell r="I13">
            <v>1384</v>
          </cell>
          <cell r="K13" t="str">
            <v>Retail - Multistory Large</v>
          </cell>
          <cell r="L13">
            <v>749</v>
          </cell>
          <cell r="M13">
            <v>609</v>
          </cell>
          <cell r="N13">
            <v>836</v>
          </cell>
          <cell r="O13">
            <v>897</v>
          </cell>
          <cell r="P13">
            <v>699</v>
          </cell>
          <cell r="Q13">
            <v>659</v>
          </cell>
          <cell r="R13">
            <v>742</v>
          </cell>
        </row>
        <row r="14">
          <cell r="B14" t="str">
            <v>Manufacturing – Bio Tech/High Tech</v>
          </cell>
          <cell r="C14">
            <v>785</v>
          </cell>
          <cell r="D14">
            <v>548</v>
          </cell>
          <cell r="E14">
            <v>766</v>
          </cell>
          <cell r="F14">
            <v>858</v>
          </cell>
          <cell r="G14">
            <v>710</v>
          </cell>
          <cell r="H14">
            <v>594</v>
          </cell>
          <cell r="I14">
            <v>627</v>
          </cell>
        </row>
        <row r="15">
          <cell r="B15" t="str">
            <v>Manufacturing – 1 Shift/Light Industrial</v>
          </cell>
          <cell r="C15">
            <v>355</v>
          </cell>
          <cell r="D15">
            <v>274</v>
          </cell>
          <cell r="E15">
            <v>465</v>
          </cell>
          <cell r="F15">
            <v>506</v>
          </cell>
          <cell r="G15">
            <v>349</v>
          </cell>
          <cell r="H15">
            <v>296</v>
          </cell>
          <cell r="I15">
            <v>329</v>
          </cell>
        </row>
        <row r="16">
          <cell r="B16" t="str">
            <v>Multi-Family (Common Areas)</v>
          </cell>
          <cell r="C16">
            <v>1395</v>
          </cell>
          <cell r="D16">
            <v>769</v>
          </cell>
          <cell r="E16">
            <v>1482</v>
          </cell>
          <cell r="F16">
            <v>1647</v>
          </cell>
          <cell r="G16">
            <v>1176</v>
          </cell>
          <cell r="H16">
            <v>991</v>
          </cell>
          <cell r="I16">
            <v>1052</v>
          </cell>
        </row>
        <row r="17">
          <cell r="B17" t="str">
            <v>Office - Large</v>
          </cell>
          <cell r="C17">
            <v>480</v>
          </cell>
          <cell r="D17">
            <v>433</v>
          </cell>
          <cell r="E17">
            <v>601</v>
          </cell>
          <cell r="F17">
            <v>754</v>
          </cell>
          <cell r="G17">
            <v>749</v>
          </cell>
          <cell r="H17">
            <v>595</v>
          </cell>
          <cell r="I17">
            <v>490</v>
          </cell>
        </row>
        <row r="18">
          <cell r="B18" t="str">
            <v>Office - Small</v>
          </cell>
          <cell r="C18">
            <v>435</v>
          </cell>
          <cell r="D18">
            <v>391</v>
          </cell>
          <cell r="E18">
            <v>529</v>
          </cell>
          <cell r="F18">
            <v>653</v>
          </cell>
          <cell r="G18">
            <v>692</v>
          </cell>
          <cell r="H18">
            <v>404</v>
          </cell>
          <cell r="I18">
            <v>442</v>
          </cell>
        </row>
        <row r="19">
          <cell r="B19" t="str">
            <v>Restaurant - Fast-Food</v>
          </cell>
          <cell r="C19">
            <v>545</v>
          </cell>
          <cell r="D19">
            <v>478</v>
          </cell>
          <cell r="E19">
            <v>574</v>
          </cell>
          <cell r="F19">
            <v>790</v>
          </cell>
          <cell r="G19">
            <v>602</v>
          </cell>
          <cell r="H19">
            <v>524</v>
          </cell>
          <cell r="I19">
            <v>569</v>
          </cell>
        </row>
        <row r="20">
          <cell r="B20" t="str">
            <v>Restaurant - Sit-Down</v>
          </cell>
          <cell r="C20">
            <v>555</v>
          </cell>
          <cell r="D20">
            <v>548</v>
          </cell>
          <cell r="E20">
            <v>605</v>
          </cell>
          <cell r="F20">
            <v>791</v>
          </cell>
          <cell r="G20">
            <v>662</v>
          </cell>
          <cell r="H20">
            <v>519</v>
          </cell>
          <cell r="I20">
            <v>618</v>
          </cell>
        </row>
        <row r="21">
          <cell r="B21" t="str">
            <v>Retail - Multistory Large</v>
          </cell>
          <cell r="C21">
            <v>763</v>
          </cell>
          <cell r="D21">
            <v>595</v>
          </cell>
          <cell r="E21">
            <v>803</v>
          </cell>
          <cell r="F21">
            <v>807</v>
          </cell>
          <cell r="G21">
            <v>673</v>
          </cell>
          <cell r="H21">
            <v>629</v>
          </cell>
          <cell r="I21">
            <v>694</v>
          </cell>
        </row>
        <row r="22">
          <cell r="B22" t="str">
            <v>Retail - Single-Story Large</v>
          </cell>
          <cell r="C22">
            <v>747</v>
          </cell>
          <cell r="D22">
            <v>574</v>
          </cell>
          <cell r="E22">
            <v>771</v>
          </cell>
          <cell r="F22">
            <v>988</v>
          </cell>
          <cell r="G22">
            <v>738</v>
          </cell>
          <cell r="H22">
            <v>640</v>
          </cell>
          <cell r="I22">
            <v>642</v>
          </cell>
        </row>
        <row r="23">
          <cell r="B23" t="str">
            <v>Retail - Small</v>
          </cell>
          <cell r="C23">
            <v>695</v>
          </cell>
          <cell r="D23">
            <v>692</v>
          </cell>
          <cell r="E23">
            <v>652</v>
          </cell>
          <cell r="F23">
            <v>938</v>
          </cell>
          <cell r="G23">
            <v>1036</v>
          </cell>
          <cell r="H23">
            <v>541</v>
          </cell>
          <cell r="I23">
            <v>608</v>
          </cell>
        </row>
        <row r="24">
          <cell r="B24" t="str">
            <v>Storage - Conditioned</v>
          </cell>
          <cell r="C24">
            <v>174</v>
          </cell>
          <cell r="D24">
            <v>114</v>
          </cell>
          <cell r="E24">
            <v>235</v>
          </cell>
          <cell r="F24">
            <v>346</v>
          </cell>
          <cell r="G24">
            <v>192</v>
          </cell>
          <cell r="H24">
            <v>130</v>
          </cell>
          <cell r="I24">
            <v>178</v>
          </cell>
        </row>
        <row r="25">
          <cell r="B25" t="str">
            <v>Warehouse - Refrigerated</v>
          </cell>
          <cell r="C25">
            <v>3130</v>
          </cell>
          <cell r="D25">
            <v>3080</v>
          </cell>
          <cell r="E25">
            <v>3163</v>
          </cell>
          <cell r="F25">
            <v>3200</v>
          </cell>
          <cell r="G25">
            <v>3116</v>
          </cell>
          <cell r="H25">
            <v>3094</v>
          </cell>
          <cell r="I25">
            <v>3135</v>
          </cell>
        </row>
        <row r="28">
          <cell r="B28" t="str">
            <v>Space and/or Building Type</v>
          </cell>
          <cell r="C28" t="str">
            <v>Allentown</v>
          </cell>
          <cell r="D28" t="str">
            <v>Erie</v>
          </cell>
          <cell r="E28" t="str">
            <v>Harrisburg</v>
          </cell>
          <cell r="F28" t="str">
            <v>Philadelphia</v>
          </cell>
          <cell r="G28" t="str">
            <v>Pittsburgh</v>
          </cell>
          <cell r="H28" t="str">
            <v>Scranton</v>
          </cell>
          <cell r="I28" t="str">
            <v>Williamsport</v>
          </cell>
          <cell r="K28" t="str">
            <v>Space and/or Building Type</v>
          </cell>
          <cell r="L28" t="str">
            <v>Allentown</v>
          </cell>
          <cell r="M28" t="str">
            <v>Erie</v>
          </cell>
          <cell r="N28" t="str">
            <v>Harrisburg</v>
          </cell>
          <cell r="O28" t="str">
            <v>Philadelphia</v>
          </cell>
          <cell r="P28" t="str">
            <v>Pittsburgh</v>
          </cell>
          <cell r="Q28" t="str">
            <v>Scranton</v>
          </cell>
          <cell r="R28" t="str">
            <v>Williamsport</v>
          </cell>
        </row>
        <row r="29">
          <cell r="B29" t="str">
            <v>Assembly</v>
          </cell>
          <cell r="C29">
            <v>1178</v>
          </cell>
          <cell r="D29">
            <v>1437</v>
          </cell>
          <cell r="E29">
            <v>1098</v>
          </cell>
          <cell r="F29">
            <v>1121</v>
          </cell>
          <cell r="G29">
            <v>1163</v>
          </cell>
          <cell r="H29">
            <v>1401</v>
          </cell>
          <cell r="I29">
            <v>1066</v>
          </cell>
          <cell r="K29" t="str">
            <v>Education - Community College</v>
          </cell>
          <cell r="L29">
            <v>0.43</v>
          </cell>
          <cell r="M29">
            <v>0.31</v>
          </cell>
          <cell r="N29">
            <v>0.44</v>
          </cell>
          <cell r="O29">
            <v>0.47</v>
          </cell>
          <cell r="P29">
            <v>0.42</v>
          </cell>
          <cell r="Q29">
            <v>0.36</v>
          </cell>
          <cell r="R29">
            <v>0.43</v>
          </cell>
        </row>
        <row r="30">
          <cell r="B30" t="str">
            <v>Education - Community College</v>
          </cell>
          <cell r="C30">
            <v>816</v>
          </cell>
          <cell r="D30">
            <v>966</v>
          </cell>
          <cell r="E30">
            <v>620</v>
          </cell>
          <cell r="F30">
            <v>521</v>
          </cell>
          <cell r="G30">
            <v>734</v>
          </cell>
          <cell r="H30">
            <v>977</v>
          </cell>
          <cell r="I30">
            <v>783</v>
          </cell>
          <cell r="K30" t="str">
            <v>Education - Secondary School</v>
          </cell>
          <cell r="L30">
            <v>0.11</v>
          </cell>
          <cell r="M30">
            <v>0.09</v>
          </cell>
          <cell r="N30">
            <v>0.18</v>
          </cell>
          <cell r="O30">
            <v>0.18</v>
          </cell>
          <cell r="P30">
            <v>0.17</v>
          </cell>
          <cell r="Q30">
            <v>0.12</v>
          </cell>
          <cell r="R30">
            <v>0.17</v>
          </cell>
        </row>
        <row r="31">
          <cell r="B31" t="str">
            <v>Education - Primary School</v>
          </cell>
          <cell r="C31">
            <v>795</v>
          </cell>
          <cell r="D31">
            <v>830</v>
          </cell>
          <cell r="E31">
            <v>651</v>
          </cell>
          <cell r="F31">
            <v>557</v>
          </cell>
          <cell r="G31">
            <v>819</v>
          </cell>
          <cell r="H31">
            <v>879</v>
          </cell>
          <cell r="I31">
            <v>543</v>
          </cell>
          <cell r="K31" t="str">
            <v>Education - University</v>
          </cell>
          <cell r="L31">
            <v>0.4</v>
          </cell>
          <cell r="M31">
            <v>0.3</v>
          </cell>
          <cell r="N31">
            <v>0.41</v>
          </cell>
          <cell r="O31">
            <v>0.44</v>
          </cell>
          <cell r="P31">
            <v>0.39</v>
          </cell>
          <cell r="Q31">
            <v>0.32</v>
          </cell>
          <cell r="R31">
            <v>0.37</v>
          </cell>
        </row>
        <row r="32">
          <cell r="B32" t="str">
            <v>Education - Relocatable Classroom</v>
          </cell>
          <cell r="C32">
            <v>360</v>
          </cell>
          <cell r="D32">
            <v>165</v>
          </cell>
          <cell r="E32">
            <v>863</v>
          </cell>
          <cell r="F32">
            <v>726</v>
          </cell>
          <cell r="G32">
            <v>1056</v>
          </cell>
          <cell r="H32">
            <v>1003</v>
          </cell>
          <cell r="I32">
            <v>745</v>
          </cell>
          <cell r="K32" t="str">
            <v>Health/Medical - Hospital</v>
          </cell>
          <cell r="L32">
            <v>0.5</v>
          </cell>
          <cell r="M32">
            <v>0.48</v>
          </cell>
          <cell r="N32">
            <v>0.5</v>
          </cell>
          <cell r="O32">
            <v>0.54</v>
          </cell>
          <cell r="P32">
            <v>0.48</v>
          </cell>
          <cell r="Q32">
            <v>0.48</v>
          </cell>
          <cell r="R32">
            <v>0.5</v>
          </cell>
        </row>
        <row r="33">
          <cell r="B33" t="str">
            <v>Education - Secondary School</v>
          </cell>
          <cell r="C33">
            <v>752</v>
          </cell>
          <cell r="D33">
            <v>1002</v>
          </cell>
          <cell r="E33">
            <v>710</v>
          </cell>
          <cell r="F33">
            <v>654</v>
          </cell>
          <cell r="G33">
            <v>776</v>
          </cell>
          <cell r="H33">
            <v>893</v>
          </cell>
          <cell r="I33">
            <v>677</v>
          </cell>
          <cell r="K33" t="str">
            <v>Health/Medical - Nursing Home</v>
          </cell>
          <cell r="L33">
            <v>0.24</v>
          </cell>
          <cell r="M33">
            <v>0.22</v>
          </cell>
          <cell r="N33">
            <v>0.28000000000000003</v>
          </cell>
          <cell r="O33">
            <v>0.3</v>
          </cell>
          <cell r="P33">
            <v>0.28000000000000003</v>
          </cell>
          <cell r="Q33">
            <v>0.23</v>
          </cell>
          <cell r="R33">
            <v>0.26</v>
          </cell>
        </row>
        <row r="34">
          <cell r="B34" t="str">
            <v>Education - University</v>
          </cell>
          <cell r="C34">
            <v>621</v>
          </cell>
          <cell r="D34">
            <v>748</v>
          </cell>
          <cell r="E34">
            <v>483</v>
          </cell>
          <cell r="F34">
            <v>407</v>
          </cell>
          <cell r="G34">
            <v>567</v>
          </cell>
          <cell r="H34">
            <v>670</v>
          </cell>
          <cell r="I34">
            <v>527</v>
          </cell>
          <cell r="K34" t="str">
            <v>Lodging - Hotel</v>
          </cell>
          <cell r="L34">
            <v>0.62</v>
          </cell>
          <cell r="M34">
            <v>0.61</v>
          </cell>
          <cell r="N34">
            <v>0.68</v>
          </cell>
          <cell r="O34">
            <v>0.69</v>
          </cell>
          <cell r="P34">
            <v>0.71</v>
          </cell>
          <cell r="Q34">
            <v>0.6</v>
          </cell>
          <cell r="R34">
            <v>0.68</v>
          </cell>
        </row>
        <row r="35">
          <cell r="B35" t="str">
            <v>Grocery</v>
          </cell>
          <cell r="C35">
            <v>733</v>
          </cell>
          <cell r="D35">
            <v>534</v>
          </cell>
          <cell r="E35">
            <v>1269</v>
          </cell>
          <cell r="F35">
            <v>1217</v>
          </cell>
          <cell r="G35">
            <v>564</v>
          </cell>
          <cell r="H35">
            <v>1737</v>
          </cell>
          <cell r="I35">
            <v>1419</v>
          </cell>
          <cell r="K35" t="str">
            <v>Manufacturing – Bio Tech/High Tech</v>
          </cell>
          <cell r="L35">
            <v>0.53</v>
          </cell>
          <cell r="M35">
            <v>0.43</v>
          </cell>
          <cell r="N35">
            <v>0.53</v>
          </cell>
          <cell r="O35">
            <v>0.57999999999999996</v>
          </cell>
          <cell r="P35">
            <v>0.54</v>
          </cell>
          <cell r="Q35">
            <v>0.48</v>
          </cell>
          <cell r="R35">
            <v>0.5</v>
          </cell>
        </row>
        <row r="36">
          <cell r="B36" t="str">
            <v>Health/Medical - Hospital</v>
          </cell>
          <cell r="C36">
            <v>147</v>
          </cell>
          <cell r="D36">
            <v>95</v>
          </cell>
          <cell r="E36">
            <v>361</v>
          </cell>
          <cell r="F36">
            <v>345</v>
          </cell>
          <cell r="G36">
            <v>418</v>
          </cell>
          <cell r="H36">
            <v>106</v>
          </cell>
          <cell r="I36">
            <v>154</v>
          </cell>
          <cell r="K36" t="str">
            <v>Office - Large</v>
          </cell>
          <cell r="L36">
            <v>0.3</v>
          </cell>
          <cell r="M36">
            <v>0.28000000000000003</v>
          </cell>
          <cell r="N36">
            <v>0.36</v>
          </cell>
          <cell r="O36">
            <v>0.25</v>
          </cell>
          <cell r="P36">
            <v>0.33</v>
          </cell>
          <cell r="Q36">
            <v>0.3</v>
          </cell>
          <cell r="R36">
            <v>0.33</v>
          </cell>
        </row>
        <row r="37">
          <cell r="B37" t="str">
            <v>Health/Medical - Nursing Home</v>
          </cell>
          <cell r="C37">
            <v>944</v>
          </cell>
          <cell r="D37">
            <v>1304</v>
          </cell>
          <cell r="E37">
            <v>854</v>
          </cell>
          <cell r="F37">
            <v>805</v>
          </cell>
          <cell r="G37">
            <v>1023</v>
          </cell>
          <cell r="H37">
            <v>1193</v>
          </cell>
          <cell r="I37">
            <v>958</v>
          </cell>
          <cell r="K37" t="str">
            <v>Office - Small</v>
          </cell>
          <cell r="L37">
            <v>0.28000000000000003</v>
          </cell>
          <cell r="M37">
            <v>0.26</v>
          </cell>
          <cell r="N37">
            <v>0.33</v>
          </cell>
          <cell r="O37">
            <v>0.21</v>
          </cell>
          <cell r="P37">
            <v>0.3</v>
          </cell>
          <cell r="Q37">
            <v>0.28000000000000003</v>
          </cell>
          <cell r="R37">
            <v>0.31</v>
          </cell>
        </row>
        <row r="38">
          <cell r="B38" t="str">
            <v>Lodging - Hotel</v>
          </cell>
          <cell r="C38">
            <v>2371</v>
          </cell>
          <cell r="D38">
            <v>3077</v>
          </cell>
          <cell r="E38">
            <v>2159</v>
          </cell>
          <cell r="F38">
            <v>2017</v>
          </cell>
          <cell r="G38">
            <v>2411</v>
          </cell>
          <cell r="H38">
            <v>2591</v>
          </cell>
          <cell r="I38">
            <v>2403</v>
          </cell>
          <cell r="K38" t="str">
            <v>Retail - Multistory Large</v>
          </cell>
          <cell r="L38">
            <v>0.46</v>
          </cell>
          <cell r="M38">
            <v>0.38</v>
          </cell>
          <cell r="N38">
            <v>0.54</v>
          </cell>
          <cell r="O38">
            <v>0.55000000000000004</v>
          </cell>
          <cell r="P38">
            <v>0.48</v>
          </cell>
          <cell r="Q38">
            <v>0.43</v>
          </cell>
          <cell r="R38">
            <v>0.48</v>
          </cell>
        </row>
        <row r="39">
          <cell r="B39" t="str">
            <v>Manufacturing – Bio Tech/High Tech</v>
          </cell>
          <cell r="C39">
            <v>178</v>
          </cell>
          <cell r="D39">
            <v>193</v>
          </cell>
          <cell r="E39">
            <v>138</v>
          </cell>
          <cell r="F39">
            <v>111</v>
          </cell>
          <cell r="G39">
            <v>172</v>
          </cell>
          <cell r="H39">
            <v>176</v>
          </cell>
          <cell r="I39">
            <v>141</v>
          </cell>
        </row>
        <row r="40">
          <cell r="B40" t="str">
            <v>Manufacturing – 1 Shift/Light Industrial</v>
          </cell>
          <cell r="C40">
            <v>633</v>
          </cell>
          <cell r="D40">
            <v>752</v>
          </cell>
          <cell r="E40">
            <v>609</v>
          </cell>
          <cell r="F40">
            <v>567</v>
          </cell>
          <cell r="G40">
            <v>627</v>
          </cell>
          <cell r="H40">
            <v>705</v>
          </cell>
          <cell r="I40">
            <v>550</v>
          </cell>
        </row>
        <row r="41">
          <cell r="B41" t="str">
            <v>Multi-Family (Common Areas)</v>
          </cell>
          <cell r="C41">
            <v>277</v>
          </cell>
          <cell r="D41">
            <v>322</v>
          </cell>
          <cell r="E41">
            <v>263</v>
          </cell>
          <cell r="F41">
            <v>259</v>
          </cell>
          <cell r="G41">
            <v>264</v>
          </cell>
          <cell r="H41">
            <v>281</v>
          </cell>
          <cell r="I41">
            <v>278</v>
          </cell>
        </row>
        <row r="42">
          <cell r="B42" t="str">
            <v>Office - Large</v>
          </cell>
          <cell r="C42">
            <v>218</v>
          </cell>
          <cell r="D42">
            <v>292</v>
          </cell>
          <cell r="E42">
            <v>230</v>
          </cell>
          <cell r="F42">
            <v>22</v>
          </cell>
          <cell r="G42">
            <v>30</v>
          </cell>
          <cell r="H42">
            <v>176</v>
          </cell>
          <cell r="I42">
            <v>231</v>
          </cell>
        </row>
        <row r="43">
          <cell r="B43" t="str">
            <v>Office - Small</v>
          </cell>
          <cell r="C43">
            <v>423</v>
          </cell>
          <cell r="D43">
            <v>551</v>
          </cell>
          <cell r="E43">
            <v>430</v>
          </cell>
          <cell r="F43">
            <v>38</v>
          </cell>
          <cell r="G43">
            <v>62</v>
          </cell>
          <cell r="H43">
            <v>481</v>
          </cell>
          <cell r="I43">
            <v>448</v>
          </cell>
        </row>
        <row r="44">
          <cell r="B44" t="str">
            <v>Restaurant - Fast-Food</v>
          </cell>
          <cell r="C44">
            <v>1227</v>
          </cell>
          <cell r="D44">
            <v>1627</v>
          </cell>
          <cell r="E44">
            <v>1112</v>
          </cell>
          <cell r="F44">
            <v>1078</v>
          </cell>
          <cell r="G44">
            <v>1363</v>
          </cell>
          <cell r="H44">
            <v>1612</v>
          </cell>
          <cell r="I44">
            <v>1295</v>
          </cell>
        </row>
        <row r="45">
          <cell r="B45" t="str">
            <v>Restaurant - Sit-Down</v>
          </cell>
          <cell r="C45">
            <v>1074</v>
          </cell>
          <cell r="D45">
            <v>1747</v>
          </cell>
          <cell r="E45">
            <v>968</v>
          </cell>
          <cell r="F45">
            <v>908</v>
          </cell>
          <cell r="G45">
            <v>1316</v>
          </cell>
          <cell r="H45">
            <v>1390</v>
          </cell>
          <cell r="I45">
            <v>1187</v>
          </cell>
        </row>
        <row r="46">
          <cell r="B46" t="str">
            <v>Retail - Multistory Large</v>
          </cell>
          <cell r="C46">
            <v>687</v>
          </cell>
          <cell r="D46">
            <v>828</v>
          </cell>
          <cell r="E46">
            <v>582</v>
          </cell>
          <cell r="F46">
            <v>447</v>
          </cell>
          <cell r="G46">
            <v>620</v>
          </cell>
          <cell r="H46">
            <v>736</v>
          </cell>
          <cell r="I46">
            <v>587</v>
          </cell>
        </row>
        <row r="47">
          <cell r="B47" t="str">
            <v>Retail - Single-Story Large</v>
          </cell>
          <cell r="C47">
            <v>791</v>
          </cell>
          <cell r="D47">
            <v>979</v>
          </cell>
          <cell r="E47">
            <v>674</v>
          </cell>
          <cell r="F47">
            <v>735</v>
          </cell>
          <cell r="G47">
            <v>849</v>
          </cell>
          <cell r="H47">
            <v>929</v>
          </cell>
          <cell r="I47">
            <v>654</v>
          </cell>
        </row>
        <row r="48">
          <cell r="B48" t="str">
            <v>Retail - Small</v>
          </cell>
          <cell r="C48">
            <v>949</v>
          </cell>
          <cell r="D48">
            <v>1133</v>
          </cell>
          <cell r="E48">
            <v>689</v>
          </cell>
          <cell r="F48">
            <v>109</v>
          </cell>
          <cell r="G48">
            <v>164</v>
          </cell>
          <cell r="H48">
            <v>900</v>
          </cell>
          <cell r="I48">
            <v>785</v>
          </cell>
        </row>
        <row r="49">
          <cell r="B49" t="str">
            <v>Storage - Conditioned</v>
          </cell>
          <cell r="C49">
            <v>847</v>
          </cell>
          <cell r="D49">
            <v>1114</v>
          </cell>
          <cell r="E49">
            <v>843</v>
          </cell>
          <cell r="F49">
            <v>900</v>
          </cell>
          <cell r="G49">
            <v>978</v>
          </cell>
          <cell r="H49">
            <v>1008</v>
          </cell>
          <cell r="I49">
            <v>800</v>
          </cell>
        </row>
        <row r="50">
          <cell r="B50" t="str">
            <v>Warehouse - Refrigerated</v>
          </cell>
          <cell r="C50">
            <v>363</v>
          </cell>
          <cell r="D50">
            <v>534</v>
          </cell>
          <cell r="E50">
            <v>307</v>
          </cell>
          <cell r="F50">
            <v>222</v>
          </cell>
          <cell r="G50">
            <v>409</v>
          </cell>
          <cell r="H50">
            <v>439</v>
          </cell>
          <cell r="I50">
            <v>328</v>
          </cell>
        </row>
        <row r="53">
          <cell r="B53" t="str">
            <v>Space and/or Building Type</v>
          </cell>
          <cell r="C53" t="str">
            <v>Allentown</v>
          </cell>
          <cell r="D53" t="str">
            <v>Erie</v>
          </cell>
          <cell r="E53" t="str">
            <v>Harrisburg</v>
          </cell>
          <cell r="F53" t="str">
            <v>Philadelphia</v>
          </cell>
          <cell r="G53" t="str">
            <v>Pittsburgh</v>
          </cell>
          <cell r="H53" t="str">
            <v>Scranton</v>
          </cell>
          <cell r="I53" t="str">
            <v>Williamsport</v>
          </cell>
        </row>
        <row r="54">
          <cell r="B54" t="str">
            <v>Assembly</v>
          </cell>
          <cell r="C54">
            <v>0.53</v>
          </cell>
          <cell r="D54">
            <v>0.45</v>
          </cell>
          <cell r="E54">
            <v>0.6</v>
          </cell>
          <cell r="F54">
            <v>0.72</v>
          </cell>
          <cell r="G54">
            <v>0.56000000000000005</v>
          </cell>
          <cell r="H54">
            <v>0.48</v>
          </cell>
          <cell r="I54">
            <v>0.52</v>
          </cell>
        </row>
        <row r="55">
          <cell r="B55" t="str">
            <v>Education - Community College</v>
          </cell>
          <cell r="C55">
            <v>0.49</v>
          </cell>
          <cell r="D55">
            <v>0.37</v>
          </cell>
          <cell r="E55">
            <v>0.49</v>
          </cell>
          <cell r="F55">
            <v>0.53</v>
          </cell>
          <cell r="G55">
            <v>0.49</v>
          </cell>
          <cell r="H55">
            <v>0.48</v>
          </cell>
          <cell r="I55">
            <v>0.52</v>
          </cell>
        </row>
        <row r="56">
          <cell r="B56" t="str">
            <v>Education - Primary School</v>
          </cell>
          <cell r="C56">
            <v>0.1</v>
          </cell>
          <cell r="D56">
            <v>7.0000000000000007E-2</v>
          </cell>
          <cell r="E56">
            <v>0.16</v>
          </cell>
          <cell r="F56">
            <v>0.16</v>
          </cell>
          <cell r="G56">
            <v>0.17</v>
          </cell>
          <cell r="H56">
            <v>0.11</v>
          </cell>
          <cell r="I56">
            <v>0.12</v>
          </cell>
        </row>
        <row r="57">
          <cell r="B57" t="str">
            <v>Education - Relocatable Classroom</v>
          </cell>
          <cell r="C57">
            <v>0.15</v>
          </cell>
          <cell r="D57">
            <v>0.11</v>
          </cell>
          <cell r="E57">
            <v>0.18</v>
          </cell>
          <cell r="F57">
            <v>0.19</v>
          </cell>
          <cell r="G57">
            <v>0.2</v>
          </cell>
          <cell r="H57">
            <v>0.14000000000000001</v>
          </cell>
          <cell r="I57">
            <v>0.15</v>
          </cell>
        </row>
        <row r="58">
          <cell r="B58" t="str">
            <v>Education - Secondary School</v>
          </cell>
          <cell r="C58">
            <v>0.11</v>
          </cell>
          <cell r="D58">
            <v>0.1</v>
          </cell>
          <cell r="E58">
            <v>0.2</v>
          </cell>
          <cell r="F58">
            <v>0.21</v>
          </cell>
          <cell r="G58">
            <v>0.18</v>
          </cell>
          <cell r="H58">
            <v>0.13</v>
          </cell>
          <cell r="I58">
            <v>0.17</v>
          </cell>
        </row>
        <row r="59">
          <cell r="B59" t="str">
            <v>Education - University</v>
          </cell>
          <cell r="C59">
            <v>0.47</v>
          </cell>
          <cell r="D59">
            <v>0.38</v>
          </cell>
          <cell r="E59">
            <v>0.47</v>
          </cell>
          <cell r="F59">
            <v>0.49</v>
          </cell>
          <cell r="G59">
            <v>0.47</v>
          </cell>
          <cell r="H59">
            <v>0.42</v>
          </cell>
          <cell r="I59">
            <v>0.45</v>
          </cell>
        </row>
        <row r="60">
          <cell r="B60" t="str">
            <v>Grocery</v>
          </cell>
          <cell r="C60">
            <v>0.33</v>
          </cell>
          <cell r="D60">
            <v>0.27</v>
          </cell>
          <cell r="E60">
            <v>0.24</v>
          </cell>
          <cell r="F60">
            <v>0.26</v>
          </cell>
          <cell r="G60">
            <v>0.27</v>
          </cell>
          <cell r="H60">
            <v>0.21</v>
          </cell>
          <cell r="I60">
            <v>0.24</v>
          </cell>
        </row>
        <row r="61">
          <cell r="B61" t="str">
            <v>Health/Medical - Hospital</v>
          </cell>
          <cell r="C61">
            <v>0.43</v>
          </cell>
          <cell r="D61">
            <v>0.37</v>
          </cell>
          <cell r="E61">
            <v>0.39</v>
          </cell>
          <cell r="F61">
            <v>0.44</v>
          </cell>
          <cell r="G61">
            <v>0.39</v>
          </cell>
          <cell r="H61">
            <v>0.37</v>
          </cell>
          <cell r="I61">
            <v>0.42</v>
          </cell>
        </row>
        <row r="62">
          <cell r="B62" t="str">
            <v>Health/Medical - Nursing Home</v>
          </cell>
          <cell r="C62">
            <v>0.26</v>
          </cell>
          <cell r="D62">
            <v>0.27</v>
          </cell>
          <cell r="E62">
            <v>0.3</v>
          </cell>
          <cell r="F62">
            <v>0.34</v>
          </cell>
          <cell r="G62">
            <v>0.32</v>
          </cell>
          <cell r="H62">
            <v>0.28000000000000003</v>
          </cell>
          <cell r="I62">
            <v>0.28999999999999998</v>
          </cell>
        </row>
        <row r="63">
          <cell r="B63" t="str">
            <v>Lodging - Hotel</v>
          </cell>
          <cell r="C63">
            <v>0.72</v>
          </cell>
          <cell r="D63">
            <v>0.77</v>
          </cell>
          <cell r="E63">
            <v>0.78</v>
          </cell>
          <cell r="F63">
            <v>0.83</v>
          </cell>
          <cell r="G63">
            <v>0.83</v>
          </cell>
          <cell r="H63">
            <v>0.73</v>
          </cell>
          <cell r="I63">
            <v>0.78</v>
          </cell>
        </row>
        <row r="64">
          <cell r="B64" t="str">
            <v>Manufacturing – Bio Tech/High Tech</v>
          </cell>
          <cell r="C64">
            <v>0.62</v>
          </cell>
          <cell r="D64">
            <v>0.47</v>
          </cell>
          <cell r="E64">
            <v>0.61</v>
          </cell>
          <cell r="F64">
            <v>0.67</v>
          </cell>
          <cell r="G64">
            <v>0.64</v>
          </cell>
          <cell r="H64">
            <v>0.54</v>
          </cell>
          <cell r="I64">
            <v>0.55000000000000004</v>
          </cell>
        </row>
        <row r="65">
          <cell r="B65" t="str">
            <v>Manufacturing – 1 Shift/Light Industrial</v>
          </cell>
          <cell r="C65">
            <v>0.39</v>
          </cell>
          <cell r="D65">
            <v>0.31</v>
          </cell>
          <cell r="E65">
            <v>0.49</v>
          </cell>
          <cell r="F65">
            <v>0.52</v>
          </cell>
          <cell r="G65">
            <v>0.42</v>
          </cell>
          <cell r="H65">
            <v>0.36</v>
          </cell>
          <cell r="I65">
            <v>0.4</v>
          </cell>
        </row>
        <row r="66">
          <cell r="B66" t="str">
            <v>Multi-Family (Common Areas)</v>
          </cell>
          <cell r="C66">
            <v>0.55000000000000004</v>
          </cell>
          <cell r="D66">
            <v>0.55000000000000004</v>
          </cell>
          <cell r="E66">
            <v>0.55000000000000004</v>
          </cell>
          <cell r="F66">
            <v>0.55000000000000004</v>
          </cell>
          <cell r="G66">
            <v>0.55000000000000004</v>
          </cell>
          <cell r="H66">
            <v>0.55000000000000004</v>
          </cell>
          <cell r="I66">
            <v>0.55000000000000004</v>
          </cell>
        </row>
        <row r="67">
          <cell r="B67" t="str">
            <v>Office - Large</v>
          </cell>
          <cell r="C67">
            <v>0.33</v>
          </cell>
          <cell r="D67">
            <v>0.32</v>
          </cell>
          <cell r="E67">
            <v>0.42</v>
          </cell>
          <cell r="F67">
            <v>0.27</v>
          </cell>
          <cell r="G67">
            <v>0.35</v>
          </cell>
          <cell r="H67">
            <v>0.39</v>
          </cell>
          <cell r="I67">
            <v>0.37</v>
          </cell>
        </row>
        <row r="68">
          <cell r="B68" t="str">
            <v>Office - Small</v>
          </cell>
          <cell r="C68">
            <v>0.31</v>
          </cell>
          <cell r="D68">
            <v>0.3</v>
          </cell>
          <cell r="E68">
            <v>0.39</v>
          </cell>
          <cell r="F68">
            <v>0.27</v>
          </cell>
          <cell r="G68">
            <v>0.34</v>
          </cell>
          <cell r="H68">
            <v>0.33</v>
          </cell>
          <cell r="I68">
            <v>0.36</v>
          </cell>
        </row>
        <row r="69">
          <cell r="B69" t="str">
            <v>Restaurant - Fast-Food</v>
          </cell>
          <cell r="C69">
            <v>0.36</v>
          </cell>
          <cell r="D69">
            <v>0.33</v>
          </cell>
          <cell r="E69">
            <v>0.39</v>
          </cell>
          <cell r="F69">
            <v>0.47</v>
          </cell>
          <cell r="G69">
            <v>0.44</v>
          </cell>
          <cell r="H69">
            <v>0.38</v>
          </cell>
          <cell r="I69">
            <v>0.42</v>
          </cell>
        </row>
        <row r="70">
          <cell r="B70" t="str">
            <v>Restaurant - Sit-Down</v>
          </cell>
          <cell r="C70">
            <v>0.39</v>
          </cell>
          <cell r="D70">
            <v>0.41</v>
          </cell>
          <cell r="E70">
            <v>0.45</v>
          </cell>
          <cell r="F70">
            <v>0.53</v>
          </cell>
          <cell r="G70">
            <v>0.54</v>
          </cell>
          <cell r="H70">
            <v>0.4</v>
          </cell>
          <cell r="I70">
            <v>0.48</v>
          </cell>
        </row>
        <row r="71">
          <cell r="B71" t="str">
            <v>Retail - Multistory Large</v>
          </cell>
          <cell r="C71">
            <v>0.52</v>
          </cell>
          <cell r="D71">
            <v>0.42</v>
          </cell>
          <cell r="E71">
            <v>0.56000000000000005</v>
          </cell>
          <cell r="F71">
            <v>0.53</v>
          </cell>
          <cell r="G71">
            <v>0.51</v>
          </cell>
          <cell r="H71">
            <v>0.48</v>
          </cell>
          <cell r="I71">
            <v>0.51</v>
          </cell>
        </row>
        <row r="72">
          <cell r="B72" t="str">
            <v>Retail - Single-Story Large</v>
          </cell>
          <cell r="C72">
            <v>0.5</v>
          </cell>
          <cell r="D72">
            <v>0.4</v>
          </cell>
          <cell r="E72">
            <v>0.53</v>
          </cell>
          <cell r="F72">
            <v>0.63</v>
          </cell>
          <cell r="G72">
            <v>0.55000000000000004</v>
          </cell>
          <cell r="H72">
            <v>0.47</v>
          </cell>
          <cell r="I72">
            <v>0.47</v>
          </cell>
        </row>
        <row r="73">
          <cell r="B73" t="str">
            <v>Retail - Small</v>
          </cell>
          <cell r="C73">
            <v>0.53</v>
          </cell>
          <cell r="D73">
            <v>0.56000000000000005</v>
          </cell>
          <cell r="E73">
            <v>0.51</v>
          </cell>
          <cell r="F73">
            <v>0.55000000000000004</v>
          </cell>
          <cell r="G73">
            <v>0.63</v>
          </cell>
          <cell r="H73">
            <v>0.45</v>
          </cell>
          <cell r="I73">
            <v>0.5</v>
          </cell>
        </row>
        <row r="74">
          <cell r="B74" t="str">
            <v>Storage - Conditioned</v>
          </cell>
          <cell r="C74">
            <v>0.18</v>
          </cell>
          <cell r="D74">
            <v>0.13</v>
          </cell>
          <cell r="E74">
            <v>0.24</v>
          </cell>
          <cell r="F74">
            <v>0.3</v>
          </cell>
          <cell r="G74">
            <v>0.23</v>
          </cell>
          <cell r="H74">
            <v>0.15</v>
          </cell>
          <cell r="I74">
            <v>0.2</v>
          </cell>
        </row>
        <row r="75">
          <cell r="B75" t="str">
            <v>Warehouse - Refrigerated</v>
          </cell>
          <cell r="C75">
            <v>0.5</v>
          </cell>
          <cell r="D75">
            <v>0.48</v>
          </cell>
          <cell r="E75">
            <v>0.52</v>
          </cell>
          <cell r="F75">
            <v>0.53</v>
          </cell>
          <cell r="G75">
            <v>0.51</v>
          </cell>
          <cell r="H75">
            <v>0.48</v>
          </cell>
          <cell r="I75">
            <v>0.51</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Site Inspection"/>
      <sheetName val="Energy Star Clothes Washer"/>
      <sheetName val="Food Service Equipment"/>
      <sheetName val="Vending Machine Controls"/>
      <sheetName val="Energy Star Beverage Machine"/>
      <sheetName val="Office Equip"/>
      <sheetName val="Lookups"/>
      <sheetName val="Version Log"/>
      <sheetName val="Appliances Batch Calculator V1 "/>
    </sheetNames>
    <sheetDataSet>
      <sheetData sheetId="0"/>
      <sheetData sheetId="1"/>
      <sheetData sheetId="2"/>
      <sheetData sheetId="3"/>
      <sheetData sheetId="4"/>
      <sheetData sheetId="5"/>
      <sheetData sheetId="6"/>
      <sheetData sheetId="7"/>
      <sheetData sheetId="8">
        <row r="77">
          <cell r="A77" t="str">
            <v>A</v>
          </cell>
          <cell r="B77">
            <v>1</v>
          </cell>
          <cell r="C77" t="str">
            <v>No</v>
          </cell>
          <cell r="D77">
            <v>0.15</v>
          </cell>
          <cell r="E77">
            <v>0.52100000000000002</v>
          </cell>
        </row>
        <row r="78">
          <cell r="A78" t="str">
            <v>B</v>
          </cell>
          <cell r="B78">
            <v>1</v>
          </cell>
          <cell r="C78" t="str">
            <v>Yes</v>
          </cell>
          <cell r="D78">
            <v>0.15</v>
          </cell>
          <cell r="E78">
            <v>0.53200000000000003</v>
          </cell>
        </row>
        <row r="79">
          <cell r="A79" t="str">
            <v>C</v>
          </cell>
          <cell r="B79">
            <v>2</v>
          </cell>
          <cell r="C79" t="str">
            <v>No</v>
          </cell>
          <cell r="D79">
            <v>0.4</v>
          </cell>
          <cell r="E79">
            <v>0.61299999999999999</v>
          </cell>
        </row>
        <row r="80">
          <cell r="A80" t="str">
            <v>D</v>
          </cell>
          <cell r="B80">
            <v>2</v>
          </cell>
          <cell r="C80" t="str">
            <v>Yes</v>
          </cell>
          <cell r="D80">
            <v>0.4</v>
          </cell>
          <cell r="E80">
            <v>0.55800000000000005</v>
          </cell>
        </row>
      </sheetData>
      <sheetData sheetId="9"/>
      <sheetData sheetId="10"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D58"/>
  <sheetViews>
    <sheetView zoomScaleNormal="100" workbookViewId="0">
      <selection activeCell="B43" sqref="B43"/>
    </sheetView>
  </sheetViews>
  <sheetFormatPr defaultColWidth="8.75" defaultRowHeight="14.25" zeroHeight="1" x14ac:dyDescent="0.2"/>
  <cols>
    <col min="1" max="1" width="3.25" style="1" customWidth="1"/>
    <col min="2" max="2" width="35.125" style="1" customWidth="1"/>
    <col min="3" max="3" width="35.75" style="1" customWidth="1"/>
    <col min="4" max="4" width="47.875" style="1" customWidth="1"/>
    <col min="5" max="5" width="8.75" style="1"/>
    <col min="6" max="6" width="8.75" style="1" customWidth="1"/>
    <col min="7" max="10" width="8.75" style="1"/>
    <col min="11" max="11" width="17.25" style="1" customWidth="1"/>
    <col min="12" max="16384" width="8.75" style="1"/>
  </cols>
  <sheetData>
    <row r="1" spans="2:4" s="77" customFormat="1" ht="71.25" customHeight="1" x14ac:dyDescent="0.2"/>
    <row r="2" spans="2:4" ht="34.5" x14ac:dyDescent="0.5">
      <c r="B2" s="76" t="s">
        <v>31</v>
      </c>
      <c r="C2" s="2"/>
      <c r="D2" s="2"/>
    </row>
    <row r="3" spans="2:4" ht="6" customHeight="1" x14ac:dyDescent="0.2"/>
    <row r="4" spans="2:4" ht="115.5" customHeight="1" x14ac:dyDescent="0.2">
      <c r="B4" s="80" t="s">
        <v>32</v>
      </c>
      <c r="C4" s="80"/>
      <c r="D4" s="80"/>
    </row>
    <row r="5" spans="2:4" x14ac:dyDescent="0.2">
      <c r="B5" s="8"/>
      <c r="C5" s="8"/>
      <c r="D5" s="8"/>
    </row>
    <row r="6" spans="2:4" ht="24.75" customHeight="1" x14ac:dyDescent="0.2">
      <c r="B6" s="82" t="s">
        <v>159</v>
      </c>
      <c r="C6" s="83"/>
      <c r="D6" s="5"/>
    </row>
    <row r="7" spans="2:4" ht="22.15" customHeight="1" x14ac:dyDescent="0.2">
      <c r="B7" s="84" t="s">
        <v>8</v>
      </c>
      <c r="C7" s="84"/>
      <c r="D7" s="6"/>
    </row>
    <row r="8" spans="2:4" ht="22.15" customHeight="1" x14ac:dyDescent="0.2">
      <c r="B8" s="85" t="s">
        <v>4</v>
      </c>
      <c r="C8" s="85"/>
      <c r="D8" s="6"/>
    </row>
    <row r="9" spans="2:4" ht="15" x14ac:dyDescent="0.25">
      <c r="B9" s="4"/>
      <c r="C9" s="4"/>
      <c r="D9" s="4"/>
    </row>
    <row r="10" spans="2:4" ht="26.45" customHeight="1" x14ac:dyDescent="0.25">
      <c r="B10" s="86" t="s">
        <v>15</v>
      </c>
      <c r="C10" s="87"/>
      <c r="D10" s="4"/>
    </row>
    <row r="11" spans="2:4" ht="16.5" customHeight="1" x14ac:dyDescent="0.2">
      <c r="B11" s="33" t="s">
        <v>10</v>
      </c>
      <c r="C11" s="34"/>
      <c r="D11" s="35"/>
    </row>
    <row r="12" spans="2:4" ht="19.5" customHeight="1" x14ac:dyDescent="0.2">
      <c r="B12" s="81" t="s">
        <v>158</v>
      </c>
      <c r="C12" s="81"/>
      <c r="D12" s="81"/>
    </row>
    <row r="13" spans="2:4" ht="9" customHeight="1" x14ac:dyDescent="0.2">
      <c r="B13" s="33"/>
      <c r="C13" s="34"/>
      <c r="D13" s="35"/>
    </row>
    <row r="14" spans="2:4" ht="20.25" customHeight="1" x14ac:dyDescent="0.2">
      <c r="B14" s="33" t="s">
        <v>18</v>
      </c>
      <c r="C14" s="34"/>
      <c r="D14" s="35"/>
    </row>
    <row r="15" spans="2:4" ht="17.25" customHeight="1" x14ac:dyDescent="0.2">
      <c r="B15" s="81" t="s">
        <v>65</v>
      </c>
      <c r="C15" s="81"/>
      <c r="D15" s="81"/>
    </row>
    <row r="16" spans="2:4" ht="9.75" customHeight="1" x14ac:dyDescent="0.2">
      <c r="B16" s="7"/>
      <c r="C16" s="3"/>
      <c r="D16" s="32"/>
    </row>
    <row r="17" spans="2:4" ht="15" customHeight="1" x14ac:dyDescent="0.2">
      <c r="B17" s="33" t="s">
        <v>35</v>
      </c>
      <c r="C17" s="34"/>
      <c r="D17" s="35"/>
    </row>
    <row r="18" spans="2:4" ht="18" customHeight="1" x14ac:dyDescent="0.2">
      <c r="B18" s="81" t="s">
        <v>64</v>
      </c>
      <c r="C18" s="81"/>
      <c r="D18" s="81"/>
    </row>
    <row r="19" spans="2:4" ht="15" customHeight="1" x14ac:dyDescent="0.2">
      <c r="B19" s="35"/>
      <c r="C19" s="35"/>
      <c r="D19" s="35"/>
    </row>
    <row r="20" spans="2:4" ht="16.5" customHeight="1" x14ac:dyDescent="0.2">
      <c r="B20" s="36" t="s">
        <v>36</v>
      </c>
      <c r="C20" s="35"/>
      <c r="D20" s="35"/>
    </row>
    <row r="21" spans="2:4" ht="27" customHeight="1" x14ac:dyDescent="0.2">
      <c r="B21" s="81" t="s">
        <v>138</v>
      </c>
      <c r="C21" s="81"/>
      <c r="D21" s="81"/>
    </row>
    <row r="22" spans="2:4" ht="12.75" customHeight="1" x14ac:dyDescent="0.2">
      <c r="B22" s="35"/>
      <c r="C22" s="35"/>
      <c r="D22" s="35"/>
    </row>
    <row r="23" spans="2:4" ht="17.25" customHeight="1" x14ac:dyDescent="0.2">
      <c r="B23" s="36" t="s">
        <v>33</v>
      </c>
      <c r="C23" s="35"/>
      <c r="D23" s="35"/>
    </row>
    <row r="24" spans="2:4" ht="16.5" customHeight="1" x14ac:dyDescent="0.2">
      <c r="B24" s="80" t="s">
        <v>137</v>
      </c>
      <c r="C24" s="80"/>
      <c r="D24" s="80"/>
    </row>
    <row r="25" spans="2:4" ht="13.5" customHeight="1" x14ac:dyDescent="0.2">
      <c r="B25" s="32"/>
      <c r="C25" s="32"/>
      <c r="D25" s="32"/>
    </row>
    <row r="26" spans="2:4" ht="15" hidden="1" x14ac:dyDescent="0.2">
      <c r="B26" s="33"/>
      <c r="C26" s="34"/>
      <c r="D26" s="35"/>
    </row>
    <row r="27" spans="2:4" ht="22.15" hidden="1" customHeight="1" x14ac:dyDescent="0.2">
      <c r="B27" s="81"/>
      <c r="C27" s="81"/>
      <c r="D27" s="81"/>
    </row>
    <row r="28" spans="2:4" ht="15" hidden="1" x14ac:dyDescent="0.25">
      <c r="B28" s="4"/>
      <c r="C28" s="4"/>
      <c r="D28" s="4"/>
    </row>
    <row r="29" spans="2:4" ht="27.6" customHeight="1" x14ac:dyDescent="0.25">
      <c r="B29" s="86" t="s">
        <v>5</v>
      </c>
      <c r="C29" s="87"/>
      <c r="D29" s="4"/>
    </row>
    <row r="30" spans="2:4" ht="22.35" customHeight="1" x14ac:dyDescent="0.2">
      <c r="B30" s="13" t="s">
        <v>37</v>
      </c>
      <c r="C30" s="78" t="s">
        <v>50</v>
      </c>
      <c r="D30" s="79"/>
    </row>
    <row r="31" spans="2:4" ht="22.35" customHeight="1" x14ac:dyDescent="0.2">
      <c r="B31" s="13" t="s">
        <v>38</v>
      </c>
      <c r="C31" s="78" t="s">
        <v>51</v>
      </c>
      <c r="D31" s="79"/>
    </row>
    <row r="32" spans="2:4" ht="22.35" customHeight="1" x14ac:dyDescent="0.2">
      <c r="B32" s="13" t="s">
        <v>39</v>
      </c>
      <c r="C32" s="78" t="s">
        <v>52</v>
      </c>
      <c r="D32" s="79"/>
    </row>
    <row r="33" spans="2:4" ht="22.35" customHeight="1" x14ac:dyDescent="0.2">
      <c r="B33" s="13" t="s">
        <v>40</v>
      </c>
      <c r="C33" s="78" t="s">
        <v>53</v>
      </c>
      <c r="D33" s="79"/>
    </row>
    <row r="34" spans="2:4" s="41" customFormat="1" ht="22.35" customHeight="1" x14ac:dyDescent="0.2">
      <c r="B34" s="43" t="s">
        <v>41</v>
      </c>
      <c r="C34" s="78" t="s">
        <v>54</v>
      </c>
      <c r="D34" s="79"/>
    </row>
    <row r="35" spans="2:4" s="41" customFormat="1" ht="22.35" customHeight="1" x14ac:dyDescent="0.2">
      <c r="B35" s="43" t="s">
        <v>42</v>
      </c>
      <c r="C35" s="78" t="s">
        <v>55</v>
      </c>
      <c r="D35" s="79"/>
    </row>
    <row r="36" spans="2:4" ht="22.35" customHeight="1" x14ac:dyDescent="0.2">
      <c r="B36" s="13" t="s">
        <v>43</v>
      </c>
      <c r="C36" s="78" t="s">
        <v>56</v>
      </c>
      <c r="D36" s="79"/>
    </row>
    <row r="37" spans="2:4" s="41" customFormat="1" ht="22.35" customHeight="1" x14ac:dyDescent="0.2">
      <c r="B37" s="43" t="s">
        <v>44</v>
      </c>
      <c r="C37" s="78" t="s">
        <v>57</v>
      </c>
      <c r="D37" s="79"/>
    </row>
    <row r="38" spans="2:4" s="41" customFormat="1" ht="22.35" customHeight="1" x14ac:dyDescent="0.2">
      <c r="B38" s="43" t="s">
        <v>121</v>
      </c>
      <c r="C38" s="78" t="s">
        <v>58</v>
      </c>
      <c r="D38" s="79"/>
    </row>
    <row r="39" spans="2:4" s="41" customFormat="1" ht="22.35" customHeight="1" x14ac:dyDescent="0.2">
      <c r="B39" s="43" t="s">
        <v>45</v>
      </c>
      <c r="C39" s="78" t="s">
        <v>59</v>
      </c>
      <c r="D39" s="79"/>
    </row>
    <row r="40" spans="2:4" ht="22.35" customHeight="1" x14ac:dyDescent="0.2">
      <c r="B40" s="43" t="s">
        <v>46</v>
      </c>
      <c r="C40" s="78" t="s">
        <v>60</v>
      </c>
      <c r="D40" s="79"/>
    </row>
    <row r="41" spans="2:4" ht="22.35" customHeight="1" x14ac:dyDescent="0.2">
      <c r="B41" s="43" t="s">
        <v>47</v>
      </c>
      <c r="C41" s="78" t="s">
        <v>61</v>
      </c>
      <c r="D41" s="79"/>
    </row>
    <row r="42" spans="2:4" ht="22.35" customHeight="1" x14ac:dyDescent="0.2">
      <c r="B42" s="43" t="s">
        <v>48</v>
      </c>
      <c r="C42" s="78" t="s">
        <v>62</v>
      </c>
      <c r="D42" s="79"/>
    </row>
    <row r="43" spans="2:4" ht="22.35" customHeight="1" x14ac:dyDescent="0.2">
      <c r="B43" s="43" t="s">
        <v>49</v>
      </c>
      <c r="C43" s="78" t="s">
        <v>63</v>
      </c>
      <c r="D43" s="79"/>
    </row>
    <row r="44" spans="2:4" ht="15" x14ac:dyDescent="0.25">
      <c r="B44" s="4"/>
      <c r="C44" s="4"/>
      <c r="D44" s="4"/>
    </row>
    <row r="45" spans="2:4" ht="26.45" customHeight="1" x14ac:dyDescent="0.25">
      <c r="B45" s="86" t="s">
        <v>6</v>
      </c>
      <c r="C45" s="87"/>
      <c r="D45" s="4"/>
    </row>
    <row r="46" spans="2:4" ht="22.35" hidden="1" customHeight="1" x14ac:dyDescent="0.2">
      <c r="B46" s="14" t="s">
        <v>66</v>
      </c>
      <c r="C46" s="78" t="s">
        <v>78</v>
      </c>
      <c r="D46" s="79" t="s">
        <v>2</v>
      </c>
    </row>
    <row r="47" spans="2:4" ht="22.35" hidden="1" customHeight="1" x14ac:dyDescent="0.2">
      <c r="B47" s="14" t="s">
        <v>67</v>
      </c>
      <c r="C47" s="78" t="s">
        <v>79</v>
      </c>
      <c r="D47" s="79" t="s">
        <v>3</v>
      </c>
    </row>
    <row r="48" spans="2:4" ht="22.35" hidden="1" customHeight="1" x14ac:dyDescent="0.2">
      <c r="B48" s="14" t="s">
        <v>68</v>
      </c>
      <c r="C48" s="78" t="s">
        <v>80</v>
      </c>
      <c r="D48" s="79" t="s">
        <v>2</v>
      </c>
    </row>
    <row r="49" spans="2:4" ht="22.35" hidden="1" customHeight="1" x14ac:dyDescent="0.2">
      <c r="B49" s="42" t="s">
        <v>69</v>
      </c>
      <c r="C49" s="78" t="s">
        <v>81</v>
      </c>
      <c r="D49" s="79" t="s">
        <v>2</v>
      </c>
    </row>
    <row r="50" spans="2:4" ht="22.35" customHeight="1" x14ac:dyDescent="0.2">
      <c r="B50" s="42" t="s">
        <v>70</v>
      </c>
      <c r="C50" s="78" t="s">
        <v>82</v>
      </c>
      <c r="D50" s="79" t="s">
        <v>2</v>
      </c>
    </row>
    <row r="51" spans="2:4" ht="22.35" hidden="1" customHeight="1" x14ac:dyDescent="0.2">
      <c r="B51" s="42" t="s">
        <v>71</v>
      </c>
      <c r="C51" s="78" t="s">
        <v>83</v>
      </c>
      <c r="D51" s="79" t="s">
        <v>2</v>
      </c>
    </row>
    <row r="52" spans="2:4" ht="22.35" customHeight="1" x14ac:dyDescent="0.2">
      <c r="B52" s="42" t="s">
        <v>72</v>
      </c>
      <c r="C52" s="78" t="s">
        <v>84</v>
      </c>
      <c r="D52" s="79" t="s">
        <v>2</v>
      </c>
    </row>
    <row r="53" spans="2:4" ht="22.35" hidden="1" customHeight="1" x14ac:dyDescent="0.2">
      <c r="B53" s="42" t="s">
        <v>73</v>
      </c>
      <c r="C53" s="78" t="s">
        <v>85</v>
      </c>
      <c r="D53" s="79" t="s">
        <v>2</v>
      </c>
    </row>
    <row r="54" spans="2:4" ht="22.35" hidden="1" customHeight="1" x14ac:dyDescent="0.2">
      <c r="B54" s="42" t="s">
        <v>74</v>
      </c>
      <c r="C54" s="78" t="s">
        <v>86</v>
      </c>
      <c r="D54" s="79" t="s">
        <v>2</v>
      </c>
    </row>
    <row r="55" spans="2:4" ht="22.35" hidden="1" customHeight="1" x14ac:dyDescent="0.2">
      <c r="B55" s="42" t="s">
        <v>75</v>
      </c>
      <c r="C55" s="78" t="s">
        <v>87</v>
      </c>
      <c r="D55" s="79" t="s">
        <v>2</v>
      </c>
    </row>
    <row r="56" spans="2:4" ht="22.35" customHeight="1" x14ac:dyDescent="0.2">
      <c r="B56" s="42" t="s">
        <v>76</v>
      </c>
      <c r="C56" s="78" t="s">
        <v>88</v>
      </c>
      <c r="D56" s="79" t="s">
        <v>2</v>
      </c>
    </row>
    <row r="57" spans="2:4" ht="22.35" hidden="1" customHeight="1" x14ac:dyDescent="0.2">
      <c r="B57" s="42" t="s">
        <v>77</v>
      </c>
      <c r="C57" s="78" t="s">
        <v>89</v>
      </c>
      <c r="D57" s="79" t="s">
        <v>2</v>
      </c>
    </row>
    <row r="58" spans="2:4" x14ac:dyDescent="0.2"/>
  </sheetData>
  <mergeCells count="39">
    <mergeCell ref="C46:D46"/>
    <mergeCell ref="C47:D47"/>
    <mergeCell ref="C35:D35"/>
    <mergeCell ref="C48:D48"/>
    <mergeCell ref="C31:D31"/>
    <mergeCell ref="C33:D33"/>
    <mergeCell ref="C38:D38"/>
    <mergeCell ref="C39:D39"/>
    <mergeCell ref="C40:D40"/>
    <mergeCell ref="C41:D41"/>
    <mergeCell ref="C42:D42"/>
    <mergeCell ref="C43:D43"/>
    <mergeCell ref="B45:C45"/>
    <mergeCell ref="B29:C29"/>
    <mergeCell ref="C30:D30"/>
    <mergeCell ref="C32:D32"/>
    <mergeCell ref="C36:D36"/>
    <mergeCell ref="C37:D37"/>
    <mergeCell ref="C34:D34"/>
    <mergeCell ref="B4:D4"/>
    <mergeCell ref="B27:D27"/>
    <mergeCell ref="B6:C6"/>
    <mergeCell ref="B7:C7"/>
    <mergeCell ref="B8:C8"/>
    <mergeCell ref="B10:C10"/>
    <mergeCell ref="B12:D12"/>
    <mergeCell ref="B15:D15"/>
    <mergeCell ref="B18:D18"/>
    <mergeCell ref="B21:D21"/>
    <mergeCell ref="B24:D24"/>
    <mergeCell ref="C54:D54"/>
    <mergeCell ref="C55:D55"/>
    <mergeCell ref="C56:D56"/>
    <mergeCell ref="C57:D57"/>
    <mergeCell ref="C49:D49"/>
    <mergeCell ref="C50:D50"/>
    <mergeCell ref="C51:D51"/>
    <mergeCell ref="C52:D52"/>
    <mergeCell ref="C53:D5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2:F25"/>
  <sheetViews>
    <sheetView workbookViewId="0">
      <selection activeCell="D13" sqref="D13"/>
    </sheetView>
  </sheetViews>
  <sheetFormatPr defaultColWidth="8.75" defaultRowHeight="14.25" x14ac:dyDescent="0.2"/>
  <cols>
    <col min="1" max="1" width="3.75" style="9" customWidth="1"/>
    <col min="2" max="2" width="8.875" style="9" customWidth="1"/>
    <col min="3" max="3" width="11.375" style="9" bestFit="1" customWidth="1"/>
    <col min="4" max="4" width="19" style="9" customWidth="1"/>
    <col min="5" max="5" width="52.75" style="12" customWidth="1"/>
    <col min="6" max="6" width="31.625" style="9" customWidth="1"/>
    <col min="7" max="16384" width="8.75" style="1"/>
  </cols>
  <sheetData>
    <row r="2" spans="1:6" ht="20.25" x14ac:dyDescent="0.2">
      <c r="B2" s="87" t="s">
        <v>14</v>
      </c>
      <c r="C2" s="87"/>
      <c r="D2" s="87"/>
      <c r="E2" s="87"/>
      <c r="F2" s="87"/>
    </row>
    <row r="4" spans="1:6" ht="15" x14ac:dyDescent="0.2">
      <c r="B4" s="22" t="s">
        <v>28</v>
      </c>
      <c r="D4" s="20" t="s">
        <v>162</v>
      </c>
      <c r="E4" s="23" t="s">
        <v>27</v>
      </c>
      <c r="F4" s="20" t="s">
        <v>161</v>
      </c>
    </row>
    <row r="5" spans="1:6" ht="15" x14ac:dyDescent="0.2">
      <c r="B5" s="22" t="s">
        <v>29</v>
      </c>
      <c r="D5" s="20" t="s">
        <v>162</v>
      </c>
      <c r="E5" s="24" t="s">
        <v>30</v>
      </c>
      <c r="F5" s="20" t="s">
        <v>161</v>
      </c>
    </row>
    <row r="6" spans="1:6" ht="24.75" customHeight="1" x14ac:dyDescent="0.2">
      <c r="E6" s="21"/>
    </row>
    <row r="7" spans="1:6" s="16" customFormat="1" ht="15" x14ac:dyDescent="0.25">
      <c r="A7" s="15"/>
      <c r="B7" s="25" t="s">
        <v>12</v>
      </c>
      <c r="C7" s="17" t="s">
        <v>0</v>
      </c>
      <c r="D7" s="17" t="s">
        <v>16</v>
      </c>
      <c r="E7" s="17" t="s">
        <v>17</v>
      </c>
      <c r="F7" s="26" t="s">
        <v>13</v>
      </c>
    </row>
    <row r="8" spans="1:6" ht="28.5" customHeight="1" x14ac:dyDescent="0.2">
      <c r="B8" s="66">
        <v>1</v>
      </c>
      <c r="C8" s="67"/>
      <c r="D8" s="67"/>
      <c r="E8" s="18"/>
      <c r="F8" s="68"/>
    </row>
    <row r="9" spans="1:6" ht="36" customHeight="1" x14ac:dyDescent="0.2">
      <c r="B9" s="66">
        <v>2</v>
      </c>
      <c r="C9" s="67">
        <v>42822</v>
      </c>
      <c r="D9" s="18" t="s">
        <v>139</v>
      </c>
      <c r="E9" s="18" t="s">
        <v>140</v>
      </c>
      <c r="F9" s="68" t="s">
        <v>141</v>
      </c>
    </row>
    <row r="10" spans="1:6" ht="28.5" customHeight="1" x14ac:dyDescent="0.2">
      <c r="B10" s="27">
        <v>3</v>
      </c>
      <c r="C10" s="28">
        <v>43332</v>
      </c>
      <c r="D10" s="18" t="s">
        <v>156</v>
      </c>
      <c r="E10" s="18"/>
      <c r="F10" s="29"/>
    </row>
    <row r="11" spans="1:6" ht="58.5" customHeight="1" x14ac:dyDescent="0.2">
      <c r="B11" s="27">
        <v>3</v>
      </c>
      <c r="C11" s="28">
        <v>43434</v>
      </c>
      <c r="D11" s="18"/>
      <c r="E11" s="18"/>
      <c r="F11" s="29" t="s">
        <v>163</v>
      </c>
    </row>
    <row r="12" spans="1:6" ht="28.5" customHeight="1" x14ac:dyDescent="0.2">
      <c r="B12" s="27">
        <v>4</v>
      </c>
      <c r="C12" s="28">
        <v>44335</v>
      </c>
      <c r="D12" s="18" t="s">
        <v>218</v>
      </c>
      <c r="E12" s="18" t="s">
        <v>219</v>
      </c>
      <c r="F12" s="29" t="s">
        <v>220</v>
      </c>
    </row>
    <row r="13" spans="1:6" ht="28.5" customHeight="1" x14ac:dyDescent="0.2">
      <c r="B13" s="27"/>
      <c r="C13" s="18"/>
      <c r="D13" s="18"/>
      <c r="E13" s="18"/>
      <c r="F13" s="29"/>
    </row>
    <row r="14" spans="1:6" ht="28.5" customHeight="1" x14ac:dyDescent="0.2">
      <c r="B14" s="27"/>
      <c r="C14" s="18"/>
      <c r="D14" s="18"/>
      <c r="E14" s="18"/>
      <c r="F14" s="29"/>
    </row>
    <row r="15" spans="1:6" ht="28.5" customHeight="1" x14ac:dyDescent="0.2">
      <c r="B15" s="27"/>
      <c r="C15" s="18"/>
      <c r="D15" s="18"/>
      <c r="E15" s="18"/>
      <c r="F15" s="29"/>
    </row>
    <row r="16" spans="1:6" ht="28.5" customHeight="1" x14ac:dyDescent="0.2">
      <c r="B16" s="27"/>
      <c r="C16" s="18"/>
      <c r="D16" s="18"/>
      <c r="E16" s="18"/>
      <c r="F16" s="29"/>
    </row>
    <row r="17" spans="2:6" ht="28.5" customHeight="1" x14ac:dyDescent="0.2">
      <c r="B17" s="27"/>
      <c r="C17" s="18"/>
      <c r="D17" s="18"/>
      <c r="E17" s="18"/>
      <c r="F17" s="29"/>
    </row>
    <row r="18" spans="2:6" ht="28.5" customHeight="1" x14ac:dyDescent="0.2">
      <c r="B18" s="27"/>
      <c r="C18" s="18"/>
      <c r="D18" s="18"/>
      <c r="E18" s="18"/>
      <c r="F18" s="29"/>
    </row>
    <row r="19" spans="2:6" ht="28.5" customHeight="1" x14ac:dyDescent="0.2">
      <c r="B19" s="27"/>
      <c r="C19" s="18"/>
      <c r="D19" s="18"/>
      <c r="E19" s="18"/>
      <c r="F19" s="29"/>
    </row>
    <row r="20" spans="2:6" ht="28.5" customHeight="1" x14ac:dyDescent="0.2">
      <c r="B20" s="27"/>
      <c r="C20" s="18"/>
      <c r="D20" s="18"/>
      <c r="E20" s="18"/>
      <c r="F20" s="29"/>
    </row>
    <row r="21" spans="2:6" ht="28.5" customHeight="1" x14ac:dyDescent="0.2">
      <c r="B21" s="27"/>
      <c r="C21" s="18"/>
      <c r="D21" s="18"/>
      <c r="E21" s="18"/>
      <c r="F21" s="29"/>
    </row>
    <row r="22" spans="2:6" ht="28.5" customHeight="1" x14ac:dyDescent="0.2">
      <c r="B22" s="27"/>
      <c r="C22" s="18"/>
      <c r="D22" s="18"/>
      <c r="E22" s="18"/>
      <c r="F22" s="29"/>
    </row>
    <row r="23" spans="2:6" ht="28.5" customHeight="1" x14ac:dyDescent="0.2">
      <c r="B23" s="27"/>
      <c r="C23" s="18"/>
      <c r="D23" s="18"/>
      <c r="E23" s="18"/>
      <c r="F23" s="29"/>
    </row>
    <row r="24" spans="2:6" ht="28.5" customHeight="1" x14ac:dyDescent="0.2">
      <c r="B24" s="30"/>
      <c r="C24" s="19"/>
      <c r="D24" s="19"/>
      <c r="E24" s="19"/>
      <c r="F24" s="31"/>
    </row>
    <row r="25" spans="2:6" x14ac:dyDescent="0.2">
      <c r="B25" s="10"/>
      <c r="C25" s="10"/>
      <c r="D25" s="10"/>
      <c r="E25" s="11"/>
      <c r="F25" s="10"/>
    </row>
  </sheetData>
  <mergeCells count="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464F-801F-464C-AA97-0CDE6D5A0F03}">
  <sheetPr>
    <tabColor theme="0" tint="-0.14999847407452621"/>
  </sheetPr>
  <dimension ref="B2:D97"/>
  <sheetViews>
    <sheetView zoomScale="85" zoomScaleNormal="85" workbookViewId="0">
      <selection activeCell="R8" sqref="R8"/>
    </sheetView>
  </sheetViews>
  <sheetFormatPr defaultColWidth="8.75" defaultRowHeight="14.25" x14ac:dyDescent="0.2"/>
  <cols>
    <col min="1" max="1" width="3.25" style="1" customWidth="1"/>
    <col min="2" max="2" width="8.75" style="1" customWidth="1"/>
    <col min="3" max="3" width="100.375" style="1" customWidth="1"/>
    <col min="4" max="16384" width="8.75" style="1"/>
  </cols>
  <sheetData>
    <row r="2" spans="2:4" ht="34.5" x14ac:dyDescent="0.5">
      <c r="B2" s="40" t="s">
        <v>34</v>
      </c>
      <c r="C2" s="40"/>
      <c r="D2" s="40"/>
    </row>
    <row r="5" spans="2:4" ht="33" customHeight="1" x14ac:dyDescent="0.2">
      <c r="B5" s="88" t="s">
        <v>35</v>
      </c>
      <c r="C5" s="88"/>
    </row>
    <row r="6" spans="2:4" x14ac:dyDescent="0.2">
      <c r="B6" s="37" t="s">
        <v>177</v>
      </c>
    </row>
    <row r="8" spans="2:4" s="44" customFormat="1" ht="14.25" customHeight="1" x14ac:dyDescent="0.2">
      <c r="C8" s="45"/>
    </row>
    <row r="9" spans="2:4" s="44" customFormat="1" x14ac:dyDescent="0.2"/>
    <row r="10" spans="2:4" s="44" customFormat="1" x14ac:dyDescent="0.2"/>
    <row r="11" spans="2:4" s="44" customFormat="1" x14ac:dyDescent="0.2"/>
    <row r="39" spans="2:3" ht="18" x14ac:dyDescent="0.25">
      <c r="B39" s="89" t="s">
        <v>90</v>
      </c>
      <c r="C39" s="89"/>
    </row>
    <row r="40" spans="2:3" x14ac:dyDescent="0.2">
      <c r="B40" s="37" t="s">
        <v>164</v>
      </c>
    </row>
    <row r="67" spans="2:3" ht="289.5" customHeight="1" x14ac:dyDescent="0.2"/>
    <row r="68" spans="2:3" ht="42" customHeight="1" x14ac:dyDescent="0.25">
      <c r="B68" s="89" t="s">
        <v>33</v>
      </c>
      <c r="C68" s="89"/>
    </row>
    <row r="69" spans="2:3" ht="18" x14ac:dyDescent="0.25">
      <c r="B69" s="37" t="s">
        <v>164</v>
      </c>
      <c r="C69" s="39"/>
    </row>
    <row r="96" spans="2:2" ht="18" x14ac:dyDescent="0.25">
      <c r="B96" s="38"/>
    </row>
    <row r="97" spans="2:2" x14ac:dyDescent="0.2">
      <c r="B97" s="37"/>
    </row>
  </sheetData>
  <mergeCells count="3">
    <mergeCell ref="B5:C5"/>
    <mergeCell ref="B39:C39"/>
    <mergeCell ref="B68:C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N30"/>
  <sheetViews>
    <sheetView zoomScaleNormal="100" workbookViewId="0">
      <selection activeCell="C11" sqref="C11:D11"/>
    </sheetView>
  </sheetViews>
  <sheetFormatPr defaultColWidth="8.75" defaultRowHeight="14.25" x14ac:dyDescent="0.2"/>
  <cols>
    <col min="1" max="1" width="3.625" style="119" customWidth="1"/>
    <col min="2" max="2" width="26.75" style="123" customWidth="1"/>
    <col min="3" max="4" width="20.75" style="123" customWidth="1"/>
    <col min="5" max="5" width="20.75" style="119" customWidth="1"/>
    <col min="6" max="6" width="11.375" style="123" hidden="1" customWidth="1"/>
    <col min="7" max="7" width="9.875" style="123" bestFit="1" customWidth="1"/>
    <col min="8" max="16384" width="8.75" style="123"/>
  </cols>
  <sheetData>
    <row r="1" spans="1:14" s="119" customFormat="1" x14ac:dyDescent="0.2">
      <c r="G1" s="284" t="s">
        <v>12</v>
      </c>
      <c r="H1" s="285">
        <v>4</v>
      </c>
    </row>
    <row r="2" spans="1:14" ht="34.5" customHeight="1" x14ac:dyDescent="0.5">
      <c r="A2" s="123"/>
      <c r="B2" s="286" t="s">
        <v>18</v>
      </c>
      <c r="C2" s="287"/>
      <c r="D2" s="287"/>
      <c r="G2" s="288" t="s">
        <v>160</v>
      </c>
      <c r="H2" s="289">
        <v>44335</v>
      </c>
    </row>
    <row r="3" spans="1:14" ht="43.15" customHeight="1" x14ac:dyDescent="0.2">
      <c r="A3" s="123"/>
      <c r="B3" s="124" t="s">
        <v>20</v>
      </c>
      <c r="C3" s="124"/>
      <c r="D3" s="124"/>
      <c r="E3" s="124"/>
      <c r="F3" s="290"/>
      <c r="G3" s="290"/>
      <c r="H3" s="290"/>
      <c r="I3" s="290"/>
      <c r="J3" s="290"/>
    </row>
    <row r="4" spans="1:14" ht="9" customHeight="1" thickBot="1" x14ac:dyDescent="0.3">
      <c r="A4" s="123"/>
      <c r="B4" s="291"/>
      <c r="C4" s="291"/>
      <c r="D4" s="119"/>
    </row>
    <row r="5" spans="1:14" s="292" customFormat="1" ht="22.15" customHeight="1" x14ac:dyDescent="0.2">
      <c r="B5" s="293" t="s">
        <v>0</v>
      </c>
      <c r="C5" s="92"/>
      <c r="D5" s="93"/>
      <c r="E5" s="294"/>
    </row>
    <row r="6" spans="1:14" s="292" customFormat="1" ht="22.15" customHeight="1" x14ac:dyDescent="0.2">
      <c r="B6" s="295" t="s">
        <v>25</v>
      </c>
      <c r="C6" s="90"/>
      <c r="D6" s="91"/>
      <c r="E6" s="294"/>
    </row>
    <row r="7" spans="1:14" s="292" customFormat="1" ht="22.15" customHeight="1" x14ac:dyDescent="0.2">
      <c r="B7" s="295" t="s">
        <v>1</v>
      </c>
      <c r="C7" s="90"/>
      <c r="D7" s="91"/>
      <c r="E7" s="294"/>
    </row>
    <row r="8" spans="1:14" s="292" customFormat="1" ht="22.15" hidden="1" customHeight="1" x14ac:dyDescent="0.2">
      <c r="B8" s="295" t="s">
        <v>11</v>
      </c>
      <c r="C8" s="296"/>
      <c r="D8" s="297"/>
      <c r="E8" s="294"/>
    </row>
    <row r="9" spans="1:14" s="292" customFormat="1" ht="22.15" hidden="1" customHeight="1" x14ac:dyDescent="0.2">
      <c r="B9" s="295" t="s">
        <v>19</v>
      </c>
      <c r="C9" s="296"/>
      <c r="D9" s="297"/>
      <c r="E9" s="294"/>
    </row>
    <row r="10" spans="1:14" s="292" customFormat="1" ht="22.15" customHeight="1" x14ac:dyDescent="0.2">
      <c r="B10" s="295" t="s">
        <v>9</v>
      </c>
      <c r="C10" s="90" t="s">
        <v>187</v>
      </c>
      <c r="D10" s="91"/>
      <c r="E10" s="294"/>
    </row>
    <row r="11" spans="1:14" s="292" customFormat="1" ht="22.15" customHeight="1" thickBot="1" x14ac:dyDescent="0.25">
      <c r="B11" s="298" t="s">
        <v>157</v>
      </c>
      <c r="C11" s="94">
        <v>300</v>
      </c>
      <c r="D11" s="95"/>
      <c r="E11" s="294"/>
    </row>
    <row r="12" spans="1:14" ht="9" customHeight="1" x14ac:dyDescent="0.2"/>
    <row r="13" spans="1:14" ht="9" customHeight="1" x14ac:dyDescent="0.2">
      <c r="B13" s="299"/>
      <c r="C13" s="299"/>
      <c r="D13" s="299"/>
      <c r="E13" s="299"/>
      <c r="F13" s="299"/>
      <c r="G13" s="299"/>
      <c r="H13" s="299"/>
      <c r="I13" s="299"/>
      <c r="J13" s="299"/>
      <c r="K13" s="299"/>
      <c r="L13" s="299"/>
      <c r="M13" s="299"/>
      <c r="N13" s="299"/>
    </row>
    <row r="14" spans="1:14" ht="9" customHeight="1" thickBot="1" x14ac:dyDescent="0.25">
      <c r="B14" s="300"/>
      <c r="C14" s="301"/>
      <c r="D14" s="300"/>
      <c r="E14" s="300"/>
      <c r="F14" s="300"/>
      <c r="G14" s="300"/>
      <c r="H14" s="300"/>
      <c r="I14" s="300"/>
      <c r="J14" s="300"/>
      <c r="K14" s="300"/>
      <c r="L14" s="300"/>
      <c r="M14" s="300"/>
      <c r="N14" s="300"/>
    </row>
    <row r="15" spans="1:14" ht="24" customHeight="1" thickBot="1" x14ac:dyDescent="0.25">
      <c r="B15" s="302" t="s">
        <v>21</v>
      </c>
      <c r="C15" s="303" t="s">
        <v>92</v>
      </c>
      <c r="D15" s="304" t="s">
        <v>93</v>
      </c>
      <c r="E15" s="305" t="s">
        <v>76</v>
      </c>
      <c r="F15" s="123" t="s">
        <v>171</v>
      </c>
    </row>
    <row r="16" spans="1:14" ht="24" customHeight="1" x14ac:dyDescent="0.2">
      <c r="B16" s="306" t="s">
        <v>35</v>
      </c>
      <c r="C16" s="307">
        <f>SUM('Heat Pump Water Heaters'!P9:P18)</f>
        <v>12299.3</v>
      </c>
      <c r="D16" s="308">
        <f>SUM('Heat Pump Water Heaters'!Q9:Q18)</f>
        <v>6.6627000000000001</v>
      </c>
      <c r="E16" s="309">
        <f>SUM('Heat Pump Water Heaters'!S9:S18)</f>
        <v>132.66</v>
      </c>
      <c r="F16" s="119">
        <f>SUM('Heat Pump Water Heaters'!R9:R18)</f>
        <v>1578.53</v>
      </c>
    </row>
    <row r="17" spans="2:14" ht="24" customHeight="1" x14ac:dyDescent="0.2">
      <c r="B17" s="310" t="s">
        <v>90</v>
      </c>
      <c r="C17" s="311">
        <f>SUM('Pre-Rinse Spray Valves'!I7:I16)</f>
        <v>1919</v>
      </c>
      <c r="D17" s="312">
        <f>SUM('Pre-Rinse Spray Valves'!J7:J16)</f>
        <v>0.31</v>
      </c>
      <c r="E17" s="313">
        <f>SUM('Pre-Rinse Spray Valves'!L7:L16)</f>
        <v>8.43</v>
      </c>
      <c r="F17" s="314">
        <f>SUM('Pre-Rinse Spray Valves'!K7:K16)</f>
        <v>100.38</v>
      </c>
    </row>
    <row r="18" spans="2:14" ht="24" customHeight="1" thickBot="1" x14ac:dyDescent="0.25">
      <c r="B18" s="315" t="s">
        <v>91</v>
      </c>
      <c r="C18" s="316">
        <f>SUM('Fuel Switching for DHW'!G10:G19)</f>
        <v>1475</v>
      </c>
      <c r="D18" s="317">
        <f>SUM('Fuel Switching for DHW'!H10:H19)</f>
        <v>0.3821</v>
      </c>
      <c r="E18" s="318">
        <f>SUM('Fuel Switching for DHW'!L10:L19)</f>
        <v>8.9</v>
      </c>
      <c r="F18" s="319">
        <f>SUM('Fuel Switching for DHW'!K10:K19)</f>
        <v>105.92</v>
      </c>
    </row>
    <row r="19" spans="2:14" ht="24" customHeight="1" thickBot="1" x14ac:dyDescent="0.25">
      <c r="B19" s="320" t="s">
        <v>22</v>
      </c>
      <c r="C19" s="321">
        <f>SUM(C16:C18)</f>
        <v>15693.3</v>
      </c>
      <c r="D19" s="322">
        <f>SUM(D16:D18)</f>
        <v>7.3548</v>
      </c>
      <c r="E19" s="323">
        <f>MIN(C11*0.5,F19,500000)</f>
        <v>150</v>
      </c>
      <c r="F19" s="123">
        <f>SUM(F16:F18)</f>
        <v>1784.83</v>
      </c>
    </row>
    <row r="20" spans="2:14" ht="20.25" customHeight="1" x14ac:dyDescent="0.2">
      <c r="B20" s="300"/>
      <c r="C20" s="300"/>
      <c r="D20" s="300"/>
      <c r="E20" s="123"/>
    </row>
    <row r="21" spans="2:14" ht="15.75" thickBot="1" x14ac:dyDescent="0.3">
      <c r="B21" s="324"/>
      <c r="C21" s="300"/>
      <c r="D21" s="300"/>
      <c r="E21" s="300"/>
      <c r="F21" s="300"/>
      <c r="G21" s="300"/>
      <c r="H21" s="300"/>
      <c r="I21" s="300"/>
      <c r="J21" s="300"/>
      <c r="K21" s="300"/>
      <c r="L21" s="300"/>
      <c r="M21" s="300"/>
      <c r="N21" s="301"/>
    </row>
    <row r="22" spans="2:14" ht="15" customHeight="1" x14ac:dyDescent="0.2">
      <c r="B22" s="325" t="s">
        <v>142</v>
      </c>
      <c r="C22" s="326"/>
      <c r="D22" s="326"/>
      <c r="E22" s="327"/>
    </row>
    <row r="23" spans="2:14" ht="15" customHeight="1" x14ac:dyDescent="0.2">
      <c r="B23" s="328" t="s">
        <v>143</v>
      </c>
      <c r="C23" s="329"/>
      <c r="D23" s="329"/>
      <c r="E23" s="330"/>
    </row>
    <row r="24" spans="2:14" ht="30" customHeight="1" x14ac:dyDescent="0.2">
      <c r="B24" s="331" t="s">
        <v>144</v>
      </c>
      <c r="C24" s="332"/>
      <c r="D24" s="332"/>
      <c r="E24" s="333"/>
    </row>
    <row r="25" spans="2:14" ht="15" customHeight="1" x14ac:dyDescent="0.2">
      <c r="B25" s="328" t="s">
        <v>145</v>
      </c>
      <c r="C25" s="329"/>
      <c r="D25" s="329"/>
      <c r="E25" s="330"/>
    </row>
    <row r="26" spans="2:14" ht="15" customHeight="1" thickBot="1" x14ac:dyDescent="0.25">
      <c r="B26" s="334"/>
      <c r="C26" s="335"/>
      <c r="D26" s="335"/>
      <c r="E26" s="336"/>
    </row>
    <row r="28" spans="2:14" x14ac:dyDescent="0.2">
      <c r="B28" s="118"/>
    </row>
    <row r="30" spans="2:14" x14ac:dyDescent="0.2">
      <c r="E30" s="337"/>
    </row>
  </sheetData>
  <mergeCells count="14">
    <mergeCell ref="B24:E24"/>
    <mergeCell ref="B25:E25"/>
    <mergeCell ref="B26:E26"/>
    <mergeCell ref="B2:D2"/>
    <mergeCell ref="C10:D10"/>
    <mergeCell ref="C5:D5"/>
    <mergeCell ref="C6:D6"/>
    <mergeCell ref="C7:D7"/>
    <mergeCell ref="C8:D8"/>
    <mergeCell ref="C11:D11"/>
    <mergeCell ref="C9:D9"/>
    <mergeCell ref="B3:E3"/>
    <mergeCell ref="B22:E22"/>
    <mergeCell ref="B23:E23"/>
  </mergeCells>
  <pageMargins left="0.5" right="0.5" top="0.5" bottom="0.5" header="0.3" footer="0.3"/>
  <pageSetup orientation="portrait" r:id="rId1"/>
  <ignoredErrors>
    <ignoredError sqref="E19"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288FDEB-A723-443D-8E80-0AE1979F48BD}">
          <x14:formula1>
            <xm:f>Lookups!$B$15:$B$24</xm:f>
          </x14:formula1>
          <xm:sqref>C10:D10</xm:sqref>
        </x14:dataValidation>
        <x14:dataValidation type="list" allowBlank="1" showInputMessage="1" showErrorMessage="1" xr:uid="{A247D316-2279-4E84-BC13-7AC47FCA6C64}">
          <x14:formula1>
            <xm:f>Dropdowns!$A$16:$A$22</xm:f>
          </x14:formula1>
          <xm:sqref>C8:D8</xm:sqref>
        </x14:dataValidation>
        <x14:dataValidation type="list" allowBlank="1" showInputMessage="1" showErrorMessage="1" xr:uid="{E69F9053-8F95-4793-95FF-FE20E906A040}">
          <x14:formula1>
            <xm:f>Dropdowns!$A$25:$A$26</xm:f>
          </x14:formula1>
          <xm:sqref>C9:D9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SZ56"/>
  <sheetViews>
    <sheetView showGridLines="0" zoomScale="80" zoomScaleNormal="80" workbookViewId="0">
      <selection activeCell="C9" sqref="C9"/>
    </sheetView>
  </sheetViews>
  <sheetFormatPr defaultColWidth="8.75" defaultRowHeight="15" customHeight="1" x14ac:dyDescent="0.2"/>
  <cols>
    <col min="1" max="1" width="3.625" style="120" customWidth="1"/>
    <col min="2" max="2" width="5.875" style="119" customWidth="1"/>
    <col min="3" max="3" width="10.875" style="119" customWidth="1"/>
    <col min="4" max="4" width="18.625" style="119" bestFit="1" customWidth="1"/>
    <col min="5" max="5" width="15.125" style="119" customWidth="1"/>
    <col min="6" max="6" width="19.875" style="119" bestFit="1" customWidth="1"/>
    <col min="7" max="7" width="19.875" style="119" customWidth="1"/>
    <col min="8" max="8" width="15.125" style="119" customWidth="1"/>
    <col min="9" max="9" width="15.125" style="119" hidden="1" customWidth="1"/>
    <col min="10" max="10" width="15.125" style="119" customWidth="1"/>
    <col min="11" max="15" width="15.125" style="119" hidden="1" customWidth="1"/>
    <col min="16" max="17" width="15.25" style="119" customWidth="1"/>
    <col min="18" max="19" width="15.25" style="119" hidden="1" customWidth="1"/>
    <col min="20" max="23" width="15.25" style="119" customWidth="1"/>
    <col min="24" max="24" width="13.75" style="119" customWidth="1"/>
    <col min="25" max="25" width="11.375" style="119" customWidth="1"/>
    <col min="26" max="26" width="12" style="119" customWidth="1"/>
    <col min="27" max="27" width="11.25" style="119" customWidth="1"/>
    <col min="28" max="28" width="8.75" style="119"/>
    <col min="29" max="29" width="11" style="119" customWidth="1"/>
    <col min="30" max="31" width="8.75" style="119"/>
    <col min="32" max="32" width="11.25" style="119" customWidth="1"/>
    <col min="33" max="33" width="10.75" style="119" customWidth="1"/>
    <col min="34" max="34" width="12.25" style="119" customWidth="1"/>
    <col min="35" max="35" width="14.25" style="119" customWidth="1"/>
    <col min="36" max="36" width="13.875" style="120" customWidth="1"/>
    <col min="37" max="16384" width="8.75" style="120"/>
  </cols>
  <sheetData>
    <row r="1" spans="2:35" ht="9.75" customHeight="1" x14ac:dyDescent="0.2">
      <c r="B1" s="118"/>
    </row>
    <row r="2" spans="2:35" s="123" customFormat="1" ht="34.5" customHeight="1" x14ac:dyDescent="0.5">
      <c r="B2" s="121" t="s">
        <v>35</v>
      </c>
      <c r="C2" s="122"/>
      <c r="D2" s="122"/>
      <c r="E2" s="122"/>
      <c r="F2" s="122"/>
      <c r="G2" s="122"/>
      <c r="H2" s="122"/>
      <c r="I2" s="122"/>
      <c r="J2" s="122"/>
      <c r="K2" s="122"/>
      <c r="L2" s="122"/>
      <c r="M2" s="122"/>
      <c r="N2" s="122"/>
      <c r="O2" s="122"/>
    </row>
    <row r="3" spans="2:35" s="123" customFormat="1" ht="22.5" customHeight="1" x14ac:dyDescent="0.2">
      <c r="B3" s="124" t="s">
        <v>24</v>
      </c>
      <c r="C3" s="124"/>
      <c r="D3" s="124"/>
      <c r="E3" s="124"/>
      <c r="F3" s="124"/>
      <c r="G3" s="124"/>
      <c r="H3" s="124"/>
      <c r="I3" s="124"/>
      <c r="J3" s="124"/>
      <c r="K3" s="124"/>
      <c r="L3" s="124"/>
      <c r="M3" s="124"/>
      <c r="N3" s="124"/>
      <c r="O3" s="124"/>
      <c r="P3" s="124"/>
      <c r="Q3" s="124"/>
      <c r="R3" s="124"/>
      <c r="S3" s="124"/>
      <c r="T3" s="124"/>
      <c r="U3" s="124"/>
      <c r="V3" s="124"/>
      <c r="W3" s="124"/>
    </row>
    <row r="4" spans="2:35" ht="9.75" customHeight="1" thickBot="1" x14ac:dyDescent="0.25"/>
    <row r="5" spans="2:35" ht="20.100000000000001" customHeight="1" thickBot="1" x14ac:dyDescent="0.25">
      <c r="B5" s="125" t="s">
        <v>9</v>
      </c>
      <c r="C5" s="126"/>
      <c r="D5" s="127" t="str">
        <f>'Project Summary'!C10</f>
        <v>Education - Other</v>
      </c>
      <c r="E5" s="128"/>
      <c r="F5" s="128"/>
      <c r="G5" s="128"/>
      <c r="H5" s="128"/>
      <c r="I5" s="128"/>
      <c r="J5" s="128"/>
      <c r="K5" s="129"/>
      <c r="L5" s="129"/>
      <c r="M5" s="129"/>
      <c r="N5" s="129"/>
      <c r="O5" s="129"/>
    </row>
    <row r="6" spans="2:35" ht="20.100000000000001" customHeight="1" thickBot="1" x14ac:dyDescent="0.25"/>
    <row r="7" spans="2:35" s="136" customFormat="1" ht="48" customHeight="1" thickBot="1" x14ac:dyDescent="0.3">
      <c r="B7" s="130" t="s">
        <v>23</v>
      </c>
      <c r="C7" s="131" t="s">
        <v>173</v>
      </c>
      <c r="D7" s="132" t="s">
        <v>165</v>
      </c>
      <c r="E7" s="132" t="s">
        <v>166</v>
      </c>
      <c r="F7" s="132" t="s">
        <v>105</v>
      </c>
      <c r="G7" s="132" t="s">
        <v>198</v>
      </c>
      <c r="H7" s="132" t="s">
        <v>179</v>
      </c>
      <c r="I7" s="132" t="s">
        <v>178</v>
      </c>
      <c r="J7" s="132" t="s">
        <v>182</v>
      </c>
      <c r="K7" s="132" t="s">
        <v>183</v>
      </c>
      <c r="L7" s="132" t="s">
        <v>184</v>
      </c>
      <c r="M7" s="132" t="s">
        <v>123</v>
      </c>
      <c r="N7" s="132" t="s">
        <v>122</v>
      </c>
      <c r="O7" s="133" t="s">
        <v>197</v>
      </c>
      <c r="P7" s="134" t="s">
        <v>70</v>
      </c>
      <c r="Q7" s="133" t="s">
        <v>72</v>
      </c>
      <c r="R7" s="135" t="s">
        <v>171</v>
      </c>
      <c r="S7" s="133" t="s">
        <v>172</v>
      </c>
      <c r="T7" s="119"/>
      <c r="U7" s="119"/>
      <c r="V7" s="119"/>
      <c r="W7" s="119"/>
      <c r="X7" s="119"/>
      <c r="Y7" s="119"/>
      <c r="Z7" s="119"/>
      <c r="AA7" s="119"/>
      <c r="AB7" s="119"/>
      <c r="AC7" s="119"/>
      <c r="AD7" s="120"/>
      <c r="AE7" s="120"/>
      <c r="AF7" s="120"/>
      <c r="AG7" s="120"/>
      <c r="AH7" s="120"/>
      <c r="AI7" s="120"/>
    </row>
    <row r="8" spans="2:35" s="136" customFormat="1" ht="20.25" customHeight="1" thickBot="1" x14ac:dyDescent="0.3">
      <c r="B8" s="137" t="s">
        <v>26</v>
      </c>
      <c r="C8" s="138">
        <v>1</v>
      </c>
      <c r="D8" s="139" t="s">
        <v>167</v>
      </c>
      <c r="E8" s="139">
        <v>123</v>
      </c>
      <c r="F8" s="139" t="s">
        <v>102</v>
      </c>
      <c r="G8" s="140">
        <v>5000</v>
      </c>
      <c r="H8" s="141">
        <v>50</v>
      </c>
      <c r="I8" s="141">
        <f>IF(AND(H8&gt;=Lookups!$B$10,H8&lt;=Lookups!$C$10),Lookups!$D$10-(Lookups!$E$10*H8),IF(AND(H8&gt;Lookups!$B$11,H8&lt;=Lookups!$C$11),Lookups!$D$11-(Lookups!$E$11*H8),""))</f>
        <v>0.92069999999999996</v>
      </c>
      <c r="J8" s="141">
        <v>2</v>
      </c>
      <c r="K8" s="141">
        <v>119</v>
      </c>
      <c r="L8" s="141">
        <v>52</v>
      </c>
      <c r="M8" s="142">
        <f>VLOOKUP($D$5,Lookups!$B$14:$D$24,3,FALSE)</f>
        <v>2.5450000000000001E-4</v>
      </c>
      <c r="N8" s="141">
        <f>VLOOKUP(F8,Lookups!$F$14:$H$18,3,FALSE)</f>
        <v>0.77</v>
      </c>
      <c r="O8" s="143">
        <f>VLOOKUP($D$5,Lookups!$B$14:$D$24,2,FALSE)*'Heat Pump Water Heaters'!G8</f>
        <v>19050</v>
      </c>
      <c r="P8" s="144">
        <f>IFERROR(((1/I8-(1/J8*1/N8))*O8*8.3*1*(K8-L8))/3412,"")</f>
        <v>1356.129204290816</v>
      </c>
      <c r="Q8" s="143">
        <f>IFERROR(M8*P8,"")</f>
        <v>0.34513488249201268</v>
      </c>
      <c r="R8" s="145"/>
      <c r="S8" s="143"/>
      <c r="T8" s="119"/>
      <c r="U8" s="119"/>
      <c r="V8" s="119"/>
      <c r="W8" s="119"/>
      <c r="X8" s="119"/>
      <c r="Y8" s="119"/>
      <c r="Z8" s="119"/>
      <c r="AA8" s="119"/>
      <c r="AB8" s="119"/>
      <c r="AC8" s="119"/>
      <c r="AD8" s="120"/>
      <c r="AE8" s="120"/>
      <c r="AF8" s="120"/>
      <c r="AG8" s="120"/>
      <c r="AH8" s="120"/>
      <c r="AI8" s="120"/>
    </row>
    <row r="9" spans="2:35" ht="19.899999999999999" customHeight="1" x14ac:dyDescent="0.2">
      <c r="B9" s="146">
        <v>1</v>
      </c>
      <c r="C9" s="106">
        <v>1</v>
      </c>
      <c r="D9" s="112" t="s">
        <v>167</v>
      </c>
      <c r="E9" s="112">
        <v>123</v>
      </c>
      <c r="F9" s="112" t="s">
        <v>102</v>
      </c>
      <c r="G9" s="58">
        <v>5000</v>
      </c>
      <c r="H9" s="57">
        <v>25</v>
      </c>
      <c r="I9" s="147">
        <f>IF(AND(H9&gt;=Lookups!$B$10,H9&lt;=Lookups!$C$10),Lookups!$D$10-(Lookups!$E$10*H9),IF(AND(H9&gt;Lookups!$B$11,H9&lt;=Lookups!$C$11),Lookups!$D$11-(Lookups!$E$11*H9),""))</f>
        <v>0.92569999999999997</v>
      </c>
      <c r="J9" s="57">
        <v>2</v>
      </c>
      <c r="K9" s="147">
        <v>119</v>
      </c>
      <c r="L9" s="147">
        <v>52</v>
      </c>
      <c r="M9" s="147">
        <f>VLOOKUP($D$5,Lookups!$B$14:$D$24,3,FALSE)</f>
        <v>2.5450000000000001E-4</v>
      </c>
      <c r="N9" s="147">
        <f>VLOOKUP(F9,Lookups!$F$14:$H$18,3,FALSE)</f>
        <v>0.77</v>
      </c>
      <c r="O9" s="148">
        <f>VLOOKUP($D$5,Lookups!$B$14:$D$24,2,FALSE)*'Heat Pump Water Heaters'!G9</f>
        <v>19050</v>
      </c>
      <c r="P9" s="149">
        <f>IFERROR(ROUND(C9*((1/I9-(1/J9*1/N9))*O9*8.3*1*(K9-L9))/3412,2),"")</f>
        <v>1337.91</v>
      </c>
      <c r="Q9" s="150">
        <f>IFERROR(ROUND(C9*M9*P9,4),"")</f>
        <v>0.34050000000000002</v>
      </c>
      <c r="R9" s="151">
        <f>IFERROR(ROUND(P9*0.02+Q9*200,2),"")</f>
        <v>94.86</v>
      </c>
      <c r="S9" s="152">
        <f>IFERROR(ROUND(R9*'Project Summary'!$E$19/'Project Summary'!$F$19,2),"")</f>
        <v>7.97</v>
      </c>
      <c r="AD9" s="120"/>
      <c r="AE9" s="120"/>
      <c r="AF9" s="120"/>
      <c r="AG9" s="120"/>
      <c r="AH9" s="120"/>
      <c r="AI9" s="120"/>
    </row>
    <row r="10" spans="2:35" ht="19.899999999999999" customHeight="1" x14ac:dyDescent="0.2">
      <c r="B10" s="153">
        <v>2</v>
      </c>
      <c r="C10" s="54">
        <v>2</v>
      </c>
      <c r="D10" s="113" t="s">
        <v>167</v>
      </c>
      <c r="E10" s="113" t="s">
        <v>221</v>
      </c>
      <c r="F10" s="113" t="s">
        <v>101</v>
      </c>
      <c r="G10" s="59">
        <v>10000</v>
      </c>
      <c r="H10" s="53">
        <v>50</v>
      </c>
      <c r="I10" s="155">
        <f>IF(AND(H10&gt;=Lookups!$B$10,H10&lt;=Lookups!$C$10),Lookups!$D$10-(Lookups!$E$10*H10),IF(AND(H10&gt;Lookups!$B$11,H10&lt;=Lookups!$C$11),Lookups!$D$11-(Lookups!$E$11*H10),""))</f>
        <v>0.92069999999999996</v>
      </c>
      <c r="J10" s="53">
        <v>2</v>
      </c>
      <c r="K10" s="155">
        <v>119</v>
      </c>
      <c r="L10" s="155">
        <v>52</v>
      </c>
      <c r="M10" s="155">
        <f>VLOOKUP($D$5,Lookups!$B$14:$D$24,3,FALSE)</f>
        <v>2.5450000000000001E-4</v>
      </c>
      <c r="N10" s="155">
        <f>VLOOKUP(F10,Lookups!$F$14:$H$18,3,FALSE)</f>
        <v>1.1599999999999999</v>
      </c>
      <c r="O10" s="156">
        <f>VLOOKUP($D$5,Lookups!$B$14:$D$24,2,FALSE)*'Heat Pump Water Heaters'!G10</f>
        <v>38100</v>
      </c>
      <c r="P10" s="157">
        <f t="shared" ref="P10:P18" si="0">IFERROR(ROUND(C10*((1/I10-(1/J10*1/N10))*O10*8.3*1*(K10-L10))/3412,2),"")</f>
        <v>8135.86</v>
      </c>
      <c r="Q10" s="158">
        <f t="shared" ref="Q10:Q18" si="1">IFERROR(ROUND(C10*M10*P10,4),"")</f>
        <v>4.1412000000000004</v>
      </c>
      <c r="R10" s="159">
        <f t="shared" ref="R10:R18" si="2">IFERROR(ROUND(P10*0.02+Q10*200,2),"")</f>
        <v>990.96</v>
      </c>
      <c r="S10" s="158">
        <f>IFERROR(ROUND(R10*'Project Summary'!$E$19/'Project Summary'!$F$19,2),"")</f>
        <v>83.28</v>
      </c>
      <c r="AD10" s="120"/>
      <c r="AE10" s="120"/>
      <c r="AF10" s="120"/>
      <c r="AG10" s="120"/>
      <c r="AH10" s="120"/>
      <c r="AI10" s="120"/>
    </row>
    <row r="11" spans="2:35" ht="19.899999999999999" customHeight="1" x14ac:dyDescent="0.2">
      <c r="B11" s="153">
        <v>3</v>
      </c>
      <c r="C11" s="54">
        <v>3</v>
      </c>
      <c r="D11" s="113" t="s">
        <v>167</v>
      </c>
      <c r="E11" s="113" t="s">
        <v>221</v>
      </c>
      <c r="F11" s="113" t="s">
        <v>100</v>
      </c>
      <c r="G11" s="59">
        <v>10000</v>
      </c>
      <c r="H11" s="53">
        <v>75</v>
      </c>
      <c r="I11" s="155">
        <f>IF(AND(H11&gt;=Lookups!$B$10,H11&lt;=Lookups!$C$10),Lookups!$D$10-(Lookups!$E$10*H11),IF(AND(H11&gt;Lookups!$B$11,H11&lt;=Lookups!$C$11),Lookups!$D$11-(Lookups!$E$11*H11),""))</f>
        <v>2.0346000000000002</v>
      </c>
      <c r="J11" s="53">
        <v>2</v>
      </c>
      <c r="K11" s="155">
        <v>119</v>
      </c>
      <c r="L11" s="155">
        <v>52</v>
      </c>
      <c r="M11" s="155">
        <f>VLOOKUP($D$5,Lookups!$B$14:$D$24,3,FALSE)</f>
        <v>2.5450000000000001E-4</v>
      </c>
      <c r="N11" s="155">
        <f>VLOOKUP(F11,Lookups!$F$14:$H$18,3,FALSE)</f>
        <v>1.45</v>
      </c>
      <c r="O11" s="156">
        <f>VLOOKUP($D$5,Lookups!$B$14:$D$24,2,FALSE)*'Heat Pump Water Heaters'!G11</f>
        <v>38100</v>
      </c>
      <c r="P11" s="157">
        <f t="shared" si="0"/>
        <v>2732.31</v>
      </c>
      <c r="Q11" s="158">
        <f t="shared" si="1"/>
        <v>2.0861000000000001</v>
      </c>
      <c r="R11" s="159">
        <f t="shared" si="2"/>
        <v>471.87</v>
      </c>
      <c r="S11" s="158">
        <f>IFERROR(ROUND(R11*'Project Summary'!$E$19/'Project Summary'!$F$19,2),"")</f>
        <v>39.659999999999997</v>
      </c>
      <c r="AD11" s="120"/>
      <c r="AE11" s="120"/>
      <c r="AF11" s="120"/>
      <c r="AG11" s="120"/>
      <c r="AH11" s="120"/>
      <c r="AI11" s="120"/>
    </row>
    <row r="12" spans="2:35" ht="19.899999999999999" customHeight="1" x14ac:dyDescent="0.2">
      <c r="B12" s="153">
        <v>4</v>
      </c>
      <c r="C12" s="54">
        <v>4</v>
      </c>
      <c r="D12" s="113" t="s">
        <v>167</v>
      </c>
      <c r="E12" s="113" t="s">
        <v>221</v>
      </c>
      <c r="F12" s="113" t="s">
        <v>195</v>
      </c>
      <c r="G12" s="59">
        <v>10000</v>
      </c>
      <c r="H12" s="53">
        <v>120</v>
      </c>
      <c r="I12" s="155">
        <f>IF(AND(H12&gt;=Lookups!$B$10,H12&lt;=Lookups!$C$10),Lookups!$D$10-(Lookups!$E$10*H12),IF(AND(H12&gt;Lookups!$B$11,H12&lt;=Lookups!$C$11),Lookups!$D$11-(Lookups!$E$11*H12),""))</f>
        <v>1.9851000000000001</v>
      </c>
      <c r="J12" s="53">
        <v>2</v>
      </c>
      <c r="K12" s="155">
        <v>119</v>
      </c>
      <c r="L12" s="155">
        <v>52</v>
      </c>
      <c r="M12" s="155">
        <f>VLOOKUP($D$5,Lookups!$B$14:$D$24,3,FALSE)</f>
        <v>2.5450000000000001E-4</v>
      </c>
      <c r="N12" s="155">
        <f>VLOOKUP(F12,Lookups!$F$14:$H$18,3,FALSE)</f>
        <v>1</v>
      </c>
      <c r="O12" s="156">
        <f>VLOOKUP($D$5,Lookups!$B$14:$D$24,2,FALSE)*'Heat Pump Water Heaters'!G12</f>
        <v>38100</v>
      </c>
      <c r="P12" s="157">
        <f t="shared" si="0"/>
        <v>93.22</v>
      </c>
      <c r="Q12" s="158">
        <f t="shared" si="1"/>
        <v>9.4899999999999998E-2</v>
      </c>
      <c r="R12" s="159">
        <f t="shared" si="2"/>
        <v>20.84</v>
      </c>
      <c r="S12" s="158">
        <f>IFERROR(ROUND(R12*'Project Summary'!$E$19/'Project Summary'!$F$19,2),"")</f>
        <v>1.75</v>
      </c>
      <c r="AD12" s="120"/>
      <c r="AE12" s="120"/>
      <c r="AF12" s="120"/>
      <c r="AG12" s="120"/>
      <c r="AH12" s="120"/>
      <c r="AI12" s="120"/>
    </row>
    <row r="13" spans="2:35" ht="19.899999999999999" customHeight="1" x14ac:dyDescent="0.2">
      <c r="B13" s="153">
        <v>5</v>
      </c>
      <c r="C13" s="54"/>
      <c r="D13" s="113"/>
      <c r="E13" s="113"/>
      <c r="F13" s="113"/>
      <c r="G13" s="59"/>
      <c r="H13" s="53"/>
      <c r="I13" s="155" t="str">
        <f>IF(AND(H13&gt;=Lookups!$B$10,H13&lt;=Lookups!$C$10),Lookups!$D$10-(Lookups!$E$10*H13),IF(AND(H13&gt;Lookups!$B$11,H13&lt;=Lookups!$C$11),Lookups!$D$11-(Lookups!$E$11*H13),""))</f>
        <v/>
      </c>
      <c r="J13" s="53"/>
      <c r="K13" s="155">
        <v>119</v>
      </c>
      <c r="L13" s="155">
        <v>52</v>
      </c>
      <c r="M13" s="155">
        <f>VLOOKUP($D$5,Lookups!$B$14:$D$24,3,FALSE)</f>
        <v>2.5450000000000001E-4</v>
      </c>
      <c r="N13" s="155" t="e">
        <f>VLOOKUP(F13,Lookups!$F$14:$H$18,3,FALSE)</f>
        <v>#N/A</v>
      </c>
      <c r="O13" s="156">
        <f>VLOOKUP($D$5,Lookups!$B$14:$D$24,2,FALSE)*'Heat Pump Water Heaters'!G13</f>
        <v>0</v>
      </c>
      <c r="P13" s="157" t="str">
        <f t="shared" si="0"/>
        <v/>
      </c>
      <c r="Q13" s="158" t="str">
        <f t="shared" si="1"/>
        <v/>
      </c>
      <c r="R13" s="159" t="str">
        <f t="shared" si="2"/>
        <v/>
      </c>
      <c r="S13" s="158" t="str">
        <f>IFERROR(ROUND(R13*'Project Summary'!$E$19/'Project Summary'!$F$19,2),"")</f>
        <v/>
      </c>
      <c r="AD13" s="120"/>
      <c r="AE13" s="120"/>
      <c r="AF13" s="120"/>
      <c r="AG13" s="120"/>
      <c r="AH13" s="120"/>
      <c r="AI13" s="120"/>
    </row>
    <row r="14" spans="2:35" ht="19.899999999999999" customHeight="1" x14ac:dyDescent="0.2">
      <c r="B14" s="153">
        <v>6</v>
      </c>
      <c r="C14" s="54"/>
      <c r="D14" s="113"/>
      <c r="E14" s="113"/>
      <c r="F14" s="113"/>
      <c r="G14" s="59"/>
      <c r="H14" s="53"/>
      <c r="I14" s="155" t="str">
        <f>IF(AND(H14&gt;=Lookups!$B$10,H14&lt;=Lookups!$C$10),Lookups!$D$10-(Lookups!$E$10*H14),IF(AND(H14&gt;Lookups!$B$11,H14&lt;=Lookups!$C$11),Lookups!$D$11-(Lookups!$E$11*H14),""))</f>
        <v/>
      </c>
      <c r="J14" s="53"/>
      <c r="K14" s="155">
        <v>119</v>
      </c>
      <c r="L14" s="155">
        <v>52</v>
      </c>
      <c r="M14" s="155">
        <f>VLOOKUP($D$5,Lookups!$B$14:$D$24,3,FALSE)</f>
        <v>2.5450000000000001E-4</v>
      </c>
      <c r="N14" s="155" t="e">
        <f>VLOOKUP(F14,Lookups!$F$14:$H$18,3,FALSE)</f>
        <v>#N/A</v>
      </c>
      <c r="O14" s="156">
        <f>VLOOKUP($D$5,Lookups!$B$14:$D$24,2,FALSE)*'Heat Pump Water Heaters'!G14</f>
        <v>0</v>
      </c>
      <c r="P14" s="157" t="str">
        <f t="shared" si="0"/>
        <v/>
      </c>
      <c r="Q14" s="158" t="str">
        <f t="shared" si="1"/>
        <v/>
      </c>
      <c r="R14" s="159" t="str">
        <f t="shared" si="2"/>
        <v/>
      </c>
      <c r="S14" s="158" t="str">
        <f>IFERROR(ROUND(R14*'Project Summary'!$E$19/'Project Summary'!$F$19,2),"")</f>
        <v/>
      </c>
      <c r="AD14" s="120"/>
      <c r="AE14" s="120"/>
      <c r="AF14" s="120"/>
      <c r="AG14" s="120"/>
      <c r="AH14" s="120"/>
      <c r="AI14" s="120"/>
    </row>
    <row r="15" spans="2:35" ht="19.899999999999999" customHeight="1" x14ac:dyDescent="0.2">
      <c r="B15" s="153">
        <v>7</v>
      </c>
      <c r="C15" s="54"/>
      <c r="D15" s="113"/>
      <c r="E15" s="113"/>
      <c r="F15" s="113"/>
      <c r="G15" s="59"/>
      <c r="H15" s="53"/>
      <c r="I15" s="155" t="str">
        <f>IF(AND(H15&gt;=Lookups!$B$10,H15&lt;=Lookups!$C$10),Lookups!$D$10-(Lookups!$E$10*H15),IF(AND(H15&gt;Lookups!$B$11,H15&lt;=Lookups!$C$11),Lookups!$D$11-(Lookups!$E$11*H15),""))</f>
        <v/>
      </c>
      <c r="J15" s="53"/>
      <c r="K15" s="155">
        <v>119</v>
      </c>
      <c r="L15" s="155">
        <v>52</v>
      </c>
      <c r="M15" s="155">
        <f>VLOOKUP($D$5,Lookups!$B$14:$D$24,3,FALSE)</f>
        <v>2.5450000000000001E-4</v>
      </c>
      <c r="N15" s="155" t="e">
        <f>VLOOKUP(F15,Lookups!$F$14:$H$18,3,FALSE)</f>
        <v>#N/A</v>
      </c>
      <c r="O15" s="156">
        <f>VLOOKUP($D$5,Lookups!$B$14:$D$24,2,FALSE)*'Heat Pump Water Heaters'!G15</f>
        <v>0</v>
      </c>
      <c r="P15" s="157" t="str">
        <f t="shared" si="0"/>
        <v/>
      </c>
      <c r="Q15" s="158" t="str">
        <f t="shared" si="1"/>
        <v/>
      </c>
      <c r="R15" s="159" t="str">
        <f t="shared" si="2"/>
        <v/>
      </c>
      <c r="S15" s="158" t="str">
        <f>IFERROR(ROUND(R15*'Project Summary'!$E$19/'Project Summary'!$F$19,2),"")</f>
        <v/>
      </c>
      <c r="AD15" s="120"/>
      <c r="AE15" s="120"/>
      <c r="AF15" s="120"/>
      <c r="AG15" s="120"/>
      <c r="AH15" s="120"/>
      <c r="AI15" s="120"/>
    </row>
    <row r="16" spans="2:35" ht="19.899999999999999" customHeight="1" x14ac:dyDescent="0.2">
      <c r="B16" s="153">
        <v>8</v>
      </c>
      <c r="C16" s="54"/>
      <c r="D16" s="113"/>
      <c r="E16" s="113"/>
      <c r="F16" s="113"/>
      <c r="G16" s="59"/>
      <c r="H16" s="53"/>
      <c r="I16" s="155" t="str">
        <f>IF(AND(H16&gt;=Lookups!$B$10,H16&lt;=Lookups!$C$10),Lookups!$D$10-(Lookups!$E$10*H16),IF(AND(H16&gt;Lookups!$B$11,H16&lt;=Lookups!$C$11),Lookups!$D$11-(Lookups!$E$11*H16),""))</f>
        <v/>
      </c>
      <c r="J16" s="53"/>
      <c r="K16" s="155">
        <v>119</v>
      </c>
      <c r="L16" s="155">
        <v>52</v>
      </c>
      <c r="M16" s="155">
        <f>VLOOKUP($D$5,Lookups!$B$14:$D$24,3,FALSE)</f>
        <v>2.5450000000000001E-4</v>
      </c>
      <c r="N16" s="155" t="e">
        <f>VLOOKUP(F16,Lookups!$F$14:$H$18,3,FALSE)</f>
        <v>#N/A</v>
      </c>
      <c r="O16" s="156">
        <f>VLOOKUP($D$5,Lookups!$B$14:$D$24,2,FALSE)*'Heat Pump Water Heaters'!G16</f>
        <v>0</v>
      </c>
      <c r="P16" s="157" t="str">
        <f t="shared" si="0"/>
        <v/>
      </c>
      <c r="Q16" s="158" t="str">
        <f t="shared" si="1"/>
        <v/>
      </c>
      <c r="R16" s="159" t="str">
        <f t="shared" si="2"/>
        <v/>
      </c>
      <c r="S16" s="158" t="str">
        <f>IFERROR(ROUND(R16*'Project Summary'!$E$19/'Project Summary'!$F$19,2),"")</f>
        <v/>
      </c>
      <c r="AD16" s="120"/>
      <c r="AE16" s="120"/>
      <c r="AF16" s="120"/>
      <c r="AG16" s="120"/>
      <c r="AH16" s="120"/>
      <c r="AI16" s="120"/>
    </row>
    <row r="17" spans="2:35" ht="19.899999999999999" customHeight="1" x14ac:dyDescent="0.2">
      <c r="B17" s="153">
        <v>9</v>
      </c>
      <c r="C17" s="54"/>
      <c r="D17" s="113"/>
      <c r="E17" s="113"/>
      <c r="F17" s="113"/>
      <c r="G17" s="59"/>
      <c r="H17" s="53"/>
      <c r="I17" s="155" t="str">
        <f>IF(AND(H17&gt;=Lookups!$B$10,H17&lt;=Lookups!$C$10),Lookups!$D$10-(Lookups!$E$10*H17),IF(AND(H17&gt;Lookups!$B$11,H17&lt;=Lookups!$C$11),Lookups!$D$11-(Lookups!$E$11*H17),""))</f>
        <v/>
      </c>
      <c r="J17" s="53"/>
      <c r="K17" s="155">
        <v>119</v>
      </c>
      <c r="L17" s="155">
        <v>52</v>
      </c>
      <c r="M17" s="155">
        <f>VLOOKUP($D$5,Lookups!$B$14:$D$24,3,FALSE)</f>
        <v>2.5450000000000001E-4</v>
      </c>
      <c r="N17" s="155" t="e">
        <f>VLOOKUP(F17,Lookups!$F$14:$H$18,3,FALSE)</f>
        <v>#N/A</v>
      </c>
      <c r="O17" s="156">
        <f>VLOOKUP($D$5,Lookups!$B$14:$D$24,2,FALSE)*'Heat Pump Water Heaters'!G17</f>
        <v>0</v>
      </c>
      <c r="P17" s="157" t="str">
        <f t="shared" si="0"/>
        <v/>
      </c>
      <c r="Q17" s="158" t="str">
        <f t="shared" si="1"/>
        <v/>
      </c>
      <c r="R17" s="159" t="str">
        <f t="shared" si="2"/>
        <v/>
      </c>
      <c r="S17" s="158" t="str">
        <f>IFERROR(ROUND(R17*'Project Summary'!$E$19/'Project Summary'!$F$19,2),"")</f>
        <v/>
      </c>
      <c r="AD17" s="120"/>
      <c r="AE17" s="120"/>
      <c r="AF17" s="120"/>
      <c r="AG17" s="120"/>
      <c r="AH17" s="120"/>
      <c r="AI17" s="120"/>
    </row>
    <row r="18" spans="2:35" ht="19.899999999999999" customHeight="1" thickBot="1" x14ac:dyDescent="0.25">
      <c r="B18" s="160">
        <v>10</v>
      </c>
      <c r="C18" s="55"/>
      <c r="D18" s="114"/>
      <c r="E18" s="114"/>
      <c r="F18" s="114"/>
      <c r="G18" s="60"/>
      <c r="H18" s="56"/>
      <c r="I18" s="162" t="str">
        <f>IF(AND(H18&gt;=Lookups!$B$10,H18&lt;=Lookups!$C$10),Lookups!$D$10-(Lookups!$E$10*H18),IF(AND(H18&gt;Lookups!$B$11,H18&lt;=Lookups!$C$11),Lookups!$D$11-(Lookups!$E$11*H18),""))</f>
        <v/>
      </c>
      <c r="J18" s="56"/>
      <c r="K18" s="162">
        <v>119</v>
      </c>
      <c r="L18" s="162">
        <v>52</v>
      </c>
      <c r="M18" s="162">
        <f>VLOOKUP($D$5,Lookups!$B$14:$D$24,3,FALSE)</f>
        <v>2.5450000000000001E-4</v>
      </c>
      <c r="N18" s="162" t="e">
        <f>VLOOKUP(F18,Lookups!$F$14:$H$18,3,FALSE)</f>
        <v>#N/A</v>
      </c>
      <c r="O18" s="163">
        <f>VLOOKUP($D$5,Lookups!$B$14:$D$24,2,FALSE)*'Heat Pump Water Heaters'!G18</f>
        <v>0</v>
      </c>
      <c r="P18" s="164" t="str">
        <f t="shared" si="0"/>
        <v/>
      </c>
      <c r="Q18" s="165" t="str">
        <f t="shared" si="1"/>
        <v/>
      </c>
      <c r="R18" s="166" t="str">
        <f t="shared" si="2"/>
        <v/>
      </c>
      <c r="S18" s="165" t="str">
        <f>IFERROR(ROUND(R18*'Project Summary'!$E$19/'Project Summary'!$F$19,2),"")</f>
        <v/>
      </c>
      <c r="AD18" s="120"/>
      <c r="AE18" s="120"/>
      <c r="AF18" s="120"/>
      <c r="AG18" s="120"/>
      <c r="AH18" s="120"/>
      <c r="AI18" s="120"/>
    </row>
    <row r="22" spans="2:35" ht="15" hidden="1" customHeight="1" thickBot="1" x14ac:dyDescent="0.25"/>
    <row r="23" spans="2:35" ht="15" hidden="1" customHeight="1" x14ac:dyDescent="0.2"/>
    <row r="24" spans="2:35" s="168" customFormat="1" ht="6" hidden="1" customHeight="1" x14ac:dyDescent="0.2">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row>
    <row r="25" spans="2:35" s="168" customFormat="1" ht="26.25" hidden="1" customHeight="1" x14ac:dyDescent="0.35">
      <c r="B25" s="169" t="s">
        <v>7</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row>
    <row r="26" spans="2:35" s="168" customFormat="1" ht="15" hidden="1" customHeight="1" x14ac:dyDescent="0.2">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row>
    <row r="27" spans="2:35" s="168" customFormat="1" ht="15" hidden="1" customHeight="1" x14ac:dyDescent="0.2">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row>
    <row r="28" spans="2:35" s="168" customFormat="1" ht="15" hidden="1" customHeight="1" x14ac:dyDescent="0.25">
      <c r="B28" s="170"/>
      <c r="C28" s="171" t="s">
        <v>120</v>
      </c>
      <c r="D28" s="172"/>
      <c r="E28" s="172"/>
      <c r="F28" s="172"/>
      <c r="G28" s="172"/>
      <c r="H28" s="172"/>
      <c r="I28" s="172"/>
      <c r="J28" s="172"/>
      <c r="K28" s="172"/>
      <c r="L28" s="172"/>
      <c r="M28" s="172"/>
      <c r="N28" s="172"/>
      <c r="O28" s="172"/>
      <c r="P28" s="167"/>
      <c r="Q28" s="167"/>
      <c r="R28" s="167"/>
      <c r="S28" s="167"/>
      <c r="T28" s="167"/>
      <c r="U28" s="167"/>
      <c r="V28" s="167"/>
      <c r="W28" s="167"/>
      <c r="X28" s="167"/>
      <c r="Y28" s="167"/>
      <c r="Z28" s="167"/>
      <c r="AA28" s="167"/>
      <c r="AB28" s="167"/>
      <c r="AC28" s="167"/>
      <c r="AD28" s="167"/>
      <c r="AE28" s="167"/>
      <c r="AF28" s="167"/>
      <c r="AG28" s="167"/>
      <c r="AH28" s="167"/>
      <c r="AI28" s="167"/>
    </row>
    <row r="29" spans="2:35" s="168" customFormat="1" ht="60.75" hidden="1" customHeight="1" x14ac:dyDescent="0.2">
      <c r="B29" s="173" t="s">
        <v>23</v>
      </c>
      <c r="C29" s="174" t="s">
        <v>44</v>
      </c>
      <c r="D29" s="174" t="s">
        <v>121</v>
      </c>
      <c r="E29" s="174"/>
      <c r="F29" s="174"/>
      <c r="G29" s="174"/>
      <c r="H29" s="174"/>
      <c r="I29" s="174"/>
      <c r="J29" s="174"/>
      <c r="K29" s="174"/>
      <c r="L29" s="174"/>
      <c r="M29" s="174"/>
      <c r="N29" s="174"/>
      <c r="O29" s="174"/>
      <c r="P29" s="167"/>
      <c r="Q29" s="167"/>
      <c r="R29" s="167"/>
      <c r="S29" s="167"/>
      <c r="T29" s="167"/>
      <c r="U29" s="167"/>
      <c r="V29" s="167"/>
      <c r="W29" s="167"/>
      <c r="X29" s="167"/>
      <c r="Y29" s="167"/>
      <c r="Z29" s="167"/>
      <c r="AA29" s="167"/>
      <c r="AB29" s="167"/>
      <c r="AC29" s="167"/>
      <c r="AD29" s="167"/>
      <c r="AE29" s="167"/>
      <c r="AF29" s="167"/>
      <c r="AG29" s="167"/>
      <c r="AH29" s="167"/>
      <c r="AI29" s="167"/>
    </row>
    <row r="30" spans="2:35" s="168" customFormat="1" ht="15" hidden="1" customHeight="1" x14ac:dyDescent="0.2">
      <c r="B30" s="175">
        <v>1</v>
      </c>
      <c r="C30" s="176" t="str">
        <f t="shared" ref="C30:C39" si="3">IFERROR(INDEX(xyHWUsage,MATCH($D$5,yHPBuildings,0),3),"")</f>
        <v/>
      </c>
      <c r="D30" s="177" t="str">
        <f t="shared" ref="D30:D39" si="4">IFERROR(INDEX(xyHWUsage,MATCH($D$5,yHPBuildings,0),2),"")</f>
        <v/>
      </c>
      <c r="E30" s="177"/>
      <c r="F30" s="178"/>
      <c r="G30" s="178"/>
      <c r="H30" s="178"/>
      <c r="I30" s="178"/>
      <c r="J30" s="178"/>
      <c r="K30" s="178"/>
      <c r="L30" s="178"/>
      <c r="M30" s="178"/>
      <c r="N30" s="178"/>
      <c r="O30" s="178"/>
      <c r="P30" s="167"/>
      <c r="Q30" s="167"/>
      <c r="R30" s="167"/>
      <c r="S30" s="167"/>
      <c r="T30" s="167"/>
      <c r="U30" s="167"/>
      <c r="V30" s="167"/>
      <c r="W30" s="167"/>
      <c r="X30" s="167"/>
      <c r="Y30" s="167"/>
      <c r="Z30" s="167"/>
      <c r="AA30" s="167"/>
      <c r="AB30" s="167"/>
      <c r="AC30" s="167"/>
      <c r="AD30" s="167"/>
      <c r="AE30" s="167"/>
      <c r="AF30" s="167"/>
      <c r="AG30" s="167"/>
      <c r="AH30" s="167"/>
      <c r="AI30" s="167"/>
    </row>
    <row r="31" spans="2:35" s="168" customFormat="1" ht="15" hidden="1" customHeight="1" x14ac:dyDescent="0.2">
      <c r="B31" s="179">
        <v>2</v>
      </c>
      <c r="C31" s="180" t="str">
        <f t="shared" si="3"/>
        <v/>
      </c>
      <c r="D31" s="181" t="str">
        <f t="shared" si="4"/>
        <v/>
      </c>
      <c r="E31" s="182"/>
      <c r="F31" s="183"/>
      <c r="G31" s="183"/>
      <c r="H31" s="183"/>
      <c r="I31" s="183"/>
      <c r="J31" s="183"/>
      <c r="K31" s="183"/>
      <c r="L31" s="183"/>
      <c r="M31" s="183"/>
      <c r="N31" s="183"/>
      <c r="O31" s="183"/>
      <c r="P31" s="167"/>
      <c r="Q31" s="167"/>
      <c r="R31" s="167"/>
      <c r="S31" s="167"/>
      <c r="T31" s="167"/>
      <c r="U31" s="167"/>
      <c r="V31" s="167"/>
      <c r="W31" s="167"/>
      <c r="X31" s="167"/>
      <c r="Y31" s="167"/>
      <c r="Z31" s="167"/>
      <c r="AA31" s="167"/>
      <c r="AB31" s="167"/>
      <c r="AC31" s="167"/>
      <c r="AD31" s="167"/>
      <c r="AE31" s="167"/>
      <c r="AF31" s="167"/>
      <c r="AG31" s="167"/>
      <c r="AH31" s="167"/>
      <c r="AI31" s="167"/>
    </row>
    <row r="32" spans="2:35" s="168" customFormat="1" ht="15" hidden="1" customHeight="1" x14ac:dyDescent="0.2">
      <c r="B32" s="179">
        <v>3</v>
      </c>
      <c r="C32" s="180" t="str">
        <f t="shared" si="3"/>
        <v/>
      </c>
      <c r="D32" s="181" t="str">
        <f t="shared" si="4"/>
        <v/>
      </c>
      <c r="E32" s="182"/>
      <c r="F32" s="183"/>
      <c r="G32" s="183"/>
      <c r="H32" s="183"/>
      <c r="I32" s="183"/>
      <c r="J32" s="183"/>
      <c r="K32" s="183"/>
      <c r="L32" s="183"/>
      <c r="M32" s="183"/>
      <c r="N32" s="183"/>
      <c r="O32" s="183"/>
      <c r="P32" s="167"/>
      <c r="Q32" s="167"/>
      <c r="R32" s="167"/>
      <c r="S32" s="167"/>
      <c r="T32" s="167"/>
      <c r="U32" s="167"/>
      <c r="V32" s="167"/>
      <c r="W32" s="167"/>
      <c r="X32" s="167"/>
      <c r="Y32" s="167"/>
      <c r="Z32" s="167"/>
      <c r="AA32" s="167"/>
      <c r="AB32" s="167"/>
      <c r="AC32" s="167"/>
      <c r="AD32" s="167"/>
      <c r="AE32" s="167"/>
      <c r="AF32" s="167"/>
      <c r="AG32" s="167"/>
      <c r="AH32" s="167"/>
      <c r="AI32" s="167"/>
    </row>
    <row r="33" spans="1:520" s="168" customFormat="1" ht="15" hidden="1" customHeight="1" x14ac:dyDescent="0.2">
      <c r="B33" s="179">
        <v>4</v>
      </c>
      <c r="C33" s="180" t="str">
        <f t="shared" si="3"/>
        <v/>
      </c>
      <c r="D33" s="181" t="str">
        <f t="shared" si="4"/>
        <v/>
      </c>
      <c r="E33" s="182"/>
      <c r="F33" s="183"/>
      <c r="G33" s="183"/>
      <c r="H33" s="183"/>
      <c r="I33" s="183"/>
      <c r="J33" s="183"/>
      <c r="K33" s="183"/>
      <c r="L33" s="183"/>
      <c r="M33" s="183"/>
      <c r="N33" s="183"/>
      <c r="O33" s="183"/>
      <c r="P33" s="167"/>
      <c r="Q33" s="167"/>
      <c r="R33" s="167"/>
      <c r="S33" s="167"/>
      <c r="T33" s="167"/>
      <c r="U33" s="167"/>
      <c r="V33" s="167"/>
      <c r="W33" s="167"/>
      <c r="X33" s="167"/>
      <c r="Y33" s="167"/>
      <c r="Z33" s="167"/>
      <c r="AA33" s="167"/>
      <c r="AB33" s="167"/>
      <c r="AC33" s="167"/>
      <c r="AD33" s="167"/>
      <c r="AE33" s="167"/>
      <c r="AF33" s="167"/>
      <c r="AG33" s="167"/>
      <c r="AH33" s="167"/>
      <c r="AI33" s="167"/>
    </row>
    <row r="34" spans="1:520" s="168" customFormat="1" ht="15" hidden="1" customHeight="1" x14ac:dyDescent="0.2">
      <c r="B34" s="179">
        <v>5</v>
      </c>
      <c r="C34" s="180" t="str">
        <f t="shared" si="3"/>
        <v/>
      </c>
      <c r="D34" s="181" t="str">
        <f t="shared" si="4"/>
        <v/>
      </c>
      <c r="E34" s="182"/>
      <c r="F34" s="183"/>
      <c r="G34" s="183"/>
      <c r="H34" s="183"/>
      <c r="I34" s="183"/>
      <c r="J34" s="183"/>
      <c r="K34" s="183"/>
      <c r="L34" s="183"/>
      <c r="M34" s="183"/>
      <c r="N34" s="183"/>
      <c r="O34" s="183"/>
      <c r="P34" s="167"/>
      <c r="Q34" s="167"/>
      <c r="R34" s="167"/>
      <c r="S34" s="167"/>
      <c r="T34" s="167"/>
      <c r="U34" s="167"/>
      <c r="V34" s="167"/>
      <c r="W34" s="167"/>
      <c r="X34" s="167"/>
      <c r="Y34" s="167"/>
      <c r="Z34" s="167"/>
      <c r="AA34" s="167"/>
      <c r="AB34" s="167"/>
      <c r="AC34" s="167"/>
      <c r="AD34" s="167"/>
      <c r="AE34" s="167"/>
      <c r="AF34" s="167"/>
      <c r="AG34" s="167"/>
      <c r="AH34" s="167"/>
      <c r="AI34" s="167"/>
    </row>
    <row r="35" spans="1:520" s="168" customFormat="1" ht="15" hidden="1" customHeight="1" x14ac:dyDescent="0.2">
      <c r="B35" s="179">
        <v>6</v>
      </c>
      <c r="C35" s="180" t="str">
        <f t="shared" si="3"/>
        <v/>
      </c>
      <c r="D35" s="181" t="str">
        <f t="shared" si="4"/>
        <v/>
      </c>
      <c r="E35" s="182"/>
      <c r="F35" s="183"/>
      <c r="G35" s="183"/>
      <c r="H35" s="183"/>
      <c r="I35" s="183"/>
      <c r="J35" s="183"/>
      <c r="K35" s="183"/>
      <c r="L35" s="183"/>
      <c r="M35" s="183"/>
      <c r="N35" s="183"/>
      <c r="O35" s="183"/>
      <c r="P35" s="167"/>
      <c r="Q35" s="167"/>
      <c r="R35" s="167"/>
      <c r="S35" s="167"/>
      <c r="T35" s="167"/>
      <c r="U35" s="167"/>
      <c r="V35" s="167"/>
      <c r="W35" s="167"/>
      <c r="X35" s="167"/>
      <c r="Y35" s="167"/>
      <c r="Z35" s="167"/>
      <c r="AA35" s="167"/>
      <c r="AB35" s="167"/>
      <c r="AC35" s="167"/>
      <c r="AD35" s="167"/>
      <c r="AE35" s="167"/>
      <c r="AF35" s="167"/>
      <c r="AG35" s="167"/>
      <c r="AH35" s="167"/>
      <c r="AI35" s="167"/>
    </row>
    <row r="36" spans="1:520" s="168" customFormat="1" ht="15" hidden="1" customHeight="1" x14ac:dyDescent="0.2">
      <c r="B36" s="179">
        <v>7</v>
      </c>
      <c r="C36" s="180" t="str">
        <f t="shared" si="3"/>
        <v/>
      </c>
      <c r="D36" s="181" t="str">
        <f t="shared" si="4"/>
        <v/>
      </c>
      <c r="E36" s="182"/>
      <c r="F36" s="183"/>
      <c r="G36" s="183"/>
      <c r="H36" s="183"/>
      <c r="I36" s="183"/>
      <c r="J36" s="183"/>
      <c r="K36" s="183"/>
      <c r="L36" s="183"/>
      <c r="M36" s="183"/>
      <c r="N36" s="183"/>
      <c r="O36" s="183"/>
      <c r="P36" s="167"/>
      <c r="Q36" s="167"/>
      <c r="R36" s="167"/>
      <c r="S36" s="167"/>
      <c r="T36" s="167"/>
      <c r="U36" s="167"/>
      <c r="V36" s="167"/>
      <c r="W36" s="167"/>
      <c r="X36" s="167"/>
      <c r="Y36" s="167"/>
      <c r="Z36" s="167"/>
      <c r="AA36" s="167"/>
      <c r="AB36" s="167"/>
      <c r="AC36" s="167"/>
      <c r="AD36" s="167"/>
      <c r="AE36" s="167"/>
      <c r="AF36" s="167"/>
      <c r="AG36" s="167"/>
      <c r="AH36" s="167"/>
      <c r="AI36" s="167"/>
    </row>
    <row r="37" spans="1:520" ht="15" hidden="1" customHeight="1" x14ac:dyDescent="0.2">
      <c r="A37" s="167"/>
      <c r="B37" s="179">
        <v>8</v>
      </c>
      <c r="C37" s="180" t="str">
        <f t="shared" si="3"/>
        <v/>
      </c>
      <c r="D37" s="181" t="str">
        <f t="shared" si="4"/>
        <v/>
      </c>
      <c r="E37" s="182"/>
      <c r="F37" s="183"/>
      <c r="G37" s="183"/>
      <c r="H37" s="183"/>
      <c r="I37" s="183"/>
      <c r="J37" s="183"/>
      <c r="K37" s="183"/>
      <c r="L37" s="183"/>
      <c r="M37" s="183"/>
      <c r="N37" s="183"/>
      <c r="O37" s="183"/>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c r="IW37" s="167"/>
      <c r="IX37" s="167"/>
      <c r="IY37" s="167"/>
      <c r="IZ37" s="167"/>
      <c r="JA37" s="167"/>
      <c r="JB37" s="167"/>
      <c r="JC37" s="167"/>
      <c r="JD37" s="167"/>
      <c r="JE37" s="167"/>
      <c r="JF37" s="167"/>
      <c r="JG37" s="167"/>
      <c r="JH37" s="167"/>
      <c r="JI37" s="167"/>
      <c r="JJ37" s="167"/>
      <c r="JK37" s="167"/>
      <c r="JL37" s="167"/>
      <c r="JM37" s="167"/>
      <c r="JN37" s="167"/>
      <c r="JO37" s="167"/>
      <c r="JP37" s="167"/>
      <c r="JQ37" s="167"/>
      <c r="JR37" s="167"/>
      <c r="JS37" s="167"/>
      <c r="JT37" s="167"/>
      <c r="JU37" s="167"/>
      <c r="JV37" s="167"/>
      <c r="JW37" s="167"/>
      <c r="JX37" s="167"/>
      <c r="JY37" s="167"/>
      <c r="JZ37" s="167"/>
      <c r="KA37" s="167"/>
      <c r="KB37" s="167"/>
      <c r="KC37" s="167"/>
      <c r="KD37" s="167"/>
      <c r="KE37" s="167"/>
      <c r="KF37" s="167"/>
      <c r="KG37" s="167"/>
      <c r="KH37" s="167"/>
      <c r="KI37" s="167"/>
      <c r="KJ37" s="167"/>
      <c r="KK37" s="167"/>
      <c r="KL37" s="167"/>
      <c r="KM37" s="167"/>
      <c r="KN37" s="167"/>
      <c r="KO37" s="167"/>
      <c r="KP37" s="167"/>
      <c r="KQ37" s="167"/>
      <c r="KR37" s="167"/>
      <c r="KS37" s="167"/>
      <c r="KT37" s="167"/>
      <c r="KU37" s="167"/>
      <c r="KV37" s="167"/>
      <c r="KW37" s="167"/>
      <c r="KX37" s="167"/>
      <c r="KY37" s="167"/>
      <c r="KZ37" s="167"/>
      <c r="LA37" s="167"/>
      <c r="LB37" s="167"/>
      <c r="LC37" s="167"/>
      <c r="LD37" s="167"/>
      <c r="LE37" s="167"/>
      <c r="LF37" s="167"/>
      <c r="LG37" s="167"/>
      <c r="LH37" s="167"/>
      <c r="LI37" s="167"/>
      <c r="LJ37" s="167"/>
      <c r="LK37" s="167"/>
      <c r="LL37" s="167"/>
      <c r="LM37" s="167"/>
      <c r="LN37" s="167"/>
      <c r="LO37" s="167"/>
      <c r="LP37" s="167"/>
      <c r="LQ37" s="167"/>
      <c r="LR37" s="167"/>
      <c r="LS37" s="167"/>
      <c r="LT37" s="167"/>
      <c r="LU37" s="167"/>
      <c r="LV37" s="167"/>
      <c r="LW37" s="167"/>
      <c r="LX37" s="167"/>
      <c r="LY37" s="167"/>
      <c r="LZ37" s="167"/>
      <c r="MA37" s="167"/>
      <c r="MB37" s="167"/>
      <c r="MC37" s="167"/>
      <c r="MD37" s="167"/>
      <c r="ME37" s="167"/>
      <c r="MF37" s="167"/>
      <c r="MG37" s="167"/>
      <c r="MH37" s="167"/>
      <c r="MI37" s="167"/>
      <c r="MJ37" s="167"/>
      <c r="MK37" s="167"/>
      <c r="ML37" s="167"/>
      <c r="MM37" s="167"/>
      <c r="MN37" s="167"/>
      <c r="MO37" s="167"/>
      <c r="MP37" s="167"/>
      <c r="MQ37" s="167"/>
      <c r="MR37" s="167"/>
      <c r="MS37" s="167"/>
      <c r="MT37" s="167"/>
      <c r="MU37" s="167"/>
      <c r="MV37" s="167"/>
      <c r="MW37" s="167"/>
      <c r="MX37" s="167"/>
      <c r="MY37" s="167"/>
      <c r="MZ37" s="167"/>
      <c r="NA37" s="167"/>
      <c r="NB37" s="167"/>
      <c r="NC37" s="167"/>
      <c r="ND37" s="167"/>
      <c r="NE37" s="167"/>
      <c r="NF37" s="167"/>
      <c r="NG37" s="167"/>
      <c r="NH37" s="167"/>
      <c r="NI37" s="167"/>
      <c r="NJ37" s="167"/>
      <c r="NK37" s="167"/>
      <c r="NL37" s="167"/>
      <c r="NM37" s="167"/>
      <c r="NN37" s="167"/>
      <c r="NO37" s="167"/>
      <c r="NP37" s="167"/>
      <c r="NQ37" s="167"/>
      <c r="NR37" s="167"/>
      <c r="NS37" s="167"/>
      <c r="NT37" s="167"/>
      <c r="NU37" s="167"/>
      <c r="NV37" s="167"/>
      <c r="NW37" s="167"/>
      <c r="NX37" s="167"/>
      <c r="NY37" s="167"/>
      <c r="NZ37" s="167"/>
      <c r="OA37" s="167"/>
      <c r="OB37" s="167"/>
      <c r="OC37" s="167"/>
      <c r="OD37" s="167"/>
      <c r="OE37" s="167"/>
      <c r="OF37" s="167"/>
      <c r="OG37" s="167"/>
      <c r="OH37" s="167"/>
      <c r="OI37" s="167"/>
      <c r="OJ37" s="167"/>
      <c r="OK37" s="167"/>
      <c r="OL37" s="167"/>
      <c r="OM37" s="167"/>
      <c r="ON37" s="167"/>
      <c r="OO37" s="167"/>
      <c r="OP37" s="167"/>
      <c r="OQ37" s="167"/>
      <c r="OR37" s="167"/>
      <c r="OS37" s="167"/>
      <c r="OT37" s="167"/>
      <c r="OU37" s="167"/>
      <c r="OV37" s="167"/>
      <c r="OW37" s="167"/>
      <c r="OX37" s="167"/>
      <c r="OY37" s="167"/>
      <c r="OZ37" s="167"/>
      <c r="PA37" s="167"/>
      <c r="PB37" s="167"/>
      <c r="PC37" s="167"/>
      <c r="PD37" s="167"/>
      <c r="PE37" s="167"/>
      <c r="PF37" s="167"/>
      <c r="PG37" s="167"/>
      <c r="PH37" s="167"/>
      <c r="PI37" s="167"/>
      <c r="PJ37" s="167"/>
      <c r="PK37" s="167"/>
      <c r="PL37" s="167"/>
      <c r="PM37" s="167"/>
      <c r="PN37" s="167"/>
      <c r="PO37" s="167"/>
      <c r="PP37" s="167"/>
      <c r="PQ37" s="167"/>
      <c r="PR37" s="167"/>
      <c r="PS37" s="167"/>
      <c r="PT37" s="167"/>
      <c r="PU37" s="167"/>
      <c r="PV37" s="167"/>
      <c r="PW37" s="167"/>
      <c r="PX37" s="167"/>
      <c r="PY37" s="167"/>
      <c r="PZ37" s="167"/>
      <c r="QA37" s="167"/>
      <c r="QB37" s="167"/>
      <c r="QC37" s="167"/>
      <c r="QD37" s="167"/>
      <c r="QE37" s="167"/>
      <c r="QF37" s="167"/>
      <c r="QG37" s="167"/>
      <c r="QH37" s="167"/>
      <c r="QI37" s="167"/>
      <c r="QJ37" s="167"/>
      <c r="QK37" s="167"/>
      <c r="QL37" s="167"/>
      <c r="QM37" s="167"/>
      <c r="QN37" s="167"/>
      <c r="QO37" s="167"/>
      <c r="QP37" s="167"/>
      <c r="QQ37" s="167"/>
      <c r="QR37" s="167"/>
      <c r="QS37" s="167"/>
      <c r="QT37" s="167"/>
      <c r="QU37" s="167"/>
      <c r="QV37" s="167"/>
      <c r="QW37" s="167"/>
      <c r="QX37" s="167"/>
      <c r="QY37" s="167"/>
      <c r="QZ37" s="167"/>
      <c r="RA37" s="167"/>
      <c r="RB37" s="167"/>
      <c r="RC37" s="167"/>
      <c r="RD37" s="167"/>
      <c r="RE37" s="167"/>
      <c r="RF37" s="167"/>
      <c r="RG37" s="167"/>
      <c r="RH37" s="167"/>
      <c r="RI37" s="167"/>
      <c r="RJ37" s="167"/>
      <c r="RK37" s="167"/>
      <c r="RL37" s="167"/>
      <c r="RM37" s="167"/>
      <c r="RN37" s="167"/>
      <c r="RO37" s="167"/>
      <c r="RP37" s="167"/>
      <c r="RQ37" s="167"/>
      <c r="RR37" s="167"/>
      <c r="RS37" s="167"/>
      <c r="RT37" s="167"/>
      <c r="RU37" s="167"/>
      <c r="RV37" s="167"/>
      <c r="RW37" s="167"/>
      <c r="RX37" s="167"/>
      <c r="RY37" s="167"/>
      <c r="RZ37" s="167"/>
      <c r="SA37" s="167"/>
      <c r="SB37" s="167"/>
      <c r="SC37" s="167"/>
      <c r="SD37" s="167"/>
      <c r="SE37" s="167"/>
      <c r="SF37" s="167"/>
      <c r="SG37" s="167"/>
      <c r="SH37" s="167"/>
      <c r="SI37" s="167"/>
      <c r="SJ37" s="167"/>
      <c r="SK37" s="167"/>
      <c r="SL37" s="167"/>
      <c r="SM37" s="167"/>
      <c r="SN37" s="167"/>
      <c r="SO37" s="167"/>
      <c r="SP37" s="167"/>
      <c r="SQ37" s="167"/>
      <c r="SR37" s="167"/>
      <c r="SS37" s="167"/>
      <c r="ST37" s="167"/>
      <c r="SU37" s="167"/>
      <c r="SV37" s="167"/>
      <c r="SW37" s="167"/>
      <c r="SX37" s="167"/>
      <c r="SY37" s="167"/>
      <c r="SZ37" s="167"/>
    </row>
    <row r="38" spans="1:520" ht="15" hidden="1" customHeight="1" x14ac:dyDescent="0.2">
      <c r="A38" s="167"/>
      <c r="B38" s="179">
        <v>9</v>
      </c>
      <c r="C38" s="180" t="str">
        <f t="shared" si="3"/>
        <v/>
      </c>
      <c r="D38" s="181" t="str">
        <f t="shared" si="4"/>
        <v/>
      </c>
      <c r="E38" s="182"/>
      <c r="F38" s="183"/>
      <c r="G38" s="183"/>
      <c r="H38" s="183"/>
      <c r="I38" s="183"/>
      <c r="J38" s="183"/>
      <c r="K38" s="183"/>
      <c r="L38" s="183"/>
      <c r="M38" s="183"/>
      <c r="N38" s="183"/>
      <c r="O38" s="183"/>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c r="IW38" s="167"/>
      <c r="IX38" s="167"/>
      <c r="IY38" s="167"/>
      <c r="IZ38" s="167"/>
      <c r="JA38" s="167"/>
      <c r="JB38" s="167"/>
      <c r="JC38" s="167"/>
      <c r="JD38" s="167"/>
      <c r="JE38" s="167"/>
      <c r="JF38" s="167"/>
      <c r="JG38" s="167"/>
      <c r="JH38" s="167"/>
      <c r="JI38" s="167"/>
      <c r="JJ38" s="167"/>
      <c r="JK38" s="167"/>
      <c r="JL38" s="167"/>
      <c r="JM38" s="167"/>
      <c r="JN38" s="167"/>
      <c r="JO38" s="167"/>
      <c r="JP38" s="167"/>
      <c r="JQ38" s="167"/>
      <c r="JR38" s="167"/>
      <c r="JS38" s="167"/>
      <c r="JT38" s="167"/>
      <c r="JU38" s="167"/>
      <c r="JV38" s="167"/>
      <c r="JW38" s="167"/>
      <c r="JX38" s="167"/>
      <c r="JY38" s="167"/>
      <c r="JZ38" s="167"/>
      <c r="KA38" s="167"/>
      <c r="KB38" s="167"/>
      <c r="KC38" s="167"/>
      <c r="KD38" s="167"/>
      <c r="KE38" s="167"/>
      <c r="KF38" s="167"/>
      <c r="KG38" s="167"/>
      <c r="KH38" s="167"/>
      <c r="KI38" s="167"/>
      <c r="KJ38" s="167"/>
      <c r="KK38" s="167"/>
      <c r="KL38" s="167"/>
      <c r="KM38" s="167"/>
      <c r="KN38" s="167"/>
      <c r="KO38" s="167"/>
      <c r="KP38" s="167"/>
      <c r="KQ38" s="167"/>
      <c r="KR38" s="167"/>
      <c r="KS38" s="167"/>
      <c r="KT38" s="167"/>
      <c r="KU38" s="167"/>
      <c r="KV38" s="167"/>
      <c r="KW38" s="167"/>
      <c r="KX38" s="167"/>
      <c r="KY38" s="167"/>
      <c r="KZ38" s="167"/>
      <c r="LA38" s="167"/>
      <c r="LB38" s="167"/>
      <c r="LC38" s="167"/>
      <c r="LD38" s="167"/>
      <c r="LE38" s="167"/>
      <c r="LF38" s="167"/>
      <c r="LG38" s="167"/>
      <c r="LH38" s="167"/>
      <c r="LI38" s="167"/>
      <c r="LJ38" s="167"/>
      <c r="LK38" s="167"/>
      <c r="LL38" s="167"/>
      <c r="LM38" s="167"/>
      <c r="LN38" s="167"/>
      <c r="LO38" s="167"/>
      <c r="LP38" s="167"/>
      <c r="LQ38" s="167"/>
      <c r="LR38" s="167"/>
      <c r="LS38" s="167"/>
      <c r="LT38" s="167"/>
      <c r="LU38" s="167"/>
      <c r="LV38" s="167"/>
      <c r="LW38" s="167"/>
      <c r="LX38" s="167"/>
      <c r="LY38" s="167"/>
      <c r="LZ38" s="167"/>
      <c r="MA38" s="167"/>
      <c r="MB38" s="167"/>
      <c r="MC38" s="167"/>
      <c r="MD38" s="167"/>
      <c r="ME38" s="167"/>
      <c r="MF38" s="167"/>
      <c r="MG38" s="167"/>
      <c r="MH38" s="167"/>
      <c r="MI38" s="167"/>
      <c r="MJ38" s="167"/>
      <c r="MK38" s="167"/>
      <c r="ML38" s="167"/>
      <c r="MM38" s="167"/>
      <c r="MN38" s="167"/>
      <c r="MO38" s="167"/>
      <c r="MP38" s="167"/>
      <c r="MQ38" s="167"/>
      <c r="MR38" s="167"/>
      <c r="MS38" s="167"/>
      <c r="MT38" s="167"/>
      <c r="MU38" s="167"/>
      <c r="MV38" s="167"/>
      <c r="MW38" s="167"/>
      <c r="MX38" s="167"/>
      <c r="MY38" s="167"/>
      <c r="MZ38" s="167"/>
      <c r="NA38" s="167"/>
      <c r="NB38" s="167"/>
      <c r="NC38" s="167"/>
      <c r="ND38" s="167"/>
      <c r="NE38" s="167"/>
      <c r="NF38" s="167"/>
      <c r="NG38" s="167"/>
      <c r="NH38" s="167"/>
      <c r="NI38" s="167"/>
      <c r="NJ38" s="167"/>
      <c r="NK38" s="167"/>
      <c r="NL38" s="167"/>
      <c r="NM38" s="167"/>
      <c r="NN38" s="167"/>
      <c r="NO38" s="167"/>
      <c r="NP38" s="167"/>
      <c r="NQ38" s="167"/>
      <c r="NR38" s="167"/>
      <c r="NS38" s="167"/>
      <c r="NT38" s="167"/>
      <c r="NU38" s="167"/>
      <c r="NV38" s="167"/>
      <c r="NW38" s="167"/>
      <c r="NX38" s="167"/>
      <c r="NY38" s="167"/>
      <c r="NZ38" s="167"/>
      <c r="OA38" s="167"/>
      <c r="OB38" s="167"/>
      <c r="OC38" s="167"/>
      <c r="OD38" s="167"/>
      <c r="OE38" s="167"/>
      <c r="OF38" s="167"/>
      <c r="OG38" s="167"/>
      <c r="OH38" s="167"/>
      <c r="OI38" s="167"/>
      <c r="OJ38" s="167"/>
      <c r="OK38" s="167"/>
      <c r="OL38" s="167"/>
      <c r="OM38" s="167"/>
      <c r="ON38" s="167"/>
      <c r="OO38" s="167"/>
      <c r="OP38" s="167"/>
      <c r="OQ38" s="167"/>
      <c r="OR38" s="167"/>
      <c r="OS38" s="167"/>
      <c r="OT38" s="167"/>
      <c r="OU38" s="167"/>
      <c r="OV38" s="167"/>
      <c r="OW38" s="167"/>
      <c r="OX38" s="167"/>
      <c r="OY38" s="167"/>
      <c r="OZ38" s="167"/>
      <c r="PA38" s="167"/>
      <c r="PB38" s="167"/>
      <c r="PC38" s="167"/>
      <c r="PD38" s="167"/>
      <c r="PE38" s="167"/>
      <c r="PF38" s="167"/>
      <c r="PG38" s="167"/>
      <c r="PH38" s="167"/>
      <c r="PI38" s="167"/>
      <c r="PJ38" s="167"/>
      <c r="PK38" s="167"/>
      <c r="PL38" s="167"/>
      <c r="PM38" s="167"/>
      <c r="PN38" s="167"/>
      <c r="PO38" s="167"/>
      <c r="PP38" s="167"/>
      <c r="PQ38" s="167"/>
      <c r="PR38" s="167"/>
      <c r="PS38" s="167"/>
      <c r="PT38" s="167"/>
      <c r="PU38" s="167"/>
      <c r="PV38" s="167"/>
      <c r="PW38" s="167"/>
      <c r="PX38" s="167"/>
      <c r="PY38" s="167"/>
      <c r="PZ38" s="167"/>
      <c r="QA38" s="167"/>
      <c r="QB38" s="167"/>
      <c r="QC38" s="167"/>
      <c r="QD38" s="167"/>
      <c r="QE38" s="167"/>
      <c r="QF38" s="167"/>
      <c r="QG38" s="167"/>
      <c r="QH38" s="167"/>
      <c r="QI38" s="167"/>
      <c r="QJ38" s="167"/>
      <c r="QK38" s="167"/>
      <c r="QL38" s="167"/>
      <c r="QM38" s="167"/>
      <c r="QN38" s="167"/>
      <c r="QO38" s="167"/>
      <c r="QP38" s="167"/>
      <c r="QQ38" s="167"/>
      <c r="QR38" s="167"/>
      <c r="QS38" s="167"/>
      <c r="QT38" s="167"/>
      <c r="QU38" s="167"/>
      <c r="QV38" s="167"/>
      <c r="QW38" s="167"/>
      <c r="QX38" s="167"/>
      <c r="QY38" s="167"/>
      <c r="QZ38" s="167"/>
      <c r="RA38" s="167"/>
      <c r="RB38" s="167"/>
      <c r="RC38" s="167"/>
      <c r="RD38" s="167"/>
      <c r="RE38" s="167"/>
      <c r="RF38" s="167"/>
      <c r="RG38" s="167"/>
      <c r="RH38" s="167"/>
      <c r="RI38" s="167"/>
      <c r="RJ38" s="167"/>
      <c r="RK38" s="167"/>
      <c r="RL38" s="167"/>
      <c r="RM38" s="167"/>
      <c r="RN38" s="167"/>
      <c r="RO38" s="167"/>
      <c r="RP38" s="167"/>
      <c r="RQ38" s="167"/>
      <c r="RR38" s="167"/>
      <c r="RS38" s="167"/>
      <c r="RT38" s="167"/>
      <c r="RU38" s="167"/>
      <c r="RV38" s="167"/>
      <c r="RW38" s="167"/>
      <c r="RX38" s="167"/>
      <c r="RY38" s="167"/>
      <c r="RZ38" s="167"/>
      <c r="SA38" s="167"/>
      <c r="SB38" s="167"/>
      <c r="SC38" s="167"/>
      <c r="SD38" s="167"/>
      <c r="SE38" s="167"/>
      <c r="SF38" s="167"/>
      <c r="SG38" s="167"/>
      <c r="SH38" s="167"/>
      <c r="SI38" s="167"/>
      <c r="SJ38" s="167"/>
      <c r="SK38" s="167"/>
      <c r="SL38" s="167"/>
      <c r="SM38" s="167"/>
      <c r="SN38" s="167"/>
      <c r="SO38" s="167"/>
      <c r="SP38" s="167"/>
      <c r="SQ38" s="167"/>
      <c r="SR38" s="167"/>
      <c r="SS38" s="167"/>
      <c r="ST38" s="167"/>
      <c r="SU38" s="167"/>
      <c r="SV38" s="167"/>
      <c r="SW38" s="167"/>
      <c r="SX38" s="167"/>
      <c r="SY38" s="167"/>
      <c r="SZ38" s="167"/>
    </row>
    <row r="39" spans="1:520" ht="15" hidden="1" customHeight="1" x14ac:dyDescent="0.2">
      <c r="A39" s="167"/>
      <c r="B39" s="184">
        <v>10</v>
      </c>
      <c r="C39" s="185" t="str">
        <f t="shared" si="3"/>
        <v/>
      </c>
      <c r="D39" s="186" t="str">
        <f t="shared" si="4"/>
        <v/>
      </c>
      <c r="E39" s="187"/>
      <c r="F39" s="188"/>
      <c r="G39" s="188"/>
      <c r="H39" s="188"/>
      <c r="I39" s="188"/>
      <c r="J39" s="188"/>
      <c r="K39" s="188"/>
      <c r="L39" s="188"/>
      <c r="M39" s="188"/>
      <c r="N39" s="188"/>
      <c r="O39" s="188"/>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c r="IW39" s="167"/>
      <c r="IX39" s="167"/>
      <c r="IY39" s="167"/>
      <c r="IZ39" s="167"/>
      <c r="JA39" s="167"/>
      <c r="JB39" s="167"/>
      <c r="JC39" s="167"/>
      <c r="JD39" s="167"/>
      <c r="JE39" s="167"/>
      <c r="JF39" s="167"/>
      <c r="JG39" s="167"/>
      <c r="JH39" s="167"/>
      <c r="JI39" s="167"/>
      <c r="JJ39" s="167"/>
      <c r="JK39" s="167"/>
      <c r="JL39" s="167"/>
      <c r="JM39" s="167"/>
      <c r="JN39" s="167"/>
      <c r="JO39" s="167"/>
      <c r="JP39" s="167"/>
      <c r="JQ39" s="167"/>
      <c r="JR39" s="167"/>
      <c r="JS39" s="167"/>
      <c r="JT39" s="167"/>
      <c r="JU39" s="167"/>
      <c r="JV39" s="167"/>
      <c r="JW39" s="167"/>
      <c r="JX39" s="167"/>
      <c r="JY39" s="167"/>
      <c r="JZ39" s="167"/>
      <c r="KA39" s="167"/>
      <c r="KB39" s="167"/>
      <c r="KC39" s="167"/>
      <c r="KD39" s="167"/>
      <c r="KE39" s="167"/>
      <c r="KF39" s="167"/>
      <c r="KG39" s="167"/>
      <c r="KH39" s="167"/>
      <c r="KI39" s="167"/>
      <c r="KJ39" s="167"/>
      <c r="KK39" s="167"/>
      <c r="KL39" s="167"/>
      <c r="KM39" s="167"/>
      <c r="KN39" s="167"/>
      <c r="KO39" s="167"/>
      <c r="KP39" s="167"/>
      <c r="KQ39" s="167"/>
      <c r="KR39" s="167"/>
      <c r="KS39" s="167"/>
      <c r="KT39" s="167"/>
      <c r="KU39" s="167"/>
      <c r="KV39" s="167"/>
      <c r="KW39" s="167"/>
      <c r="KX39" s="167"/>
      <c r="KY39" s="167"/>
      <c r="KZ39" s="167"/>
      <c r="LA39" s="167"/>
      <c r="LB39" s="167"/>
      <c r="LC39" s="167"/>
      <c r="LD39" s="167"/>
      <c r="LE39" s="167"/>
      <c r="LF39" s="167"/>
      <c r="LG39" s="167"/>
      <c r="LH39" s="167"/>
      <c r="LI39" s="167"/>
      <c r="LJ39" s="167"/>
      <c r="LK39" s="167"/>
      <c r="LL39" s="167"/>
      <c r="LM39" s="167"/>
      <c r="LN39" s="167"/>
      <c r="LO39" s="167"/>
      <c r="LP39" s="167"/>
      <c r="LQ39" s="167"/>
      <c r="LR39" s="167"/>
      <c r="LS39" s="167"/>
      <c r="LT39" s="167"/>
      <c r="LU39" s="167"/>
      <c r="LV39" s="167"/>
      <c r="LW39" s="167"/>
      <c r="LX39" s="167"/>
      <c r="LY39" s="167"/>
      <c r="LZ39" s="167"/>
      <c r="MA39" s="167"/>
      <c r="MB39" s="167"/>
      <c r="MC39" s="167"/>
      <c r="MD39" s="167"/>
      <c r="ME39" s="167"/>
      <c r="MF39" s="167"/>
      <c r="MG39" s="167"/>
      <c r="MH39" s="167"/>
      <c r="MI39" s="167"/>
      <c r="MJ39" s="167"/>
      <c r="MK39" s="167"/>
      <c r="ML39" s="167"/>
      <c r="MM39" s="167"/>
      <c r="MN39" s="167"/>
      <c r="MO39" s="167"/>
      <c r="MP39" s="167"/>
      <c r="MQ39" s="167"/>
      <c r="MR39" s="167"/>
      <c r="MS39" s="167"/>
      <c r="MT39" s="167"/>
      <c r="MU39" s="167"/>
      <c r="MV39" s="167"/>
      <c r="MW39" s="167"/>
      <c r="MX39" s="167"/>
      <c r="MY39" s="167"/>
      <c r="MZ39" s="167"/>
      <c r="NA39" s="167"/>
      <c r="NB39" s="167"/>
      <c r="NC39" s="167"/>
      <c r="ND39" s="167"/>
      <c r="NE39" s="167"/>
      <c r="NF39" s="167"/>
      <c r="NG39" s="167"/>
      <c r="NH39" s="167"/>
      <c r="NI39" s="167"/>
      <c r="NJ39" s="167"/>
      <c r="NK39" s="167"/>
      <c r="NL39" s="167"/>
      <c r="NM39" s="167"/>
      <c r="NN39" s="167"/>
      <c r="NO39" s="167"/>
      <c r="NP39" s="167"/>
      <c r="NQ39" s="167"/>
      <c r="NR39" s="167"/>
      <c r="NS39" s="167"/>
      <c r="NT39" s="167"/>
      <c r="NU39" s="167"/>
      <c r="NV39" s="167"/>
      <c r="NW39" s="167"/>
      <c r="NX39" s="167"/>
      <c r="NY39" s="167"/>
      <c r="NZ39" s="167"/>
      <c r="OA39" s="167"/>
      <c r="OB39" s="167"/>
      <c r="OC39" s="167"/>
      <c r="OD39" s="167"/>
      <c r="OE39" s="167"/>
      <c r="OF39" s="167"/>
      <c r="OG39" s="167"/>
      <c r="OH39" s="167"/>
      <c r="OI39" s="167"/>
      <c r="OJ39" s="167"/>
      <c r="OK39" s="167"/>
      <c r="OL39" s="167"/>
      <c r="OM39" s="167"/>
      <c r="ON39" s="167"/>
      <c r="OO39" s="167"/>
      <c r="OP39" s="167"/>
      <c r="OQ39" s="167"/>
      <c r="OR39" s="167"/>
      <c r="OS39" s="167"/>
      <c r="OT39" s="167"/>
      <c r="OU39" s="167"/>
      <c r="OV39" s="167"/>
      <c r="OW39" s="167"/>
      <c r="OX39" s="167"/>
      <c r="OY39" s="167"/>
      <c r="OZ39" s="167"/>
      <c r="PA39" s="167"/>
      <c r="PB39" s="167"/>
      <c r="PC39" s="167"/>
      <c r="PD39" s="167"/>
      <c r="PE39" s="167"/>
      <c r="PF39" s="167"/>
      <c r="PG39" s="167"/>
      <c r="PH39" s="167"/>
      <c r="PI39" s="167"/>
      <c r="PJ39" s="167"/>
      <c r="PK39" s="167"/>
      <c r="PL39" s="167"/>
      <c r="PM39" s="167"/>
      <c r="PN39" s="167"/>
      <c r="PO39" s="167"/>
      <c r="PP39" s="167"/>
      <c r="PQ39" s="167"/>
      <c r="PR39" s="167"/>
      <c r="PS39" s="167"/>
      <c r="PT39" s="167"/>
      <c r="PU39" s="167"/>
      <c r="PV39" s="167"/>
      <c r="PW39" s="167"/>
      <c r="PX39" s="167"/>
      <c r="PY39" s="167"/>
      <c r="PZ39" s="167"/>
      <c r="QA39" s="167"/>
      <c r="QB39" s="167"/>
      <c r="QC39" s="167"/>
      <c r="QD39" s="167"/>
      <c r="QE39" s="167"/>
      <c r="QF39" s="167"/>
      <c r="QG39" s="167"/>
      <c r="QH39" s="167"/>
      <c r="QI39" s="167"/>
      <c r="QJ39" s="167"/>
      <c r="QK39" s="167"/>
      <c r="QL39" s="167"/>
      <c r="QM39" s="167"/>
      <c r="QN39" s="167"/>
      <c r="QO39" s="167"/>
      <c r="QP39" s="167"/>
      <c r="QQ39" s="167"/>
      <c r="QR39" s="167"/>
      <c r="QS39" s="167"/>
      <c r="QT39" s="167"/>
      <c r="QU39" s="167"/>
      <c r="QV39" s="167"/>
      <c r="QW39" s="167"/>
      <c r="QX39" s="167"/>
      <c r="QY39" s="167"/>
      <c r="QZ39" s="167"/>
      <c r="RA39" s="167"/>
      <c r="RB39" s="167"/>
      <c r="RC39" s="167"/>
      <c r="RD39" s="167"/>
      <c r="RE39" s="167"/>
      <c r="RF39" s="167"/>
      <c r="RG39" s="167"/>
      <c r="RH39" s="167"/>
      <c r="RI39" s="167"/>
      <c r="RJ39" s="167"/>
      <c r="RK39" s="167"/>
      <c r="RL39" s="167"/>
      <c r="RM39" s="167"/>
      <c r="RN39" s="167"/>
      <c r="RO39" s="167"/>
      <c r="RP39" s="167"/>
      <c r="RQ39" s="167"/>
      <c r="RR39" s="167"/>
      <c r="RS39" s="167"/>
      <c r="RT39" s="167"/>
      <c r="RU39" s="167"/>
      <c r="RV39" s="167"/>
      <c r="RW39" s="167"/>
      <c r="RX39" s="167"/>
      <c r="RY39" s="167"/>
      <c r="RZ39" s="167"/>
      <c r="SA39" s="167"/>
      <c r="SB39" s="167"/>
      <c r="SC39" s="167"/>
      <c r="SD39" s="167"/>
      <c r="SE39" s="167"/>
      <c r="SF39" s="167"/>
      <c r="SG39" s="167"/>
      <c r="SH39" s="167"/>
      <c r="SI39" s="167"/>
      <c r="SJ39" s="167"/>
      <c r="SK39" s="167"/>
      <c r="SL39" s="167"/>
      <c r="SM39" s="167"/>
      <c r="SN39" s="167"/>
      <c r="SO39" s="167"/>
      <c r="SP39" s="167"/>
      <c r="SQ39" s="167"/>
      <c r="SR39" s="167"/>
      <c r="SS39" s="167"/>
      <c r="ST39" s="167"/>
      <c r="SU39" s="167"/>
      <c r="SV39" s="167"/>
      <c r="SW39" s="167"/>
      <c r="SX39" s="167"/>
      <c r="SY39" s="167"/>
      <c r="SZ39" s="167"/>
    </row>
    <row r="40" spans="1:520" ht="15" hidden="1"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c r="IW40" s="167"/>
      <c r="IX40" s="167"/>
      <c r="IY40" s="167"/>
      <c r="IZ40" s="167"/>
      <c r="JA40" s="167"/>
      <c r="JB40" s="167"/>
      <c r="JC40" s="167"/>
      <c r="JD40" s="167"/>
      <c r="JE40" s="167"/>
      <c r="JF40" s="167"/>
      <c r="JG40" s="167"/>
      <c r="JH40" s="167"/>
      <c r="JI40" s="167"/>
      <c r="JJ40" s="167"/>
      <c r="JK40" s="167"/>
      <c r="JL40" s="167"/>
      <c r="JM40" s="167"/>
      <c r="JN40" s="167"/>
      <c r="JO40" s="167"/>
      <c r="JP40" s="167"/>
      <c r="JQ40" s="167"/>
      <c r="JR40" s="167"/>
      <c r="JS40" s="167"/>
      <c r="JT40" s="167"/>
      <c r="JU40" s="167"/>
      <c r="JV40" s="167"/>
      <c r="JW40" s="167"/>
      <c r="JX40" s="167"/>
      <c r="JY40" s="167"/>
      <c r="JZ40" s="167"/>
      <c r="KA40" s="167"/>
      <c r="KB40" s="167"/>
      <c r="KC40" s="167"/>
      <c r="KD40" s="167"/>
      <c r="KE40" s="167"/>
      <c r="KF40" s="167"/>
      <c r="KG40" s="167"/>
      <c r="KH40" s="167"/>
      <c r="KI40" s="167"/>
      <c r="KJ40" s="167"/>
      <c r="KK40" s="167"/>
      <c r="KL40" s="167"/>
      <c r="KM40" s="167"/>
      <c r="KN40" s="167"/>
      <c r="KO40" s="167"/>
      <c r="KP40" s="167"/>
      <c r="KQ40" s="167"/>
      <c r="KR40" s="167"/>
      <c r="KS40" s="167"/>
      <c r="KT40" s="167"/>
      <c r="KU40" s="167"/>
      <c r="KV40" s="167"/>
      <c r="KW40" s="167"/>
      <c r="KX40" s="167"/>
      <c r="KY40" s="167"/>
      <c r="KZ40" s="167"/>
      <c r="LA40" s="167"/>
      <c r="LB40" s="167"/>
      <c r="LC40" s="167"/>
      <c r="LD40" s="167"/>
      <c r="LE40" s="167"/>
      <c r="LF40" s="167"/>
      <c r="LG40" s="167"/>
      <c r="LH40" s="167"/>
      <c r="LI40" s="167"/>
      <c r="LJ40" s="167"/>
      <c r="LK40" s="167"/>
      <c r="LL40" s="167"/>
      <c r="LM40" s="167"/>
      <c r="LN40" s="167"/>
      <c r="LO40" s="167"/>
      <c r="LP40" s="167"/>
      <c r="LQ40" s="167"/>
      <c r="LR40" s="167"/>
      <c r="LS40" s="167"/>
      <c r="LT40" s="167"/>
      <c r="LU40" s="167"/>
      <c r="LV40" s="167"/>
      <c r="LW40" s="167"/>
      <c r="LX40" s="167"/>
      <c r="LY40" s="167"/>
      <c r="LZ40" s="167"/>
      <c r="MA40" s="167"/>
      <c r="MB40" s="167"/>
      <c r="MC40" s="167"/>
      <c r="MD40" s="167"/>
      <c r="ME40" s="167"/>
      <c r="MF40" s="167"/>
      <c r="MG40" s="167"/>
      <c r="MH40" s="167"/>
      <c r="MI40" s="167"/>
      <c r="MJ40" s="167"/>
      <c r="MK40" s="167"/>
      <c r="ML40" s="167"/>
      <c r="MM40" s="167"/>
      <c r="MN40" s="167"/>
      <c r="MO40" s="167"/>
      <c r="MP40" s="167"/>
      <c r="MQ40" s="167"/>
      <c r="MR40" s="167"/>
      <c r="MS40" s="167"/>
      <c r="MT40" s="167"/>
      <c r="MU40" s="167"/>
      <c r="MV40" s="167"/>
      <c r="MW40" s="167"/>
      <c r="MX40" s="167"/>
      <c r="MY40" s="167"/>
      <c r="MZ40" s="167"/>
      <c r="NA40" s="167"/>
      <c r="NB40" s="167"/>
      <c r="NC40" s="167"/>
      <c r="ND40" s="167"/>
      <c r="NE40" s="167"/>
      <c r="NF40" s="167"/>
      <c r="NG40" s="167"/>
      <c r="NH40" s="167"/>
      <c r="NI40" s="167"/>
      <c r="NJ40" s="167"/>
      <c r="NK40" s="167"/>
      <c r="NL40" s="167"/>
      <c r="NM40" s="167"/>
      <c r="NN40" s="167"/>
      <c r="NO40" s="167"/>
      <c r="NP40" s="167"/>
      <c r="NQ40" s="167"/>
      <c r="NR40" s="167"/>
      <c r="NS40" s="167"/>
      <c r="NT40" s="167"/>
      <c r="NU40" s="167"/>
      <c r="NV40" s="167"/>
      <c r="NW40" s="167"/>
      <c r="NX40" s="167"/>
      <c r="NY40" s="167"/>
      <c r="NZ40" s="167"/>
      <c r="OA40" s="167"/>
      <c r="OB40" s="167"/>
      <c r="OC40" s="167"/>
      <c r="OD40" s="167"/>
      <c r="OE40" s="167"/>
      <c r="OF40" s="167"/>
      <c r="OG40" s="167"/>
      <c r="OH40" s="167"/>
      <c r="OI40" s="167"/>
      <c r="OJ40" s="167"/>
      <c r="OK40" s="167"/>
      <c r="OL40" s="167"/>
      <c r="OM40" s="167"/>
      <c r="ON40" s="167"/>
      <c r="OO40" s="167"/>
      <c r="OP40" s="167"/>
      <c r="OQ40" s="167"/>
      <c r="OR40" s="167"/>
      <c r="OS40" s="167"/>
      <c r="OT40" s="167"/>
      <c r="OU40" s="167"/>
      <c r="OV40" s="167"/>
      <c r="OW40" s="167"/>
      <c r="OX40" s="167"/>
      <c r="OY40" s="167"/>
      <c r="OZ40" s="167"/>
      <c r="PA40" s="167"/>
      <c r="PB40" s="167"/>
      <c r="PC40" s="167"/>
      <c r="PD40" s="167"/>
      <c r="PE40" s="167"/>
      <c r="PF40" s="167"/>
      <c r="PG40" s="167"/>
      <c r="PH40" s="167"/>
      <c r="PI40" s="167"/>
      <c r="PJ40" s="167"/>
      <c r="PK40" s="167"/>
      <c r="PL40" s="167"/>
      <c r="PM40" s="167"/>
      <c r="PN40" s="167"/>
      <c r="PO40" s="167"/>
      <c r="PP40" s="167"/>
      <c r="PQ40" s="167"/>
      <c r="PR40" s="167"/>
      <c r="PS40" s="167"/>
      <c r="PT40" s="167"/>
      <c r="PU40" s="167"/>
      <c r="PV40" s="167"/>
      <c r="PW40" s="167"/>
      <c r="PX40" s="167"/>
      <c r="PY40" s="167"/>
      <c r="PZ40" s="167"/>
      <c r="QA40" s="167"/>
      <c r="QB40" s="167"/>
      <c r="QC40" s="167"/>
      <c r="QD40" s="167"/>
      <c r="QE40" s="167"/>
      <c r="QF40" s="167"/>
      <c r="QG40" s="167"/>
      <c r="QH40" s="167"/>
      <c r="QI40" s="167"/>
      <c r="QJ40" s="167"/>
      <c r="QK40" s="167"/>
      <c r="QL40" s="167"/>
      <c r="QM40" s="167"/>
      <c r="QN40" s="167"/>
      <c r="QO40" s="167"/>
      <c r="QP40" s="167"/>
      <c r="QQ40" s="167"/>
      <c r="QR40" s="167"/>
      <c r="QS40" s="167"/>
      <c r="QT40" s="167"/>
      <c r="QU40" s="167"/>
      <c r="QV40" s="167"/>
      <c r="QW40" s="167"/>
      <c r="QX40" s="167"/>
      <c r="QY40" s="167"/>
      <c r="QZ40" s="167"/>
      <c r="RA40" s="167"/>
      <c r="RB40" s="167"/>
      <c r="RC40" s="167"/>
      <c r="RD40" s="167"/>
      <c r="RE40" s="167"/>
      <c r="RF40" s="167"/>
      <c r="RG40" s="167"/>
      <c r="RH40" s="167"/>
      <c r="RI40" s="167"/>
      <c r="RJ40" s="167"/>
      <c r="RK40" s="167"/>
      <c r="RL40" s="167"/>
      <c r="RM40" s="167"/>
      <c r="RN40" s="167"/>
      <c r="RO40" s="167"/>
      <c r="RP40" s="167"/>
      <c r="RQ40" s="167"/>
      <c r="RR40" s="167"/>
      <c r="RS40" s="167"/>
      <c r="RT40" s="167"/>
      <c r="RU40" s="167"/>
      <c r="RV40" s="167"/>
      <c r="RW40" s="167"/>
      <c r="RX40" s="167"/>
      <c r="RY40" s="167"/>
      <c r="RZ40" s="167"/>
      <c r="SA40" s="167"/>
      <c r="SB40" s="167"/>
      <c r="SC40" s="167"/>
      <c r="SD40" s="167"/>
      <c r="SE40" s="167"/>
      <c r="SF40" s="167"/>
      <c r="SG40" s="167"/>
      <c r="SH40" s="167"/>
      <c r="SI40" s="167"/>
      <c r="SJ40" s="167"/>
      <c r="SK40" s="167"/>
      <c r="SL40" s="167"/>
      <c r="SM40" s="167"/>
      <c r="SN40" s="167"/>
      <c r="SO40" s="167"/>
      <c r="SP40" s="167"/>
      <c r="SQ40" s="167"/>
      <c r="SR40" s="167"/>
      <c r="SS40" s="167"/>
      <c r="ST40" s="167"/>
      <c r="SU40" s="167"/>
      <c r="SV40" s="167"/>
      <c r="SW40" s="167"/>
      <c r="SX40" s="167"/>
      <c r="SY40" s="167"/>
      <c r="SZ40" s="167"/>
    </row>
    <row r="41" spans="1:520" ht="15" hidden="1" customHeight="1" x14ac:dyDescent="0.2">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c r="IW41" s="167"/>
      <c r="IX41" s="167"/>
      <c r="IY41" s="167"/>
      <c r="IZ41" s="167"/>
      <c r="JA41" s="167"/>
      <c r="JB41" s="167"/>
      <c r="JC41" s="167"/>
      <c r="JD41" s="167"/>
      <c r="JE41" s="167"/>
      <c r="JF41" s="167"/>
      <c r="JG41" s="167"/>
      <c r="JH41" s="167"/>
      <c r="JI41" s="167"/>
      <c r="JJ41" s="167"/>
      <c r="JK41" s="167"/>
      <c r="JL41" s="167"/>
      <c r="JM41" s="167"/>
      <c r="JN41" s="167"/>
      <c r="JO41" s="167"/>
      <c r="JP41" s="167"/>
      <c r="JQ41" s="167"/>
      <c r="JR41" s="167"/>
      <c r="JS41" s="167"/>
      <c r="JT41" s="167"/>
      <c r="JU41" s="167"/>
      <c r="JV41" s="167"/>
      <c r="JW41" s="167"/>
      <c r="JX41" s="167"/>
      <c r="JY41" s="167"/>
      <c r="JZ41" s="167"/>
      <c r="KA41" s="167"/>
      <c r="KB41" s="167"/>
      <c r="KC41" s="167"/>
      <c r="KD41" s="167"/>
      <c r="KE41" s="167"/>
      <c r="KF41" s="167"/>
      <c r="KG41" s="167"/>
      <c r="KH41" s="167"/>
      <c r="KI41" s="167"/>
      <c r="KJ41" s="167"/>
      <c r="KK41" s="167"/>
      <c r="KL41" s="167"/>
      <c r="KM41" s="167"/>
      <c r="KN41" s="167"/>
      <c r="KO41" s="167"/>
      <c r="KP41" s="167"/>
      <c r="KQ41" s="167"/>
      <c r="KR41" s="167"/>
      <c r="KS41" s="167"/>
      <c r="KT41" s="167"/>
      <c r="KU41" s="167"/>
      <c r="KV41" s="167"/>
      <c r="KW41" s="167"/>
      <c r="KX41" s="167"/>
      <c r="KY41" s="167"/>
      <c r="KZ41" s="167"/>
      <c r="LA41" s="167"/>
      <c r="LB41" s="167"/>
      <c r="LC41" s="167"/>
      <c r="LD41" s="167"/>
      <c r="LE41" s="167"/>
      <c r="LF41" s="167"/>
      <c r="LG41" s="167"/>
      <c r="LH41" s="167"/>
      <c r="LI41" s="167"/>
      <c r="LJ41" s="167"/>
      <c r="LK41" s="167"/>
      <c r="LL41" s="167"/>
      <c r="LM41" s="167"/>
      <c r="LN41" s="167"/>
      <c r="LO41" s="167"/>
      <c r="LP41" s="167"/>
      <c r="LQ41" s="167"/>
      <c r="LR41" s="167"/>
      <c r="LS41" s="167"/>
      <c r="LT41" s="167"/>
      <c r="LU41" s="167"/>
      <c r="LV41" s="167"/>
      <c r="LW41" s="167"/>
      <c r="LX41" s="167"/>
      <c r="LY41" s="167"/>
      <c r="LZ41" s="167"/>
      <c r="MA41" s="167"/>
      <c r="MB41" s="167"/>
      <c r="MC41" s="167"/>
      <c r="MD41" s="167"/>
      <c r="ME41" s="167"/>
      <c r="MF41" s="167"/>
      <c r="MG41" s="167"/>
      <c r="MH41" s="167"/>
      <c r="MI41" s="167"/>
      <c r="MJ41" s="167"/>
      <c r="MK41" s="167"/>
      <c r="ML41" s="167"/>
      <c r="MM41" s="167"/>
      <c r="MN41" s="167"/>
      <c r="MO41" s="167"/>
      <c r="MP41" s="167"/>
      <c r="MQ41" s="167"/>
      <c r="MR41" s="167"/>
      <c r="MS41" s="167"/>
      <c r="MT41" s="167"/>
      <c r="MU41" s="167"/>
      <c r="MV41" s="167"/>
      <c r="MW41" s="167"/>
      <c r="MX41" s="167"/>
      <c r="MY41" s="167"/>
      <c r="MZ41" s="167"/>
      <c r="NA41" s="167"/>
      <c r="NB41" s="167"/>
      <c r="NC41" s="167"/>
      <c r="ND41" s="167"/>
      <c r="NE41" s="167"/>
      <c r="NF41" s="167"/>
      <c r="NG41" s="167"/>
      <c r="NH41" s="167"/>
      <c r="NI41" s="167"/>
      <c r="NJ41" s="167"/>
      <c r="NK41" s="167"/>
      <c r="NL41" s="167"/>
      <c r="NM41" s="167"/>
      <c r="NN41" s="167"/>
      <c r="NO41" s="167"/>
      <c r="NP41" s="167"/>
      <c r="NQ41" s="167"/>
      <c r="NR41" s="167"/>
      <c r="NS41" s="167"/>
      <c r="NT41" s="167"/>
      <c r="NU41" s="167"/>
      <c r="NV41" s="167"/>
      <c r="NW41" s="167"/>
      <c r="NX41" s="167"/>
      <c r="NY41" s="167"/>
      <c r="NZ41" s="167"/>
      <c r="OA41" s="167"/>
      <c r="OB41" s="167"/>
      <c r="OC41" s="167"/>
      <c r="OD41" s="167"/>
      <c r="OE41" s="167"/>
      <c r="OF41" s="167"/>
      <c r="OG41" s="167"/>
      <c r="OH41" s="167"/>
      <c r="OI41" s="167"/>
      <c r="OJ41" s="167"/>
      <c r="OK41" s="167"/>
      <c r="OL41" s="167"/>
      <c r="OM41" s="167"/>
      <c r="ON41" s="167"/>
      <c r="OO41" s="167"/>
      <c r="OP41" s="167"/>
      <c r="OQ41" s="167"/>
      <c r="OR41" s="167"/>
      <c r="OS41" s="167"/>
      <c r="OT41" s="167"/>
      <c r="OU41" s="167"/>
      <c r="OV41" s="167"/>
      <c r="OW41" s="167"/>
      <c r="OX41" s="167"/>
      <c r="OY41" s="167"/>
      <c r="OZ41" s="167"/>
      <c r="PA41" s="167"/>
      <c r="PB41" s="167"/>
      <c r="PC41" s="167"/>
      <c r="PD41" s="167"/>
      <c r="PE41" s="167"/>
      <c r="PF41" s="167"/>
      <c r="PG41" s="167"/>
      <c r="PH41" s="167"/>
      <c r="PI41" s="167"/>
      <c r="PJ41" s="167"/>
      <c r="PK41" s="167"/>
      <c r="PL41" s="167"/>
      <c r="PM41" s="167"/>
      <c r="PN41" s="167"/>
      <c r="PO41" s="167"/>
      <c r="PP41" s="167"/>
      <c r="PQ41" s="167"/>
      <c r="PR41" s="167"/>
      <c r="PS41" s="167"/>
      <c r="PT41" s="167"/>
      <c r="PU41" s="167"/>
      <c r="PV41" s="167"/>
      <c r="PW41" s="167"/>
      <c r="PX41" s="167"/>
      <c r="PY41" s="167"/>
      <c r="PZ41" s="167"/>
      <c r="QA41" s="167"/>
      <c r="QB41" s="167"/>
      <c r="QC41" s="167"/>
      <c r="QD41" s="167"/>
      <c r="QE41" s="167"/>
      <c r="QF41" s="167"/>
      <c r="QG41" s="167"/>
      <c r="QH41" s="167"/>
      <c r="QI41" s="167"/>
      <c r="QJ41" s="167"/>
      <c r="QK41" s="167"/>
      <c r="QL41" s="167"/>
      <c r="QM41" s="167"/>
      <c r="QN41" s="167"/>
      <c r="QO41" s="167"/>
      <c r="QP41" s="167"/>
      <c r="QQ41" s="167"/>
      <c r="QR41" s="167"/>
      <c r="QS41" s="167"/>
      <c r="QT41" s="167"/>
      <c r="QU41" s="167"/>
      <c r="QV41" s="167"/>
      <c r="QW41" s="167"/>
      <c r="QX41" s="167"/>
      <c r="QY41" s="167"/>
      <c r="QZ41" s="167"/>
      <c r="RA41" s="167"/>
      <c r="RB41" s="167"/>
      <c r="RC41" s="167"/>
      <c r="RD41" s="167"/>
      <c r="RE41" s="167"/>
      <c r="RF41" s="167"/>
      <c r="RG41" s="167"/>
      <c r="RH41" s="167"/>
      <c r="RI41" s="167"/>
      <c r="RJ41" s="167"/>
      <c r="RK41" s="167"/>
      <c r="RL41" s="167"/>
      <c r="RM41" s="167"/>
      <c r="RN41" s="167"/>
      <c r="RO41" s="167"/>
      <c r="RP41" s="167"/>
      <c r="RQ41" s="167"/>
      <c r="RR41" s="167"/>
      <c r="RS41" s="167"/>
      <c r="RT41" s="167"/>
      <c r="RU41" s="167"/>
      <c r="RV41" s="167"/>
      <c r="RW41" s="167"/>
      <c r="RX41" s="167"/>
      <c r="RY41" s="167"/>
      <c r="RZ41" s="167"/>
      <c r="SA41" s="167"/>
      <c r="SB41" s="167"/>
      <c r="SC41" s="167"/>
      <c r="SD41" s="167"/>
      <c r="SE41" s="167"/>
      <c r="SF41" s="167"/>
      <c r="SG41" s="167"/>
      <c r="SH41" s="167"/>
      <c r="SI41" s="167"/>
      <c r="SJ41" s="167"/>
      <c r="SK41" s="167"/>
      <c r="SL41" s="167"/>
      <c r="SM41" s="167"/>
      <c r="SN41" s="167"/>
      <c r="SO41" s="167"/>
      <c r="SP41" s="167"/>
      <c r="SQ41" s="167"/>
      <c r="SR41" s="167"/>
      <c r="SS41" s="167"/>
      <c r="ST41" s="167"/>
      <c r="SU41" s="167"/>
      <c r="SV41" s="167"/>
      <c r="SW41" s="167"/>
      <c r="SX41" s="167"/>
      <c r="SY41" s="167"/>
      <c r="SZ41" s="167"/>
    </row>
    <row r="42" spans="1:520" ht="15" hidden="1" customHeight="1" x14ac:dyDescent="0.2">
      <c r="A42" s="167"/>
      <c r="B42" s="189"/>
      <c r="C42" s="190" t="s">
        <v>7</v>
      </c>
      <c r="D42" s="191"/>
      <c r="E42" s="191"/>
      <c r="F42" s="192"/>
      <c r="G42" s="192"/>
      <c r="H42" s="192"/>
      <c r="I42" s="192"/>
      <c r="J42" s="192"/>
      <c r="K42" s="192"/>
      <c r="L42" s="192"/>
      <c r="M42" s="192"/>
      <c r="N42" s="192"/>
      <c r="O42" s="192"/>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c r="IW42" s="167"/>
      <c r="IX42" s="167"/>
      <c r="IY42" s="167"/>
      <c r="IZ42" s="167"/>
      <c r="JA42" s="167"/>
      <c r="JB42" s="167"/>
      <c r="JC42" s="167"/>
      <c r="JD42" s="167"/>
      <c r="JE42" s="167"/>
      <c r="JF42" s="167"/>
      <c r="JG42" s="167"/>
      <c r="JH42" s="167"/>
      <c r="JI42" s="167"/>
      <c r="JJ42" s="167"/>
      <c r="JK42" s="167"/>
      <c r="JL42" s="167"/>
      <c r="JM42" s="167"/>
      <c r="JN42" s="167"/>
      <c r="JO42" s="167"/>
      <c r="JP42" s="167"/>
      <c r="JQ42" s="167"/>
      <c r="JR42" s="167"/>
      <c r="JS42" s="167"/>
      <c r="JT42" s="167"/>
      <c r="JU42" s="167"/>
      <c r="JV42" s="167"/>
      <c r="JW42" s="167"/>
      <c r="JX42" s="167"/>
      <c r="JY42" s="167"/>
      <c r="JZ42" s="167"/>
      <c r="KA42" s="167"/>
      <c r="KB42" s="167"/>
      <c r="KC42" s="167"/>
      <c r="KD42" s="167"/>
      <c r="KE42" s="167"/>
      <c r="KF42" s="167"/>
      <c r="KG42" s="167"/>
      <c r="KH42" s="167"/>
      <c r="KI42" s="167"/>
      <c r="KJ42" s="167"/>
      <c r="KK42" s="167"/>
      <c r="KL42" s="167"/>
      <c r="KM42" s="167"/>
      <c r="KN42" s="167"/>
      <c r="KO42" s="167"/>
      <c r="KP42" s="167"/>
      <c r="KQ42" s="167"/>
      <c r="KR42" s="167"/>
      <c r="KS42" s="167"/>
      <c r="KT42" s="167"/>
      <c r="KU42" s="167"/>
      <c r="KV42" s="167"/>
      <c r="KW42" s="167"/>
      <c r="KX42" s="167"/>
      <c r="KY42" s="167"/>
      <c r="KZ42" s="167"/>
      <c r="LA42" s="167"/>
      <c r="LB42" s="167"/>
      <c r="LC42" s="167"/>
      <c r="LD42" s="167"/>
      <c r="LE42" s="167"/>
      <c r="LF42" s="167"/>
      <c r="LG42" s="167"/>
      <c r="LH42" s="167"/>
      <c r="LI42" s="167"/>
      <c r="LJ42" s="167"/>
      <c r="LK42" s="167"/>
      <c r="LL42" s="167"/>
      <c r="LM42" s="167"/>
      <c r="LN42" s="167"/>
      <c r="LO42" s="167"/>
      <c r="LP42" s="167"/>
      <c r="LQ42" s="167"/>
      <c r="LR42" s="167"/>
      <c r="LS42" s="167"/>
      <c r="LT42" s="167"/>
      <c r="LU42" s="167"/>
      <c r="LV42" s="167"/>
      <c r="LW42" s="167"/>
      <c r="LX42" s="167"/>
      <c r="LY42" s="167"/>
      <c r="LZ42" s="167"/>
      <c r="MA42" s="167"/>
      <c r="MB42" s="167"/>
      <c r="MC42" s="167"/>
      <c r="MD42" s="167"/>
      <c r="ME42" s="167"/>
      <c r="MF42" s="167"/>
      <c r="MG42" s="167"/>
      <c r="MH42" s="167"/>
      <c r="MI42" s="167"/>
      <c r="MJ42" s="167"/>
      <c r="MK42" s="167"/>
      <c r="ML42" s="167"/>
      <c r="MM42" s="167"/>
      <c r="MN42" s="167"/>
      <c r="MO42" s="167"/>
      <c r="MP42" s="167"/>
      <c r="MQ42" s="167"/>
      <c r="MR42" s="167"/>
      <c r="MS42" s="167"/>
      <c r="MT42" s="167"/>
      <c r="MU42" s="167"/>
      <c r="MV42" s="167"/>
      <c r="MW42" s="167"/>
      <c r="MX42" s="167"/>
      <c r="MY42" s="167"/>
      <c r="MZ42" s="167"/>
      <c r="NA42" s="167"/>
      <c r="NB42" s="167"/>
      <c r="NC42" s="167"/>
      <c r="ND42" s="167"/>
      <c r="NE42" s="167"/>
      <c r="NF42" s="167"/>
      <c r="NG42" s="167"/>
      <c r="NH42" s="167"/>
      <c r="NI42" s="167"/>
      <c r="NJ42" s="167"/>
      <c r="NK42" s="167"/>
      <c r="NL42" s="167"/>
      <c r="NM42" s="167"/>
      <c r="NN42" s="167"/>
      <c r="NO42" s="167"/>
      <c r="NP42" s="167"/>
      <c r="NQ42" s="167"/>
      <c r="NR42" s="167"/>
      <c r="NS42" s="167"/>
      <c r="NT42" s="167"/>
      <c r="NU42" s="167"/>
      <c r="NV42" s="167"/>
      <c r="NW42" s="167"/>
      <c r="NX42" s="167"/>
      <c r="NY42" s="167"/>
      <c r="NZ42" s="167"/>
      <c r="OA42" s="167"/>
      <c r="OB42" s="167"/>
      <c r="OC42" s="167"/>
      <c r="OD42" s="167"/>
      <c r="OE42" s="167"/>
      <c r="OF42" s="167"/>
      <c r="OG42" s="167"/>
      <c r="OH42" s="167"/>
      <c r="OI42" s="167"/>
      <c r="OJ42" s="167"/>
      <c r="OK42" s="167"/>
      <c r="OL42" s="167"/>
      <c r="OM42" s="167"/>
      <c r="ON42" s="167"/>
      <c r="OO42" s="167"/>
      <c r="OP42" s="167"/>
      <c r="OQ42" s="167"/>
      <c r="OR42" s="167"/>
      <c r="OS42" s="167"/>
      <c r="OT42" s="167"/>
      <c r="OU42" s="167"/>
      <c r="OV42" s="167"/>
      <c r="OW42" s="167"/>
      <c r="OX42" s="167"/>
      <c r="OY42" s="167"/>
      <c r="OZ42" s="167"/>
      <c r="PA42" s="167"/>
      <c r="PB42" s="167"/>
      <c r="PC42" s="167"/>
      <c r="PD42" s="167"/>
      <c r="PE42" s="167"/>
      <c r="PF42" s="167"/>
      <c r="PG42" s="167"/>
      <c r="PH42" s="167"/>
      <c r="PI42" s="167"/>
      <c r="PJ42" s="167"/>
      <c r="PK42" s="167"/>
      <c r="PL42" s="167"/>
      <c r="PM42" s="167"/>
      <c r="PN42" s="167"/>
      <c r="PO42" s="167"/>
      <c r="PP42" s="167"/>
      <c r="PQ42" s="167"/>
      <c r="PR42" s="167"/>
      <c r="PS42" s="167"/>
      <c r="PT42" s="167"/>
      <c r="PU42" s="167"/>
      <c r="PV42" s="167"/>
      <c r="PW42" s="167"/>
      <c r="PX42" s="167"/>
      <c r="PY42" s="167"/>
      <c r="PZ42" s="167"/>
      <c r="QA42" s="167"/>
      <c r="QB42" s="167"/>
      <c r="QC42" s="167"/>
      <c r="QD42" s="167"/>
      <c r="QE42" s="167"/>
      <c r="QF42" s="167"/>
      <c r="QG42" s="167"/>
      <c r="QH42" s="167"/>
      <c r="QI42" s="167"/>
      <c r="QJ42" s="167"/>
      <c r="QK42" s="167"/>
      <c r="QL42" s="167"/>
      <c r="QM42" s="167"/>
      <c r="QN42" s="167"/>
      <c r="QO42" s="167"/>
      <c r="QP42" s="167"/>
      <c r="QQ42" s="167"/>
      <c r="QR42" s="167"/>
      <c r="QS42" s="167"/>
      <c r="QT42" s="167"/>
      <c r="QU42" s="167"/>
      <c r="QV42" s="167"/>
      <c r="QW42" s="167"/>
      <c r="QX42" s="167"/>
      <c r="QY42" s="167"/>
      <c r="QZ42" s="167"/>
      <c r="RA42" s="167"/>
      <c r="RB42" s="167"/>
      <c r="RC42" s="167"/>
      <c r="RD42" s="167"/>
      <c r="RE42" s="167"/>
      <c r="RF42" s="167"/>
      <c r="RG42" s="167"/>
      <c r="RH42" s="167"/>
      <c r="RI42" s="167"/>
      <c r="RJ42" s="167"/>
      <c r="RK42" s="167"/>
      <c r="RL42" s="167"/>
      <c r="RM42" s="167"/>
      <c r="RN42" s="167"/>
      <c r="RO42" s="167"/>
      <c r="RP42" s="167"/>
      <c r="RQ42" s="167"/>
      <c r="RR42" s="167"/>
      <c r="RS42" s="167"/>
      <c r="RT42" s="167"/>
      <c r="RU42" s="167"/>
      <c r="RV42" s="167"/>
      <c r="RW42" s="167"/>
      <c r="RX42" s="167"/>
      <c r="RY42" s="167"/>
      <c r="RZ42" s="167"/>
      <c r="SA42" s="167"/>
      <c r="SB42" s="167"/>
      <c r="SC42" s="167"/>
      <c r="SD42" s="167"/>
      <c r="SE42" s="167"/>
      <c r="SF42" s="167"/>
      <c r="SG42" s="167"/>
      <c r="SH42" s="167"/>
      <c r="SI42" s="167"/>
      <c r="SJ42" s="167"/>
      <c r="SK42" s="167"/>
      <c r="SL42" s="167"/>
      <c r="SM42" s="167"/>
      <c r="SN42" s="167"/>
      <c r="SO42" s="167"/>
      <c r="SP42" s="167"/>
      <c r="SQ42" s="167"/>
      <c r="SR42" s="167"/>
      <c r="SS42" s="167"/>
      <c r="ST42" s="167"/>
      <c r="SU42" s="167"/>
      <c r="SV42" s="167"/>
      <c r="SW42" s="167"/>
      <c r="SX42" s="167"/>
      <c r="SY42" s="167"/>
      <c r="SZ42" s="167"/>
    </row>
    <row r="43" spans="1:520" ht="41.25" hidden="1" customHeight="1" x14ac:dyDescent="0.2">
      <c r="A43" s="167"/>
      <c r="B43" s="173" t="s">
        <v>23</v>
      </c>
      <c r="C43" s="173" t="s">
        <v>125</v>
      </c>
      <c r="D43" s="173" t="s">
        <v>126</v>
      </c>
      <c r="E43" s="173"/>
      <c r="F43" s="193"/>
      <c r="G43" s="193"/>
      <c r="H43" s="193"/>
      <c r="I43" s="193"/>
      <c r="J43" s="193"/>
      <c r="K43" s="193"/>
      <c r="L43" s="193"/>
      <c r="M43" s="193"/>
      <c r="N43" s="193"/>
      <c r="O43" s="193"/>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c r="IW43" s="167"/>
      <c r="IX43" s="167"/>
      <c r="IY43" s="167"/>
      <c r="IZ43" s="167"/>
      <c r="JA43" s="167"/>
      <c r="JB43" s="167"/>
      <c r="JC43" s="167"/>
      <c r="JD43" s="167"/>
      <c r="JE43" s="167"/>
      <c r="JF43" s="167"/>
      <c r="JG43" s="167"/>
      <c r="JH43" s="167"/>
      <c r="JI43" s="167"/>
      <c r="JJ43" s="167"/>
      <c r="JK43" s="167"/>
      <c r="JL43" s="167"/>
      <c r="JM43" s="167"/>
      <c r="JN43" s="167"/>
      <c r="JO43" s="167"/>
      <c r="JP43" s="167"/>
      <c r="JQ43" s="167"/>
      <c r="JR43" s="167"/>
      <c r="JS43" s="167"/>
      <c r="JT43" s="167"/>
      <c r="JU43" s="167"/>
      <c r="JV43" s="167"/>
      <c r="JW43" s="167"/>
      <c r="JX43" s="167"/>
      <c r="JY43" s="167"/>
      <c r="JZ43" s="167"/>
      <c r="KA43" s="167"/>
      <c r="KB43" s="167"/>
      <c r="KC43" s="167"/>
      <c r="KD43" s="167"/>
      <c r="KE43" s="167"/>
      <c r="KF43" s="167"/>
      <c r="KG43" s="167"/>
      <c r="KH43" s="167"/>
      <c r="KI43" s="167"/>
      <c r="KJ43" s="167"/>
      <c r="KK43" s="167"/>
      <c r="KL43" s="167"/>
      <c r="KM43" s="167"/>
      <c r="KN43" s="167"/>
      <c r="KO43" s="167"/>
      <c r="KP43" s="167"/>
      <c r="KQ43" s="167"/>
      <c r="KR43" s="167"/>
      <c r="KS43" s="167"/>
      <c r="KT43" s="167"/>
      <c r="KU43" s="167"/>
      <c r="KV43" s="167"/>
      <c r="KW43" s="167"/>
      <c r="KX43" s="167"/>
      <c r="KY43" s="167"/>
      <c r="KZ43" s="167"/>
      <c r="LA43" s="167"/>
      <c r="LB43" s="167"/>
      <c r="LC43" s="167"/>
      <c r="LD43" s="167"/>
      <c r="LE43" s="167"/>
      <c r="LF43" s="167"/>
      <c r="LG43" s="167"/>
      <c r="LH43" s="167"/>
      <c r="LI43" s="167"/>
      <c r="LJ43" s="167"/>
      <c r="LK43" s="167"/>
      <c r="LL43" s="167"/>
      <c r="LM43" s="167"/>
      <c r="LN43" s="167"/>
      <c r="LO43" s="167"/>
      <c r="LP43" s="167"/>
      <c r="LQ43" s="167"/>
      <c r="LR43" s="167"/>
      <c r="LS43" s="167"/>
      <c r="LT43" s="167"/>
      <c r="LU43" s="167"/>
      <c r="LV43" s="167"/>
      <c r="LW43" s="167"/>
      <c r="LX43" s="167"/>
      <c r="LY43" s="167"/>
      <c r="LZ43" s="167"/>
      <c r="MA43" s="167"/>
      <c r="MB43" s="167"/>
      <c r="MC43" s="167"/>
      <c r="MD43" s="167"/>
      <c r="ME43" s="167"/>
      <c r="MF43" s="167"/>
      <c r="MG43" s="167"/>
      <c r="MH43" s="167"/>
      <c r="MI43" s="167"/>
      <c r="MJ43" s="167"/>
      <c r="MK43" s="167"/>
      <c r="ML43" s="167"/>
      <c r="MM43" s="167"/>
      <c r="MN43" s="167"/>
      <c r="MO43" s="167"/>
      <c r="MP43" s="167"/>
      <c r="MQ43" s="167"/>
      <c r="MR43" s="167"/>
      <c r="MS43" s="167"/>
      <c r="MT43" s="167"/>
      <c r="MU43" s="167"/>
      <c r="MV43" s="167"/>
      <c r="MW43" s="167"/>
      <c r="MX43" s="167"/>
      <c r="MY43" s="167"/>
      <c r="MZ43" s="167"/>
      <c r="NA43" s="167"/>
      <c r="NB43" s="167"/>
      <c r="NC43" s="167"/>
      <c r="ND43" s="167"/>
      <c r="NE43" s="167"/>
      <c r="NF43" s="167"/>
      <c r="NG43" s="167"/>
      <c r="NH43" s="167"/>
      <c r="NI43" s="167"/>
      <c r="NJ43" s="167"/>
      <c r="NK43" s="167"/>
      <c r="NL43" s="167"/>
      <c r="NM43" s="167"/>
      <c r="NN43" s="167"/>
      <c r="NO43" s="167"/>
      <c r="NP43" s="167"/>
      <c r="NQ43" s="167"/>
      <c r="NR43" s="167"/>
      <c r="NS43" s="167"/>
      <c r="NT43" s="167"/>
      <c r="NU43" s="167"/>
      <c r="NV43" s="167"/>
      <c r="NW43" s="167"/>
      <c r="NX43" s="167"/>
      <c r="NY43" s="167"/>
      <c r="NZ43" s="167"/>
      <c r="OA43" s="167"/>
      <c r="OB43" s="167"/>
      <c r="OC43" s="167"/>
      <c r="OD43" s="167"/>
      <c r="OE43" s="167"/>
      <c r="OF43" s="167"/>
      <c r="OG43" s="167"/>
      <c r="OH43" s="167"/>
      <c r="OI43" s="167"/>
      <c r="OJ43" s="167"/>
      <c r="OK43" s="167"/>
      <c r="OL43" s="167"/>
      <c r="OM43" s="167"/>
      <c r="ON43" s="167"/>
      <c r="OO43" s="167"/>
      <c r="OP43" s="167"/>
      <c r="OQ43" s="167"/>
      <c r="OR43" s="167"/>
      <c r="OS43" s="167"/>
      <c r="OT43" s="167"/>
      <c r="OU43" s="167"/>
      <c r="OV43" s="167"/>
      <c r="OW43" s="167"/>
      <c r="OX43" s="167"/>
      <c r="OY43" s="167"/>
      <c r="OZ43" s="167"/>
      <c r="PA43" s="167"/>
      <c r="PB43" s="167"/>
      <c r="PC43" s="167"/>
      <c r="PD43" s="167"/>
      <c r="PE43" s="167"/>
      <c r="PF43" s="167"/>
      <c r="PG43" s="167"/>
      <c r="PH43" s="167"/>
      <c r="PI43" s="167"/>
      <c r="PJ43" s="167"/>
      <c r="PK43" s="167"/>
      <c r="PL43" s="167"/>
      <c r="PM43" s="167"/>
      <c r="PN43" s="167"/>
      <c r="PO43" s="167"/>
      <c r="PP43" s="167"/>
      <c r="PQ43" s="167"/>
      <c r="PR43" s="167"/>
      <c r="PS43" s="167"/>
      <c r="PT43" s="167"/>
      <c r="PU43" s="167"/>
      <c r="PV43" s="167"/>
      <c r="PW43" s="167"/>
      <c r="PX43" s="167"/>
      <c r="PY43" s="167"/>
      <c r="PZ43" s="167"/>
      <c r="QA43" s="167"/>
      <c r="QB43" s="167"/>
      <c r="QC43" s="167"/>
      <c r="QD43" s="167"/>
      <c r="QE43" s="167"/>
      <c r="QF43" s="167"/>
      <c r="QG43" s="167"/>
      <c r="QH43" s="167"/>
      <c r="QI43" s="167"/>
      <c r="QJ43" s="167"/>
      <c r="QK43" s="167"/>
      <c r="QL43" s="167"/>
      <c r="QM43" s="167"/>
      <c r="QN43" s="167"/>
      <c r="QO43" s="167"/>
      <c r="QP43" s="167"/>
      <c r="QQ43" s="167"/>
      <c r="QR43" s="167"/>
      <c r="QS43" s="167"/>
      <c r="QT43" s="167"/>
      <c r="QU43" s="167"/>
      <c r="QV43" s="167"/>
      <c r="QW43" s="167"/>
      <c r="QX43" s="167"/>
      <c r="QY43" s="167"/>
      <c r="QZ43" s="167"/>
      <c r="RA43" s="167"/>
      <c r="RB43" s="167"/>
      <c r="RC43" s="167"/>
      <c r="RD43" s="167"/>
      <c r="RE43" s="167"/>
      <c r="RF43" s="167"/>
      <c r="RG43" s="167"/>
      <c r="RH43" s="167"/>
      <c r="RI43" s="167"/>
      <c r="RJ43" s="167"/>
      <c r="RK43" s="167"/>
      <c r="RL43" s="167"/>
      <c r="RM43" s="167"/>
      <c r="RN43" s="167"/>
      <c r="RO43" s="167"/>
      <c r="RP43" s="167"/>
      <c r="RQ43" s="167"/>
      <c r="RR43" s="167"/>
      <c r="RS43" s="167"/>
      <c r="RT43" s="167"/>
      <c r="RU43" s="167"/>
      <c r="RV43" s="167"/>
      <c r="RW43" s="167"/>
      <c r="RX43" s="167"/>
      <c r="RY43" s="167"/>
      <c r="RZ43" s="167"/>
      <c r="SA43" s="167"/>
      <c r="SB43" s="167"/>
      <c r="SC43" s="167"/>
      <c r="SD43" s="167"/>
      <c r="SE43" s="167"/>
      <c r="SF43" s="167"/>
      <c r="SG43" s="167"/>
      <c r="SH43" s="167"/>
      <c r="SI43" s="167"/>
      <c r="SJ43" s="167"/>
      <c r="SK43" s="167"/>
      <c r="SL43" s="167"/>
      <c r="SM43" s="167"/>
      <c r="SN43" s="167"/>
      <c r="SO43" s="167"/>
      <c r="SP43" s="167"/>
      <c r="SQ43" s="167"/>
      <c r="SR43" s="167"/>
      <c r="SS43" s="167"/>
      <c r="ST43" s="167"/>
      <c r="SU43" s="167"/>
      <c r="SV43" s="167"/>
      <c r="SW43" s="167"/>
      <c r="SX43" s="167"/>
      <c r="SY43" s="167"/>
      <c r="SZ43" s="167"/>
    </row>
    <row r="44" spans="1:520" ht="15" hidden="1" customHeight="1" x14ac:dyDescent="0.2">
      <c r="A44" s="167"/>
      <c r="B44" s="175">
        <v>1</v>
      </c>
      <c r="C44" s="194" t="str">
        <f>IFERROR((#REF!*8.3*1*(#REF!-#REF!))*$C9/(#REF!*3412),"")</f>
        <v/>
      </c>
      <c r="D44" s="195" t="str">
        <f>IFERROR((#REF!*8.3*1*(#REF!-#REF!))*$C9/(#REF!*#REF!*3412),"")</f>
        <v/>
      </c>
      <c r="E44" s="195"/>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c r="IW44" s="167"/>
      <c r="IX44" s="167"/>
      <c r="IY44" s="167"/>
      <c r="IZ44" s="167"/>
      <c r="JA44" s="167"/>
      <c r="JB44" s="167"/>
      <c r="JC44" s="167"/>
      <c r="JD44" s="167"/>
      <c r="JE44" s="167"/>
      <c r="JF44" s="167"/>
      <c r="JG44" s="167"/>
      <c r="JH44" s="167"/>
      <c r="JI44" s="167"/>
      <c r="JJ44" s="167"/>
      <c r="JK44" s="167"/>
      <c r="JL44" s="167"/>
      <c r="JM44" s="167"/>
      <c r="JN44" s="167"/>
      <c r="JO44" s="167"/>
      <c r="JP44" s="167"/>
      <c r="JQ44" s="167"/>
      <c r="JR44" s="167"/>
      <c r="JS44" s="167"/>
      <c r="JT44" s="167"/>
      <c r="JU44" s="167"/>
      <c r="JV44" s="167"/>
      <c r="JW44" s="167"/>
      <c r="JX44" s="167"/>
      <c r="JY44" s="167"/>
      <c r="JZ44" s="167"/>
      <c r="KA44" s="167"/>
      <c r="KB44" s="167"/>
      <c r="KC44" s="167"/>
      <c r="KD44" s="167"/>
      <c r="KE44" s="167"/>
      <c r="KF44" s="167"/>
      <c r="KG44" s="167"/>
      <c r="KH44" s="167"/>
      <c r="KI44" s="167"/>
      <c r="KJ44" s="167"/>
      <c r="KK44" s="167"/>
      <c r="KL44" s="167"/>
      <c r="KM44" s="167"/>
      <c r="KN44" s="167"/>
      <c r="KO44" s="167"/>
      <c r="KP44" s="167"/>
      <c r="KQ44" s="167"/>
      <c r="KR44" s="167"/>
      <c r="KS44" s="167"/>
      <c r="KT44" s="167"/>
      <c r="KU44" s="167"/>
      <c r="KV44" s="167"/>
      <c r="KW44" s="167"/>
      <c r="KX44" s="167"/>
      <c r="KY44" s="167"/>
      <c r="KZ44" s="167"/>
      <c r="LA44" s="167"/>
      <c r="LB44" s="167"/>
      <c r="LC44" s="167"/>
      <c r="LD44" s="167"/>
      <c r="LE44" s="167"/>
      <c r="LF44" s="167"/>
      <c r="LG44" s="167"/>
      <c r="LH44" s="167"/>
      <c r="LI44" s="167"/>
      <c r="LJ44" s="167"/>
      <c r="LK44" s="167"/>
      <c r="LL44" s="167"/>
      <c r="LM44" s="167"/>
      <c r="LN44" s="167"/>
      <c r="LO44" s="167"/>
      <c r="LP44" s="167"/>
      <c r="LQ44" s="167"/>
      <c r="LR44" s="167"/>
      <c r="LS44" s="167"/>
      <c r="LT44" s="167"/>
      <c r="LU44" s="167"/>
      <c r="LV44" s="167"/>
      <c r="LW44" s="167"/>
      <c r="LX44" s="167"/>
      <c r="LY44" s="167"/>
      <c r="LZ44" s="167"/>
      <c r="MA44" s="167"/>
      <c r="MB44" s="167"/>
      <c r="MC44" s="167"/>
      <c r="MD44" s="167"/>
      <c r="ME44" s="167"/>
      <c r="MF44" s="167"/>
      <c r="MG44" s="167"/>
      <c r="MH44" s="167"/>
      <c r="MI44" s="167"/>
      <c r="MJ44" s="167"/>
      <c r="MK44" s="167"/>
      <c r="ML44" s="167"/>
      <c r="MM44" s="167"/>
      <c r="MN44" s="167"/>
      <c r="MO44" s="167"/>
      <c r="MP44" s="167"/>
      <c r="MQ44" s="167"/>
      <c r="MR44" s="167"/>
      <c r="MS44" s="167"/>
      <c r="MT44" s="167"/>
      <c r="MU44" s="167"/>
      <c r="MV44" s="167"/>
      <c r="MW44" s="167"/>
      <c r="MX44" s="167"/>
      <c r="MY44" s="167"/>
      <c r="MZ44" s="167"/>
      <c r="NA44" s="167"/>
      <c r="NB44" s="167"/>
      <c r="NC44" s="167"/>
      <c r="ND44" s="167"/>
      <c r="NE44" s="167"/>
      <c r="NF44" s="167"/>
      <c r="NG44" s="167"/>
      <c r="NH44" s="167"/>
      <c r="NI44" s="167"/>
      <c r="NJ44" s="167"/>
      <c r="NK44" s="167"/>
      <c r="NL44" s="167"/>
      <c r="NM44" s="167"/>
      <c r="NN44" s="167"/>
      <c r="NO44" s="167"/>
      <c r="NP44" s="167"/>
      <c r="NQ44" s="167"/>
      <c r="NR44" s="167"/>
      <c r="NS44" s="167"/>
      <c r="NT44" s="167"/>
      <c r="NU44" s="167"/>
      <c r="NV44" s="167"/>
      <c r="NW44" s="167"/>
      <c r="NX44" s="167"/>
      <c r="NY44" s="167"/>
      <c r="NZ44" s="167"/>
      <c r="OA44" s="167"/>
      <c r="OB44" s="167"/>
      <c r="OC44" s="167"/>
      <c r="OD44" s="167"/>
      <c r="OE44" s="167"/>
      <c r="OF44" s="167"/>
      <c r="OG44" s="167"/>
      <c r="OH44" s="167"/>
      <c r="OI44" s="167"/>
      <c r="OJ44" s="167"/>
      <c r="OK44" s="167"/>
      <c r="OL44" s="167"/>
      <c r="OM44" s="167"/>
      <c r="ON44" s="167"/>
      <c r="OO44" s="167"/>
      <c r="OP44" s="167"/>
      <c r="OQ44" s="167"/>
      <c r="OR44" s="167"/>
      <c r="OS44" s="167"/>
      <c r="OT44" s="167"/>
      <c r="OU44" s="167"/>
      <c r="OV44" s="167"/>
      <c r="OW44" s="167"/>
      <c r="OX44" s="167"/>
      <c r="OY44" s="167"/>
      <c r="OZ44" s="167"/>
      <c r="PA44" s="167"/>
      <c r="PB44" s="167"/>
      <c r="PC44" s="167"/>
      <c r="PD44" s="167"/>
      <c r="PE44" s="167"/>
      <c r="PF44" s="167"/>
      <c r="PG44" s="167"/>
      <c r="PH44" s="167"/>
      <c r="PI44" s="167"/>
      <c r="PJ44" s="167"/>
      <c r="PK44" s="167"/>
      <c r="PL44" s="167"/>
      <c r="PM44" s="167"/>
      <c r="PN44" s="167"/>
      <c r="PO44" s="167"/>
      <c r="PP44" s="167"/>
      <c r="PQ44" s="167"/>
      <c r="PR44" s="167"/>
      <c r="PS44" s="167"/>
      <c r="PT44" s="167"/>
      <c r="PU44" s="167"/>
      <c r="PV44" s="167"/>
      <c r="PW44" s="167"/>
      <c r="PX44" s="167"/>
      <c r="PY44" s="167"/>
      <c r="PZ44" s="167"/>
      <c r="QA44" s="167"/>
      <c r="QB44" s="167"/>
      <c r="QC44" s="167"/>
      <c r="QD44" s="167"/>
      <c r="QE44" s="167"/>
      <c r="QF44" s="167"/>
      <c r="QG44" s="167"/>
      <c r="QH44" s="167"/>
      <c r="QI44" s="167"/>
      <c r="QJ44" s="167"/>
      <c r="QK44" s="167"/>
      <c r="QL44" s="167"/>
      <c r="QM44" s="167"/>
      <c r="QN44" s="167"/>
      <c r="QO44" s="167"/>
      <c r="QP44" s="167"/>
      <c r="QQ44" s="167"/>
      <c r="QR44" s="167"/>
      <c r="QS44" s="167"/>
      <c r="QT44" s="167"/>
      <c r="QU44" s="167"/>
      <c r="QV44" s="167"/>
      <c r="QW44" s="167"/>
      <c r="QX44" s="167"/>
      <c r="QY44" s="167"/>
      <c r="QZ44" s="167"/>
      <c r="RA44" s="167"/>
      <c r="RB44" s="167"/>
      <c r="RC44" s="167"/>
      <c r="RD44" s="167"/>
      <c r="RE44" s="167"/>
      <c r="RF44" s="167"/>
      <c r="RG44" s="167"/>
      <c r="RH44" s="167"/>
      <c r="RI44" s="167"/>
      <c r="RJ44" s="167"/>
      <c r="RK44" s="167"/>
      <c r="RL44" s="167"/>
      <c r="RM44" s="167"/>
      <c r="RN44" s="167"/>
      <c r="RO44" s="167"/>
      <c r="RP44" s="167"/>
      <c r="RQ44" s="167"/>
      <c r="RR44" s="167"/>
      <c r="RS44" s="167"/>
      <c r="RT44" s="167"/>
      <c r="RU44" s="167"/>
      <c r="RV44" s="167"/>
      <c r="RW44" s="167"/>
      <c r="RX44" s="167"/>
      <c r="RY44" s="167"/>
      <c r="RZ44" s="167"/>
      <c r="SA44" s="167"/>
      <c r="SB44" s="167"/>
      <c r="SC44" s="167"/>
      <c r="SD44" s="167"/>
      <c r="SE44" s="167"/>
      <c r="SF44" s="167"/>
      <c r="SG44" s="167"/>
      <c r="SH44" s="167"/>
      <c r="SI44" s="167"/>
      <c r="SJ44" s="167"/>
      <c r="SK44" s="167"/>
      <c r="SL44" s="167"/>
      <c r="SM44" s="167"/>
      <c r="SN44" s="167"/>
      <c r="SO44" s="167"/>
      <c r="SP44" s="167"/>
      <c r="SQ44" s="167"/>
      <c r="SR44" s="167"/>
      <c r="SS44" s="167"/>
      <c r="ST44" s="167"/>
      <c r="SU44" s="167"/>
      <c r="SV44" s="167"/>
      <c r="SW44" s="167"/>
      <c r="SX44" s="167"/>
      <c r="SY44" s="167"/>
      <c r="SZ44" s="167"/>
    </row>
    <row r="45" spans="1:520" ht="15" hidden="1" customHeight="1" x14ac:dyDescent="0.2">
      <c r="A45" s="167"/>
      <c r="B45" s="179">
        <v>2</v>
      </c>
      <c r="C45" s="196" t="str">
        <f>IFERROR((#REF!*8.3*1*(#REF!-#REF!))*$C10/(#REF!*3412),"")</f>
        <v/>
      </c>
      <c r="D45" s="197" t="str">
        <f>IFERROR((#REF!*8.3*1*(#REF!-#REF!))*$C10/(#REF!*#REF!*3412),"")</f>
        <v/>
      </c>
      <c r="E45" s="19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c r="IW45" s="167"/>
      <c r="IX45" s="167"/>
      <c r="IY45" s="167"/>
      <c r="IZ45" s="167"/>
      <c r="JA45" s="167"/>
      <c r="JB45" s="167"/>
      <c r="JC45" s="167"/>
      <c r="JD45" s="167"/>
      <c r="JE45" s="167"/>
      <c r="JF45" s="167"/>
      <c r="JG45" s="167"/>
      <c r="JH45" s="167"/>
      <c r="JI45" s="167"/>
      <c r="JJ45" s="167"/>
      <c r="JK45" s="167"/>
      <c r="JL45" s="167"/>
      <c r="JM45" s="167"/>
      <c r="JN45" s="167"/>
      <c r="JO45" s="167"/>
      <c r="JP45" s="167"/>
      <c r="JQ45" s="167"/>
      <c r="JR45" s="167"/>
      <c r="JS45" s="167"/>
      <c r="JT45" s="167"/>
      <c r="JU45" s="167"/>
      <c r="JV45" s="167"/>
      <c r="JW45" s="167"/>
      <c r="JX45" s="167"/>
      <c r="JY45" s="167"/>
      <c r="JZ45" s="167"/>
      <c r="KA45" s="167"/>
      <c r="KB45" s="167"/>
      <c r="KC45" s="167"/>
      <c r="KD45" s="167"/>
      <c r="KE45" s="167"/>
      <c r="KF45" s="167"/>
      <c r="KG45" s="167"/>
      <c r="KH45" s="167"/>
      <c r="KI45" s="167"/>
      <c r="KJ45" s="167"/>
      <c r="KK45" s="167"/>
      <c r="KL45" s="167"/>
      <c r="KM45" s="167"/>
      <c r="KN45" s="167"/>
      <c r="KO45" s="167"/>
      <c r="KP45" s="167"/>
      <c r="KQ45" s="167"/>
      <c r="KR45" s="167"/>
      <c r="KS45" s="167"/>
      <c r="KT45" s="167"/>
      <c r="KU45" s="167"/>
      <c r="KV45" s="167"/>
      <c r="KW45" s="167"/>
      <c r="KX45" s="167"/>
      <c r="KY45" s="167"/>
      <c r="KZ45" s="167"/>
      <c r="LA45" s="167"/>
      <c r="LB45" s="167"/>
      <c r="LC45" s="167"/>
      <c r="LD45" s="167"/>
      <c r="LE45" s="167"/>
      <c r="LF45" s="167"/>
      <c r="LG45" s="167"/>
      <c r="LH45" s="167"/>
      <c r="LI45" s="167"/>
      <c r="LJ45" s="167"/>
      <c r="LK45" s="167"/>
      <c r="LL45" s="167"/>
      <c r="LM45" s="167"/>
      <c r="LN45" s="167"/>
      <c r="LO45" s="167"/>
      <c r="LP45" s="167"/>
      <c r="LQ45" s="167"/>
      <c r="LR45" s="167"/>
      <c r="LS45" s="167"/>
      <c r="LT45" s="167"/>
      <c r="LU45" s="167"/>
      <c r="LV45" s="167"/>
      <c r="LW45" s="167"/>
      <c r="LX45" s="167"/>
      <c r="LY45" s="167"/>
      <c r="LZ45" s="167"/>
      <c r="MA45" s="167"/>
      <c r="MB45" s="167"/>
      <c r="MC45" s="167"/>
      <c r="MD45" s="167"/>
      <c r="ME45" s="167"/>
      <c r="MF45" s="167"/>
      <c r="MG45" s="167"/>
      <c r="MH45" s="167"/>
      <c r="MI45" s="167"/>
      <c r="MJ45" s="167"/>
      <c r="MK45" s="167"/>
      <c r="ML45" s="167"/>
      <c r="MM45" s="167"/>
      <c r="MN45" s="167"/>
      <c r="MO45" s="167"/>
      <c r="MP45" s="167"/>
      <c r="MQ45" s="167"/>
      <c r="MR45" s="167"/>
      <c r="MS45" s="167"/>
      <c r="MT45" s="167"/>
      <c r="MU45" s="167"/>
      <c r="MV45" s="167"/>
      <c r="MW45" s="167"/>
      <c r="MX45" s="167"/>
      <c r="MY45" s="167"/>
      <c r="MZ45" s="167"/>
      <c r="NA45" s="167"/>
      <c r="NB45" s="167"/>
      <c r="NC45" s="167"/>
      <c r="ND45" s="167"/>
      <c r="NE45" s="167"/>
      <c r="NF45" s="167"/>
      <c r="NG45" s="167"/>
      <c r="NH45" s="167"/>
      <c r="NI45" s="167"/>
      <c r="NJ45" s="167"/>
      <c r="NK45" s="167"/>
      <c r="NL45" s="167"/>
      <c r="NM45" s="167"/>
      <c r="NN45" s="167"/>
      <c r="NO45" s="167"/>
      <c r="NP45" s="167"/>
      <c r="NQ45" s="167"/>
      <c r="NR45" s="167"/>
      <c r="NS45" s="167"/>
      <c r="NT45" s="167"/>
      <c r="NU45" s="167"/>
      <c r="NV45" s="167"/>
      <c r="NW45" s="167"/>
      <c r="NX45" s="167"/>
      <c r="NY45" s="167"/>
      <c r="NZ45" s="167"/>
      <c r="OA45" s="167"/>
      <c r="OB45" s="167"/>
      <c r="OC45" s="167"/>
      <c r="OD45" s="167"/>
      <c r="OE45" s="167"/>
      <c r="OF45" s="167"/>
      <c r="OG45" s="167"/>
      <c r="OH45" s="167"/>
      <c r="OI45" s="167"/>
      <c r="OJ45" s="167"/>
      <c r="OK45" s="167"/>
      <c r="OL45" s="167"/>
      <c r="OM45" s="167"/>
      <c r="ON45" s="167"/>
      <c r="OO45" s="167"/>
      <c r="OP45" s="167"/>
      <c r="OQ45" s="167"/>
      <c r="OR45" s="167"/>
      <c r="OS45" s="167"/>
      <c r="OT45" s="167"/>
      <c r="OU45" s="167"/>
      <c r="OV45" s="167"/>
      <c r="OW45" s="167"/>
      <c r="OX45" s="167"/>
      <c r="OY45" s="167"/>
      <c r="OZ45" s="167"/>
      <c r="PA45" s="167"/>
      <c r="PB45" s="167"/>
      <c r="PC45" s="167"/>
      <c r="PD45" s="167"/>
      <c r="PE45" s="167"/>
      <c r="PF45" s="167"/>
      <c r="PG45" s="167"/>
      <c r="PH45" s="167"/>
      <c r="PI45" s="167"/>
      <c r="PJ45" s="167"/>
      <c r="PK45" s="167"/>
      <c r="PL45" s="167"/>
      <c r="PM45" s="167"/>
      <c r="PN45" s="167"/>
      <c r="PO45" s="167"/>
      <c r="PP45" s="167"/>
      <c r="PQ45" s="167"/>
      <c r="PR45" s="167"/>
      <c r="PS45" s="167"/>
      <c r="PT45" s="167"/>
      <c r="PU45" s="167"/>
      <c r="PV45" s="167"/>
      <c r="PW45" s="167"/>
      <c r="PX45" s="167"/>
      <c r="PY45" s="167"/>
      <c r="PZ45" s="167"/>
      <c r="QA45" s="167"/>
      <c r="QB45" s="167"/>
      <c r="QC45" s="167"/>
      <c r="QD45" s="167"/>
      <c r="QE45" s="167"/>
      <c r="QF45" s="167"/>
      <c r="QG45" s="167"/>
      <c r="QH45" s="167"/>
      <c r="QI45" s="167"/>
      <c r="QJ45" s="167"/>
      <c r="QK45" s="167"/>
      <c r="QL45" s="167"/>
      <c r="QM45" s="167"/>
      <c r="QN45" s="167"/>
      <c r="QO45" s="167"/>
      <c r="QP45" s="167"/>
      <c r="QQ45" s="167"/>
      <c r="QR45" s="167"/>
      <c r="QS45" s="167"/>
      <c r="QT45" s="167"/>
      <c r="QU45" s="167"/>
      <c r="QV45" s="167"/>
      <c r="QW45" s="167"/>
      <c r="QX45" s="167"/>
      <c r="QY45" s="167"/>
      <c r="QZ45" s="167"/>
      <c r="RA45" s="167"/>
      <c r="RB45" s="167"/>
      <c r="RC45" s="167"/>
      <c r="RD45" s="167"/>
      <c r="RE45" s="167"/>
      <c r="RF45" s="167"/>
      <c r="RG45" s="167"/>
      <c r="RH45" s="167"/>
      <c r="RI45" s="167"/>
      <c r="RJ45" s="167"/>
      <c r="RK45" s="167"/>
      <c r="RL45" s="167"/>
      <c r="RM45" s="167"/>
      <c r="RN45" s="167"/>
      <c r="RO45" s="167"/>
      <c r="RP45" s="167"/>
      <c r="RQ45" s="167"/>
      <c r="RR45" s="167"/>
      <c r="RS45" s="167"/>
      <c r="RT45" s="167"/>
      <c r="RU45" s="167"/>
      <c r="RV45" s="167"/>
      <c r="RW45" s="167"/>
      <c r="RX45" s="167"/>
      <c r="RY45" s="167"/>
      <c r="RZ45" s="167"/>
      <c r="SA45" s="167"/>
      <c r="SB45" s="167"/>
      <c r="SC45" s="167"/>
      <c r="SD45" s="167"/>
      <c r="SE45" s="167"/>
      <c r="SF45" s="167"/>
      <c r="SG45" s="167"/>
      <c r="SH45" s="167"/>
      <c r="SI45" s="167"/>
      <c r="SJ45" s="167"/>
      <c r="SK45" s="167"/>
      <c r="SL45" s="167"/>
      <c r="SM45" s="167"/>
      <c r="SN45" s="167"/>
      <c r="SO45" s="167"/>
      <c r="SP45" s="167"/>
      <c r="SQ45" s="167"/>
      <c r="SR45" s="167"/>
      <c r="SS45" s="167"/>
      <c r="ST45" s="167"/>
      <c r="SU45" s="167"/>
      <c r="SV45" s="167"/>
      <c r="SW45" s="167"/>
      <c r="SX45" s="167"/>
      <c r="SY45" s="167"/>
      <c r="SZ45" s="167"/>
    </row>
    <row r="46" spans="1:520" ht="15" hidden="1" customHeight="1" x14ac:dyDescent="0.2">
      <c r="A46" s="167"/>
      <c r="B46" s="179">
        <v>3</v>
      </c>
      <c r="C46" s="196" t="str">
        <f>IFERROR((#REF!*8.3*1*(#REF!-#REF!))*$C11/(#REF!*3412),"")</f>
        <v/>
      </c>
      <c r="D46" s="197" t="str">
        <f>IFERROR((#REF!*8.3*1*(#REF!-#REF!))*$C11/(#REF!*#REF!*3412),"")</f>
        <v/>
      </c>
      <c r="E46" s="19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c r="IW46" s="167"/>
      <c r="IX46" s="167"/>
      <c r="IY46" s="167"/>
      <c r="IZ46" s="167"/>
      <c r="JA46" s="167"/>
      <c r="JB46" s="167"/>
      <c r="JC46" s="167"/>
      <c r="JD46" s="167"/>
      <c r="JE46" s="167"/>
      <c r="JF46" s="167"/>
      <c r="JG46" s="167"/>
      <c r="JH46" s="167"/>
      <c r="JI46" s="167"/>
      <c r="JJ46" s="167"/>
      <c r="JK46" s="167"/>
      <c r="JL46" s="167"/>
      <c r="JM46" s="167"/>
      <c r="JN46" s="167"/>
      <c r="JO46" s="167"/>
      <c r="JP46" s="167"/>
      <c r="JQ46" s="167"/>
      <c r="JR46" s="167"/>
      <c r="JS46" s="167"/>
      <c r="JT46" s="167"/>
      <c r="JU46" s="167"/>
      <c r="JV46" s="167"/>
      <c r="JW46" s="167"/>
      <c r="JX46" s="167"/>
      <c r="JY46" s="167"/>
      <c r="JZ46" s="167"/>
      <c r="KA46" s="167"/>
      <c r="KB46" s="167"/>
      <c r="KC46" s="167"/>
      <c r="KD46" s="167"/>
      <c r="KE46" s="167"/>
      <c r="KF46" s="167"/>
      <c r="KG46" s="167"/>
      <c r="KH46" s="167"/>
      <c r="KI46" s="167"/>
      <c r="KJ46" s="167"/>
      <c r="KK46" s="167"/>
      <c r="KL46" s="167"/>
      <c r="KM46" s="167"/>
      <c r="KN46" s="167"/>
      <c r="KO46" s="167"/>
      <c r="KP46" s="167"/>
      <c r="KQ46" s="167"/>
      <c r="KR46" s="167"/>
      <c r="KS46" s="167"/>
      <c r="KT46" s="167"/>
      <c r="KU46" s="167"/>
      <c r="KV46" s="167"/>
      <c r="KW46" s="167"/>
      <c r="KX46" s="167"/>
      <c r="KY46" s="167"/>
      <c r="KZ46" s="167"/>
      <c r="LA46" s="167"/>
      <c r="LB46" s="167"/>
      <c r="LC46" s="167"/>
      <c r="LD46" s="167"/>
      <c r="LE46" s="167"/>
      <c r="LF46" s="167"/>
      <c r="LG46" s="167"/>
      <c r="LH46" s="167"/>
      <c r="LI46" s="167"/>
      <c r="LJ46" s="167"/>
      <c r="LK46" s="167"/>
      <c r="LL46" s="167"/>
      <c r="LM46" s="167"/>
      <c r="LN46" s="167"/>
      <c r="LO46" s="167"/>
      <c r="LP46" s="167"/>
      <c r="LQ46" s="167"/>
      <c r="LR46" s="167"/>
      <c r="LS46" s="167"/>
      <c r="LT46" s="167"/>
      <c r="LU46" s="167"/>
      <c r="LV46" s="167"/>
      <c r="LW46" s="167"/>
      <c r="LX46" s="167"/>
      <c r="LY46" s="167"/>
      <c r="LZ46" s="167"/>
      <c r="MA46" s="167"/>
      <c r="MB46" s="167"/>
      <c r="MC46" s="167"/>
      <c r="MD46" s="167"/>
      <c r="ME46" s="167"/>
      <c r="MF46" s="167"/>
      <c r="MG46" s="167"/>
      <c r="MH46" s="167"/>
      <c r="MI46" s="167"/>
      <c r="MJ46" s="167"/>
      <c r="MK46" s="167"/>
      <c r="ML46" s="167"/>
      <c r="MM46" s="167"/>
      <c r="MN46" s="167"/>
      <c r="MO46" s="167"/>
      <c r="MP46" s="167"/>
      <c r="MQ46" s="167"/>
      <c r="MR46" s="167"/>
      <c r="MS46" s="167"/>
      <c r="MT46" s="167"/>
      <c r="MU46" s="167"/>
      <c r="MV46" s="167"/>
      <c r="MW46" s="167"/>
      <c r="MX46" s="167"/>
      <c r="MY46" s="167"/>
      <c r="MZ46" s="167"/>
      <c r="NA46" s="167"/>
      <c r="NB46" s="167"/>
      <c r="NC46" s="167"/>
      <c r="ND46" s="167"/>
      <c r="NE46" s="167"/>
      <c r="NF46" s="167"/>
      <c r="NG46" s="167"/>
      <c r="NH46" s="167"/>
      <c r="NI46" s="167"/>
      <c r="NJ46" s="167"/>
      <c r="NK46" s="167"/>
      <c r="NL46" s="167"/>
      <c r="NM46" s="167"/>
      <c r="NN46" s="167"/>
      <c r="NO46" s="167"/>
      <c r="NP46" s="167"/>
      <c r="NQ46" s="167"/>
      <c r="NR46" s="167"/>
      <c r="NS46" s="167"/>
      <c r="NT46" s="167"/>
      <c r="NU46" s="167"/>
      <c r="NV46" s="167"/>
      <c r="NW46" s="167"/>
      <c r="NX46" s="167"/>
      <c r="NY46" s="167"/>
      <c r="NZ46" s="167"/>
      <c r="OA46" s="167"/>
      <c r="OB46" s="167"/>
      <c r="OC46" s="167"/>
      <c r="OD46" s="167"/>
      <c r="OE46" s="167"/>
      <c r="OF46" s="167"/>
      <c r="OG46" s="167"/>
      <c r="OH46" s="167"/>
      <c r="OI46" s="167"/>
      <c r="OJ46" s="167"/>
      <c r="OK46" s="167"/>
      <c r="OL46" s="167"/>
      <c r="OM46" s="167"/>
      <c r="ON46" s="167"/>
      <c r="OO46" s="167"/>
      <c r="OP46" s="167"/>
      <c r="OQ46" s="167"/>
      <c r="OR46" s="167"/>
      <c r="OS46" s="167"/>
      <c r="OT46" s="167"/>
      <c r="OU46" s="167"/>
      <c r="OV46" s="167"/>
      <c r="OW46" s="167"/>
      <c r="OX46" s="167"/>
      <c r="OY46" s="167"/>
      <c r="OZ46" s="167"/>
      <c r="PA46" s="167"/>
      <c r="PB46" s="167"/>
      <c r="PC46" s="167"/>
      <c r="PD46" s="167"/>
      <c r="PE46" s="167"/>
      <c r="PF46" s="167"/>
      <c r="PG46" s="167"/>
      <c r="PH46" s="167"/>
      <c r="PI46" s="167"/>
      <c r="PJ46" s="167"/>
      <c r="PK46" s="167"/>
      <c r="PL46" s="167"/>
      <c r="PM46" s="167"/>
      <c r="PN46" s="167"/>
      <c r="PO46" s="167"/>
      <c r="PP46" s="167"/>
      <c r="PQ46" s="167"/>
      <c r="PR46" s="167"/>
      <c r="PS46" s="167"/>
      <c r="PT46" s="167"/>
      <c r="PU46" s="167"/>
      <c r="PV46" s="167"/>
      <c r="PW46" s="167"/>
      <c r="PX46" s="167"/>
      <c r="PY46" s="167"/>
      <c r="PZ46" s="167"/>
      <c r="QA46" s="167"/>
      <c r="QB46" s="167"/>
      <c r="QC46" s="167"/>
      <c r="QD46" s="167"/>
      <c r="QE46" s="167"/>
      <c r="QF46" s="167"/>
      <c r="QG46" s="167"/>
      <c r="QH46" s="167"/>
      <c r="QI46" s="167"/>
      <c r="QJ46" s="167"/>
      <c r="QK46" s="167"/>
      <c r="QL46" s="167"/>
      <c r="QM46" s="167"/>
      <c r="QN46" s="167"/>
      <c r="QO46" s="167"/>
      <c r="QP46" s="167"/>
      <c r="QQ46" s="167"/>
      <c r="QR46" s="167"/>
      <c r="QS46" s="167"/>
      <c r="QT46" s="167"/>
      <c r="QU46" s="167"/>
      <c r="QV46" s="167"/>
      <c r="QW46" s="167"/>
      <c r="QX46" s="167"/>
      <c r="QY46" s="167"/>
      <c r="QZ46" s="167"/>
      <c r="RA46" s="167"/>
      <c r="RB46" s="167"/>
      <c r="RC46" s="167"/>
      <c r="RD46" s="167"/>
      <c r="RE46" s="167"/>
      <c r="RF46" s="167"/>
      <c r="RG46" s="167"/>
      <c r="RH46" s="167"/>
      <c r="RI46" s="167"/>
      <c r="RJ46" s="167"/>
      <c r="RK46" s="167"/>
      <c r="RL46" s="167"/>
      <c r="RM46" s="167"/>
      <c r="RN46" s="167"/>
      <c r="RO46" s="167"/>
      <c r="RP46" s="167"/>
      <c r="RQ46" s="167"/>
      <c r="RR46" s="167"/>
      <c r="RS46" s="167"/>
      <c r="RT46" s="167"/>
      <c r="RU46" s="167"/>
      <c r="RV46" s="167"/>
      <c r="RW46" s="167"/>
      <c r="RX46" s="167"/>
      <c r="RY46" s="167"/>
      <c r="RZ46" s="167"/>
      <c r="SA46" s="167"/>
      <c r="SB46" s="167"/>
      <c r="SC46" s="167"/>
      <c r="SD46" s="167"/>
      <c r="SE46" s="167"/>
      <c r="SF46" s="167"/>
      <c r="SG46" s="167"/>
      <c r="SH46" s="167"/>
      <c r="SI46" s="167"/>
      <c r="SJ46" s="167"/>
      <c r="SK46" s="167"/>
      <c r="SL46" s="167"/>
      <c r="SM46" s="167"/>
      <c r="SN46" s="167"/>
      <c r="SO46" s="167"/>
      <c r="SP46" s="167"/>
      <c r="SQ46" s="167"/>
      <c r="SR46" s="167"/>
      <c r="SS46" s="167"/>
      <c r="ST46" s="167"/>
      <c r="SU46" s="167"/>
      <c r="SV46" s="167"/>
      <c r="SW46" s="167"/>
      <c r="SX46" s="167"/>
      <c r="SY46" s="167"/>
      <c r="SZ46" s="167"/>
    </row>
    <row r="47" spans="1:520" ht="15" hidden="1" customHeight="1" x14ac:dyDescent="0.2">
      <c r="A47" s="167"/>
      <c r="B47" s="179">
        <v>4</v>
      </c>
      <c r="C47" s="196" t="str">
        <f>IFERROR((#REF!*8.3*1*(#REF!-#REF!))*$C12/(#REF!*3412),"")</f>
        <v/>
      </c>
      <c r="D47" s="197" t="str">
        <f>IFERROR((#REF!*8.3*1*(#REF!-#REF!))*$C12/(#REF!*#REF!*3412),"")</f>
        <v/>
      </c>
      <c r="E47" s="19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c r="IW47" s="167"/>
      <c r="IX47" s="167"/>
      <c r="IY47" s="167"/>
      <c r="IZ47" s="167"/>
      <c r="JA47" s="167"/>
      <c r="JB47" s="167"/>
      <c r="JC47" s="167"/>
      <c r="JD47" s="167"/>
      <c r="JE47" s="167"/>
      <c r="JF47" s="167"/>
      <c r="JG47" s="167"/>
      <c r="JH47" s="167"/>
      <c r="JI47" s="167"/>
      <c r="JJ47" s="167"/>
      <c r="JK47" s="167"/>
      <c r="JL47" s="167"/>
      <c r="JM47" s="167"/>
      <c r="JN47" s="167"/>
      <c r="JO47" s="167"/>
      <c r="JP47" s="167"/>
      <c r="JQ47" s="167"/>
      <c r="JR47" s="167"/>
      <c r="JS47" s="167"/>
      <c r="JT47" s="167"/>
      <c r="JU47" s="167"/>
      <c r="JV47" s="167"/>
      <c r="JW47" s="167"/>
      <c r="JX47" s="167"/>
      <c r="JY47" s="167"/>
      <c r="JZ47" s="167"/>
      <c r="KA47" s="167"/>
      <c r="KB47" s="167"/>
      <c r="KC47" s="167"/>
      <c r="KD47" s="167"/>
      <c r="KE47" s="167"/>
      <c r="KF47" s="167"/>
      <c r="KG47" s="167"/>
      <c r="KH47" s="167"/>
      <c r="KI47" s="167"/>
      <c r="KJ47" s="167"/>
      <c r="KK47" s="167"/>
      <c r="KL47" s="167"/>
      <c r="KM47" s="167"/>
      <c r="KN47" s="167"/>
      <c r="KO47" s="167"/>
      <c r="KP47" s="167"/>
      <c r="KQ47" s="167"/>
      <c r="KR47" s="167"/>
      <c r="KS47" s="167"/>
      <c r="KT47" s="167"/>
      <c r="KU47" s="167"/>
      <c r="KV47" s="167"/>
      <c r="KW47" s="167"/>
      <c r="KX47" s="167"/>
      <c r="KY47" s="167"/>
      <c r="KZ47" s="167"/>
      <c r="LA47" s="167"/>
      <c r="LB47" s="167"/>
      <c r="LC47" s="167"/>
      <c r="LD47" s="167"/>
      <c r="LE47" s="167"/>
      <c r="LF47" s="167"/>
      <c r="LG47" s="167"/>
      <c r="LH47" s="167"/>
      <c r="LI47" s="167"/>
      <c r="LJ47" s="167"/>
      <c r="LK47" s="167"/>
      <c r="LL47" s="167"/>
      <c r="LM47" s="167"/>
      <c r="LN47" s="167"/>
      <c r="LO47" s="167"/>
      <c r="LP47" s="167"/>
      <c r="LQ47" s="167"/>
      <c r="LR47" s="167"/>
      <c r="LS47" s="167"/>
      <c r="LT47" s="167"/>
      <c r="LU47" s="167"/>
      <c r="LV47" s="167"/>
      <c r="LW47" s="167"/>
      <c r="LX47" s="167"/>
      <c r="LY47" s="167"/>
      <c r="LZ47" s="167"/>
      <c r="MA47" s="167"/>
      <c r="MB47" s="167"/>
      <c r="MC47" s="167"/>
      <c r="MD47" s="167"/>
      <c r="ME47" s="167"/>
      <c r="MF47" s="167"/>
      <c r="MG47" s="167"/>
      <c r="MH47" s="167"/>
      <c r="MI47" s="167"/>
      <c r="MJ47" s="167"/>
      <c r="MK47" s="167"/>
      <c r="ML47" s="167"/>
      <c r="MM47" s="167"/>
      <c r="MN47" s="167"/>
      <c r="MO47" s="167"/>
      <c r="MP47" s="167"/>
      <c r="MQ47" s="167"/>
      <c r="MR47" s="167"/>
      <c r="MS47" s="167"/>
      <c r="MT47" s="167"/>
      <c r="MU47" s="167"/>
      <c r="MV47" s="167"/>
      <c r="MW47" s="167"/>
      <c r="MX47" s="167"/>
      <c r="MY47" s="167"/>
      <c r="MZ47" s="167"/>
      <c r="NA47" s="167"/>
      <c r="NB47" s="167"/>
      <c r="NC47" s="167"/>
      <c r="ND47" s="167"/>
      <c r="NE47" s="167"/>
      <c r="NF47" s="167"/>
      <c r="NG47" s="167"/>
      <c r="NH47" s="167"/>
      <c r="NI47" s="167"/>
      <c r="NJ47" s="167"/>
      <c r="NK47" s="167"/>
      <c r="NL47" s="167"/>
      <c r="NM47" s="167"/>
      <c r="NN47" s="167"/>
      <c r="NO47" s="167"/>
      <c r="NP47" s="167"/>
      <c r="NQ47" s="167"/>
      <c r="NR47" s="167"/>
      <c r="NS47" s="167"/>
      <c r="NT47" s="167"/>
      <c r="NU47" s="167"/>
      <c r="NV47" s="167"/>
      <c r="NW47" s="167"/>
      <c r="NX47" s="167"/>
      <c r="NY47" s="167"/>
      <c r="NZ47" s="167"/>
      <c r="OA47" s="167"/>
      <c r="OB47" s="167"/>
      <c r="OC47" s="167"/>
      <c r="OD47" s="167"/>
      <c r="OE47" s="167"/>
      <c r="OF47" s="167"/>
      <c r="OG47" s="167"/>
      <c r="OH47" s="167"/>
      <c r="OI47" s="167"/>
      <c r="OJ47" s="167"/>
      <c r="OK47" s="167"/>
      <c r="OL47" s="167"/>
      <c r="OM47" s="167"/>
      <c r="ON47" s="167"/>
      <c r="OO47" s="167"/>
      <c r="OP47" s="167"/>
      <c r="OQ47" s="167"/>
      <c r="OR47" s="167"/>
      <c r="OS47" s="167"/>
      <c r="OT47" s="167"/>
      <c r="OU47" s="167"/>
      <c r="OV47" s="167"/>
      <c r="OW47" s="167"/>
      <c r="OX47" s="167"/>
      <c r="OY47" s="167"/>
      <c r="OZ47" s="167"/>
      <c r="PA47" s="167"/>
      <c r="PB47" s="167"/>
      <c r="PC47" s="167"/>
      <c r="PD47" s="167"/>
      <c r="PE47" s="167"/>
      <c r="PF47" s="167"/>
      <c r="PG47" s="167"/>
      <c r="PH47" s="167"/>
      <c r="PI47" s="167"/>
      <c r="PJ47" s="167"/>
      <c r="PK47" s="167"/>
      <c r="PL47" s="167"/>
      <c r="PM47" s="167"/>
      <c r="PN47" s="167"/>
      <c r="PO47" s="167"/>
      <c r="PP47" s="167"/>
      <c r="PQ47" s="167"/>
      <c r="PR47" s="167"/>
      <c r="PS47" s="167"/>
      <c r="PT47" s="167"/>
      <c r="PU47" s="167"/>
      <c r="PV47" s="167"/>
      <c r="PW47" s="167"/>
      <c r="PX47" s="167"/>
      <c r="PY47" s="167"/>
      <c r="PZ47" s="167"/>
      <c r="QA47" s="167"/>
      <c r="QB47" s="167"/>
      <c r="QC47" s="167"/>
      <c r="QD47" s="167"/>
      <c r="QE47" s="167"/>
      <c r="QF47" s="167"/>
      <c r="QG47" s="167"/>
      <c r="QH47" s="167"/>
      <c r="QI47" s="167"/>
      <c r="QJ47" s="167"/>
      <c r="QK47" s="167"/>
      <c r="QL47" s="167"/>
      <c r="QM47" s="167"/>
      <c r="QN47" s="167"/>
      <c r="QO47" s="167"/>
      <c r="QP47" s="167"/>
      <c r="QQ47" s="167"/>
      <c r="QR47" s="167"/>
      <c r="QS47" s="167"/>
      <c r="QT47" s="167"/>
      <c r="QU47" s="167"/>
      <c r="QV47" s="167"/>
      <c r="QW47" s="167"/>
      <c r="QX47" s="167"/>
      <c r="QY47" s="167"/>
      <c r="QZ47" s="167"/>
      <c r="RA47" s="167"/>
      <c r="RB47" s="167"/>
      <c r="RC47" s="167"/>
      <c r="RD47" s="167"/>
      <c r="RE47" s="167"/>
      <c r="RF47" s="167"/>
      <c r="RG47" s="167"/>
      <c r="RH47" s="167"/>
      <c r="RI47" s="167"/>
      <c r="RJ47" s="167"/>
      <c r="RK47" s="167"/>
      <c r="RL47" s="167"/>
      <c r="RM47" s="167"/>
      <c r="RN47" s="167"/>
      <c r="RO47" s="167"/>
      <c r="RP47" s="167"/>
      <c r="RQ47" s="167"/>
      <c r="RR47" s="167"/>
      <c r="RS47" s="167"/>
      <c r="RT47" s="167"/>
      <c r="RU47" s="167"/>
      <c r="RV47" s="167"/>
      <c r="RW47" s="167"/>
      <c r="RX47" s="167"/>
      <c r="RY47" s="167"/>
      <c r="RZ47" s="167"/>
      <c r="SA47" s="167"/>
      <c r="SB47" s="167"/>
      <c r="SC47" s="167"/>
      <c r="SD47" s="167"/>
      <c r="SE47" s="167"/>
      <c r="SF47" s="167"/>
      <c r="SG47" s="167"/>
      <c r="SH47" s="167"/>
      <c r="SI47" s="167"/>
      <c r="SJ47" s="167"/>
      <c r="SK47" s="167"/>
      <c r="SL47" s="167"/>
      <c r="SM47" s="167"/>
      <c r="SN47" s="167"/>
      <c r="SO47" s="167"/>
      <c r="SP47" s="167"/>
      <c r="SQ47" s="167"/>
      <c r="SR47" s="167"/>
      <c r="SS47" s="167"/>
      <c r="ST47" s="167"/>
      <c r="SU47" s="167"/>
      <c r="SV47" s="167"/>
      <c r="SW47" s="167"/>
      <c r="SX47" s="167"/>
      <c r="SY47" s="167"/>
      <c r="SZ47" s="167"/>
    </row>
    <row r="48" spans="1:520" ht="15" hidden="1" customHeight="1" x14ac:dyDescent="0.2">
      <c r="A48" s="167"/>
      <c r="B48" s="179">
        <v>5</v>
      </c>
      <c r="C48" s="196" t="str">
        <f>IFERROR((#REF!*8.3*1*(#REF!-#REF!))*$C13/(#REF!*3412),"")</f>
        <v/>
      </c>
      <c r="D48" s="197" t="str">
        <f>IFERROR((#REF!*8.3*1*(#REF!-#REF!))*$C13/(#REF!*#REF!*3412),"")</f>
        <v/>
      </c>
      <c r="E48" s="19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67"/>
      <c r="DF48" s="167"/>
      <c r="DG48" s="167"/>
      <c r="DH48" s="167"/>
      <c r="DI48" s="167"/>
      <c r="DJ48" s="167"/>
      <c r="DK48" s="167"/>
      <c r="DL48" s="167"/>
      <c r="DM48" s="167"/>
      <c r="DN48" s="167"/>
      <c r="DO48" s="167"/>
      <c r="DP48" s="167"/>
      <c r="DQ48" s="167"/>
      <c r="DR48" s="167"/>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c r="GU48" s="167"/>
      <c r="GV48" s="167"/>
      <c r="GW48" s="167"/>
      <c r="GX48" s="167"/>
      <c r="GY48" s="167"/>
      <c r="GZ48" s="167"/>
      <c r="HA48" s="167"/>
      <c r="HB48" s="167"/>
      <c r="HC48" s="167"/>
      <c r="HD48" s="167"/>
      <c r="HE48" s="167"/>
      <c r="HF48" s="167"/>
      <c r="HG48" s="167"/>
      <c r="HH48" s="167"/>
      <c r="HI48" s="167"/>
      <c r="HJ48" s="167"/>
      <c r="HK48" s="167"/>
      <c r="HL48" s="167"/>
      <c r="HM48" s="167"/>
      <c r="HN48" s="167"/>
      <c r="HO48" s="167"/>
      <c r="HP48" s="167"/>
      <c r="HQ48" s="167"/>
      <c r="HR48" s="167"/>
      <c r="HS48" s="167"/>
      <c r="HT48" s="167"/>
      <c r="HU48" s="167"/>
      <c r="HV48" s="167"/>
      <c r="HW48" s="167"/>
      <c r="HX48" s="167"/>
      <c r="HY48" s="167"/>
      <c r="HZ48" s="167"/>
      <c r="IA48" s="167"/>
      <c r="IB48" s="167"/>
      <c r="IC48" s="167"/>
      <c r="ID48" s="167"/>
      <c r="IE48" s="167"/>
      <c r="IF48" s="167"/>
      <c r="IG48" s="167"/>
      <c r="IH48" s="167"/>
      <c r="II48" s="167"/>
      <c r="IJ48" s="167"/>
      <c r="IK48" s="167"/>
      <c r="IL48" s="167"/>
      <c r="IM48" s="167"/>
      <c r="IN48" s="167"/>
      <c r="IO48" s="167"/>
      <c r="IP48" s="167"/>
      <c r="IQ48" s="167"/>
      <c r="IR48" s="167"/>
      <c r="IS48" s="167"/>
      <c r="IT48" s="167"/>
      <c r="IU48" s="167"/>
      <c r="IV48" s="167"/>
      <c r="IW48" s="167"/>
      <c r="IX48" s="167"/>
      <c r="IY48" s="167"/>
      <c r="IZ48" s="167"/>
      <c r="JA48" s="167"/>
      <c r="JB48" s="167"/>
      <c r="JC48" s="167"/>
      <c r="JD48" s="167"/>
      <c r="JE48" s="167"/>
      <c r="JF48" s="167"/>
      <c r="JG48" s="167"/>
      <c r="JH48" s="167"/>
      <c r="JI48" s="167"/>
      <c r="JJ48" s="167"/>
      <c r="JK48" s="167"/>
      <c r="JL48" s="167"/>
      <c r="JM48" s="167"/>
      <c r="JN48" s="167"/>
      <c r="JO48" s="167"/>
      <c r="JP48" s="167"/>
      <c r="JQ48" s="167"/>
      <c r="JR48" s="167"/>
      <c r="JS48" s="167"/>
      <c r="JT48" s="167"/>
      <c r="JU48" s="167"/>
      <c r="JV48" s="167"/>
      <c r="JW48" s="167"/>
      <c r="JX48" s="167"/>
      <c r="JY48" s="167"/>
      <c r="JZ48" s="167"/>
      <c r="KA48" s="167"/>
      <c r="KB48" s="167"/>
      <c r="KC48" s="167"/>
      <c r="KD48" s="167"/>
      <c r="KE48" s="167"/>
      <c r="KF48" s="167"/>
      <c r="KG48" s="167"/>
      <c r="KH48" s="167"/>
      <c r="KI48" s="167"/>
      <c r="KJ48" s="167"/>
      <c r="KK48" s="167"/>
      <c r="KL48" s="167"/>
      <c r="KM48" s="167"/>
      <c r="KN48" s="167"/>
      <c r="KO48" s="167"/>
      <c r="KP48" s="167"/>
      <c r="KQ48" s="167"/>
      <c r="KR48" s="167"/>
      <c r="KS48" s="167"/>
      <c r="KT48" s="167"/>
      <c r="KU48" s="167"/>
      <c r="KV48" s="167"/>
      <c r="KW48" s="167"/>
      <c r="KX48" s="167"/>
      <c r="KY48" s="167"/>
      <c r="KZ48" s="167"/>
      <c r="LA48" s="167"/>
      <c r="LB48" s="167"/>
      <c r="LC48" s="167"/>
      <c r="LD48" s="167"/>
      <c r="LE48" s="167"/>
      <c r="LF48" s="167"/>
      <c r="LG48" s="167"/>
      <c r="LH48" s="167"/>
      <c r="LI48" s="167"/>
      <c r="LJ48" s="167"/>
      <c r="LK48" s="167"/>
      <c r="LL48" s="167"/>
      <c r="LM48" s="167"/>
      <c r="LN48" s="167"/>
      <c r="LO48" s="167"/>
      <c r="LP48" s="167"/>
      <c r="LQ48" s="167"/>
      <c r="LR48" s="167"/>
      <c r="LS48" s="167"/>
      <c r="LT48" s="167"/>
      <c r="LU48" s="167"/>
      <c r="LV48" s="167"/>
      <c r="LW48" s="167"/>
      <c r="LX48" s="167"/>
      <c r="LY48" s="167"/>
      <c r="LZ48" s="167"/>
      <c r="MA48" s="167"/>
      <c r="MB48" s="167"/>
      <c r="MC48" s="167"/>
      <c r="MD48" s="167"/>
      <c r="ME48" s="167"/>
      <c r="MF48" s="167"/>
      <c r="MG48" s="167"/>
      <c r="MH48" s="167"/>
      <c r="MI48" s="167"/>
      <c r="MJ48" s="167"/>
      <c r="MK48" s="167"/>
      <c r="ML48" s="167"/>
      <c r="MM48" s="167"/>
      <c r="MN48" s="167"/>
      <c r="MO48" s="167"/>
      <c r="MP48" s="167"/>
      <c r="MQ48" s="167"/>
      <c r="MR48" s="167"/>
      <c r="MS48" s="167"/>
      <c r="MT48" s="167"/>
      <c r="MU48" s="167"/>
      <c r="MV48" s="167"/>
      <c r="MW48" s="167"/>
      <c r="MX48" s="167"/>
      <c r="MY48" s="167"/>
      <c r="MZ48" s="167"/>
      <c r="NA48" s="167"/>
      <c r="NB48" s="167"/>
      <c r="NC48" s="167"/>
      <c r="ND48" s="167"/>
      <c r="NE48" s="167"/>
      <c r="NF48" s="167"/>
      <c r="NG48" s="167"/>
      <c r="NH48" s="167"/>
      <c r="NI48" s="167"/>
      <c r="NJ48" s="167"/>
      <c r="NK48" s="167"/>
      <c r="NL48" s="167"/>
      <c r="NM48" s="167"/>
      <c r="NN48" s="167"/>
      <c r="NO48" s="167"/>
      <c r="NP48" s="167"/>
      <c r="NQ48" s="167"/>
      <c r="NR48" s="167"/>
      <c r="NS48" s="167"/>
      <c r="NT48" s="167"/>
      <c r="NU48" s="167"/>
      <c r="NV48" s="167"/>
      <c r="NW48" s="167"/>
      <c r="NX48" s="167"/>
      <c r="NY48" s="167"/>
      <c r="NZ48" s="167"/>
      <c r="OA48" s="167"/>
      <c r="OB48" s="167"/>
      <c r="OC48" s="167"/>
      <c r="OD48" s="167"/>
      <c r="OE48" s="167"/>
      <c r="OF48" s="167"/>
      <c r="OG48" s="167"/>
      <c r="OH48" s="167"/>
      <c r="OI48" s="167"/>
      <c r="OJ48" s="167"/>
      <c r="OK48" s="167"/>
      <c r="OL48" s="167"/>
      <c r="OM48" s="167"/>
      <c r="ON48" s="167"/>
      <c r="OO48" s="167"/>
      <c r="OP48" s="167"/>
      <c r="OQ48" s="167"/>
      <c r="OR48" s="167"/>
      <c r="OS48" s="167"/>
      <c r="OT48" s="167"/>
      <c r="OU48" s="167"/>
      <c r="OV48" s="167"/>
      <c r="OW48" s="167"/>
      <c r="OX48" s="167"/>
      <c r="OY48" s="167"/>
      <c r="OZ48" s="167"/>
      <c r="PA48" s="167"/>
      <c r="PB48" s="167"/>
      <c r="PC48" s="167"/>
      <c r="PD48" s="167"/>
      <c r="PE48" s="167"/>
      <c r="PF48" s="167"/>
      <c r="PG48" s="167"/>
      <c r="PH48" s="167"/>
      <c r="PI48" s="167"/>
      <c r="PJ48" s="167"/>
      <c r="PK48" s="167"/>
      <c r="PL48" s="167"/>
      <c r="PM48" s="167"/>
      <c r="PN48" s="167"/>
      <c r="PO48" s="167"/>
      <c r="PP48" s="167"/>
      <c r="PQ48" s="167"/>
      <c r="PR48" s="167"/>
      <c r="PS48" s="167"/>
      <c r="PT48" s="167"/>
      <c r="PU48" s="167"/>
      <c r="PV48" s="167"/>
      <c r="PW48" s="167"/>
      <c r="PX48" s="167"/>
      <c r="PY48" s="167"/>
      <c r="PZ48" s="167"/>
      <c r="QA48" s="167"/>
      <c r="QB48" s="167"/>
      <c r="QC48" s="167"/>
      <c r="QD48" s="167"/>
      <c r="QE48" s="167"/>
      <c r="QF48" s="167"/>
      <c r="QG48" s="167"/>
      <c r="QH48" s="167"/>
      <c r="QI48" s="167"/>
      <c r="QJ48" s="167"/>
      <c r="QK48" s="167"/>
      <c r="QL48" s="167"/>
      <c r="QM48" s="167"/>
      <c r="QN48" s="167"/>
      <c r="QO48" s="167"/>
      <c r="QP48" s="167"/>
      <c r="QQ48" s="167"/>
      <c r="QR48" s="167"/>
      <c r="QS48" s="167"/>
      <c r="QT48" s="167"/>
      <c r="QU48" s="167"/>
      <c r="QV48" s="167"/>
      <c r="QW48" s="167"/>
      <c r="QX48" s="167"/>
      <c r="QY48" s="167"/>
      <c r="QZ48" s="167"/>
      <c r="RA48" s="167"/>
      <c r="RB48" s="167"/>
      <c r="RC48" s="167"/>
      <c r="RD48" s="167"/>
      <c r="RE48" s="167"/>
      <c r="RF48" s="167"/>
      <c r="RG48" s="167"/>
      <c r="RH48" s="167"/>
      <c r="RI48" s="167"/>
      <c r="RJ48" s="167"/>
      <c r="RK48" s="167"/>
      <c r="RL48" s="167"/>
      <c r="RM48" s="167"/>
      <c r="RN48" s="167"/>
      <c r="RO48" s="167"/>
      <c r="RP48" s="167"/>
      <c r="RQ48" s="167"/>
      <c r="RR48" s="167"/>
      <c r="RS48" s="167"/>
      <c r="RT48" s="167"/>
      <c r="RU48" s="167"/>
      <c r="RV48" s="167"/>
      <c r="RW48" s="167"/>
      <c r="RX48" s="167"/>
      <c r="RY48" s="167"/>
      <c r="RZ48" s="167"/>
      <c r="SA48" s="167"/>
      <c r="SB48" s="167"/>
      <c r="SC48" s="167"/>
      <c r="SD48" s="167"/>
      <c r="SE48" s="167"/>
      <c r="SF48" s="167"/>
      <c r="SG48" s="167"/>
      <c r="SH48" s="167"/>
      <c r="SI48" s="167"/>
      <c r="SJ48" s="167"/>
      <c r="SK48" s="167"/>
      <c r="SL48" s="167"/>
      <c r="SM48" s="167"/>
      <c r="SN48" s="167"/>
      <c r="SO48" s="167"/>
      <c r="SP48" s="167"/>
      <c r="SQ48" s="167"/>
      <c r="SR48" s="167"/>
      <c r="SS48" s="167"/>
      <c r="ST48" s="167"/>
      <c r="SU48" s="167"/>
      <c r="SV48" s="167"/>
      <c r="SW48" s="167"/>
      <c r="SX48" s="167"/>
      <c r="SY48" s="167"/>
      <c r="SZ48" s="167"/>
    </row>
    <row r="49" spans="1:520" ht="15" hidden="1" customHeight="1" x14ac:dyDescent="0.2">
      <c r="A49" s="167"/>
      <c r="B49" s="179">
        <v>6</v>
      </c>
      <c r="C49" s="196" t="str">
        <f>IFERROR((#REF!*8.3*1*(#REF!-#REF!))*$C14/(#REF!*3412),"")</f>
        <v/>
      </c>
      <c r="D49" s="197" t="str">
        <f>IFERROR((#REF!*8.3*1*(#REF!-#REF!))*$C14/(#REF!*#REF!*3412),"")</f>
        <v/>
      </c>
      <c r="E49" s="19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67"/>
      <c r="DF49" s="167"/>
      <c r="DG49" s="167"/>
      <c r="DH49" s="167"/>
      <c r="DI49" s="167"/>
      <c r="DJ49" s="167"/>
      <c r="DK49" s="167"/>
      <c r="DL49" s="167"/>
      <c r="DM49" s="167"/>
      <c r="DN49" s="167"/>
      <c r="DO49" s="167"/>
      <c r="DP49" s="167"/>
      <c r="DQ49" s="167"/>
      <c r="DR49" s="167"/>
      <c r="DS49" s="167"/>
      <c r="DT49" s="167"/>
      <c r="DU49" s="167"/>
      <c r="DV49" s="167"/>
      <c r="DW49" s="167"/>
      <c r="DX49" s="167"/>
      <c r="DY49" s="167"/>
      <c r="DZ49" s="167"/>
      <c r="EA49" s="167"/>
      <c r="EB49" s="167"/>
      <c r="EC49" s="167"/>
      <c r="ED49" s="167"/>
      <c r="EE49" s="167"/>
      <c r="EF49" s="167"/>
      <c r="EG49" s="167"/>
      <c r="EH49" s="167"/>
      <c r="EI49" s="167"/>
      <c r="EJ49" s="167"/>
      <c r="EK49" s="167"/>
      <c r="EL49" s="167"/>
      <c r="EM49" s="167"/>
      <c r="EN49" s="167"/>
      <c r="EO49" s="167"/>
      <c r="EP49" s="167"/>
      <c r="EQ49" s="167"/>
      <c r="ER49" s="167"/>
      <c r="ES49" s="167"/>
      <c r="ET49" s="167"/>
      <c r="EU49" s="167"/>
      <c r="EV49" s="167"/>
      <c r="EW49" s="167"/>
      <c r="EX49" s="167"/>
      <c r="EY49" s="167"/>
      <c r="EZ49" s="167"/>
      <c r="FA49" s="167"/>
      <c r="FB49" s="167"/>
      <c r="FC49" s="167"/>
      <c r="FD49" s="167"/>
      <c r="FE49" s="167"/>
      <c r="FF49" s="167"/>
      <c r="FG49" s="167"/>
      <c r="FH49" s="167"/>
      <c r="FI49" s="167"/>
      <c r="FJ49" s="167"/>
      <c r="FK49" s="167"/>
      <c r="FL49" s="167"/>
      <c r="FM49" s="167"/>
      <c r="FN49" s="167"/>
      <c r="FO49" s="167"/>
      <c r="FP49" s="167"/>
      <c r="FQ49" s="167"/>
      <c r="FR49" s="167"/>
      <c r="FS49" s="167"/>
      <c r="FT49" s="167"/>
      <c r="FU49" s="167"/>
      <c r="FV49" s="167"/>
      <c r="FW49" s="167"/>
      <c r="FX49" s="167"/>
      <c r="FY49" s="167"/>
      <c r="FZ49" s="167"/>
      <c r="GA49" s="167"/>
      <c r="GB49" s="167"/>
      <c r="GC49" s="167"/>
      <c r="GD49" s="167"/>
      <c r="GE49" s="167"/>
      <c r="GF49" s="167"/>
      <c r="GG49" s="167"/>
      <c r="GH49" s="167"/>
      <c r="GI49" s="167"/>
      <c r="GJ49" s="167"/>
      <c r="GK49" s="167"/>
      <c r="GL49" s="167"/>
      <c r="GM49" s="167"/>
      <c r="GN49" s="167"/>
      <c r="GO49" s="167"/>
      <c r="GP49" s="167"/>
      <c r="GQ49" s="167"/>
      <c r="GR49" s="167"/>
      <c r="GS49" s="167"/>
      <c r="GT49" s="167"/>
      <c r="GU49" s="167"/>
      <c r="GV49" s="167"/>
      <c r="GW49" s="167"/>
      <c r="GX49" s="167"/>
      <c r="GY49" s="167"/>
      <c r="GZ49" s="167"/>
      <c r="HA49" s="167"/>
      <c r="HB49" s="167"/>
      <c r="HC49" s="167"/>
      <c r="HD49" s="167"/>
      <c r="HE49" s="167"/>
      <c r="HF49" s="167"/>
      <c r="HG49" s="167"/>
      <c r="HH49" s="167"/>
      <c r="HI49" s="167"/>
      <c r="HJ49" s="167"/>
      <c r="HK49" s="167"/>
      <c r="HL49" s="167"/>
      <c r="HM49" s="167"/>
      <c r="HN49" s="167"/>
      <c r="HO49" s="167"/>
      <c r="HP49" s="167"/>
      <c r="HQ49" s="167"/>
      <c r="HR49" s="167"/>
      <c r="HS49" s="167"/>
      <c r="HT49" s="167"/>
      <c r="HU49" s="167"/>
      <c r="HV49" s="167"/>
      <c r="HW49" s="167"/>
      <c r="HX49" s="167"/>
      <c r="HY49" s="167"/>
      <c r="HZ49" s="167"/>
      <c r="IA49" s="167"/>
      <c r="IB49" s="167"/>
      <c r="IC49" s="167"/>
      <c r="ID49" s="167"/>
      <c r="IE49" s="167"/>
      <c r="IF49" s="167"/>
      <c r="IG49" s="167"/>
      <c r="IH49" s="167"/>
      <c r="II49" s="167"/>
      <c r="IJ49" s="167"/>
      <c r="IK49" s="167"/>
      <c r="IL49" s="167"/>
      <c r="IM49" s="167"/>
      <c r="IN49" s="167"/>
      <c r="IO49" s="167"/>
      <c r="IP49" s="167"/>
      <c r="IQ49" s="167"/>
      <c r="IR49" s="167"/>
      <c r="IS49" s="167"/>
      <c r="IT49" s="167"/>
      <c r="IU49" s="167"/>
      <c r="IV49" s="167"/>
      <c r="IW49" s="167"/>
      <c r="IX49" s="167"/>
      <c r="IY49" s="167"/>
      <c r="IZ49" s="167"/>
      <c r="JA49" s="167"/>
      <c r="JB49" s="167"/>
      <c r="JC49" s="167"/>
      <c r="JD49" s="167"/>
      <c r="JE49" s="167"/>
      <c r="JF49" s="167"/>
      <c r="JG49" s="167"/>
      <c r="JH49" s="167"/>
      <c r="JI49" s="167"/>
      <c r="JJ49" s="167"/>
      <c r="JK49" s="167"/>
      <c r="JL49" s="167"/>
      <c r="JM49" s="167"/>
      <c r="JN49" s="167"/>
      <c r="JO49" s="167"/>
      <c r="JP49" s="167"/>
      <c r="JQ49" s="167"/>
      <c r="JR49" s="167"/>
      <c r="JS49" s="167"/>
      <c r="JT49" s="167"/>
      <c r="JU49" s="167"/>
      <c r="JV49" s="167"/>
      <c r="JW49" s="167"/>
      <c r="JX49" s="167"/>
      <c r="JY49" s="167"/>
      <c r="JZ49" s="167"/>
      <c r="KA49" s="167"/>
      <c r="KB49" s="167"/>
      <c r="KC49" s="167"/>
      <c r="KD49" s="167"/>
      <c r="KE49" s="167"/>
      <c r="KF49" s="167"/>
      <c r="KG49" s="167"/>
      <c r="KH49" s="167"/>
      <c r="KI49" s="167"/>
      <c r="KJ49" s="167"/>
      <c r="KK49" s="167"/>
      <c r="KL49" s="167"/>
      <c r="KM49" s="167"/>
      <c r="KN49" s="167"/>
      <c r="KO49" s="167"/>
      <c r="KP49" s="167"/>
      <c r="KQ49" s="167"/>
      <c r="KR49" s="167"/>
      <c r="KS49" s="167"/>
      <c r="KT49" s="167"/>
      <c r="KU49" s="167"/>
      <c r="KV49" s="167"/>
      <c r="KW49" s="167"/>
      <c r="KX49" s="167"/>
      <c r="KY49" s="167"/>
      <c r="KZ49" s="167"/>
      <c r="LA49" s="167"/>
      <c r="LB49" s="167"/>
      <c r="LC49" s="167"/>
      <c r="LD49" s="167"/>
      <c r="LE49" s="167"/>
      <c r="LF49" s="167"/>
      <c r="LG49" s="167"/>
      <c r="LH49" s="167"/>
      <c r="LI49" s="167"/>
      <c r="LJ49" s="167"/>
      <c r="LK49" s="167"/>
      <c r="LL49" s="167"/>
      <c r="LM49" s="167"/>
      <c r="LN49" s="167"/>
      <c r="LO49" s="167"/>
      <c r="LP49" s="167"/>
      <c r="LQ49" s="167"/>
      <c r="LR49" s="167"/>
      <c r="LS49" s="167"/>
      <c r="LT49" s="167"/>
      <c r="LU49" s="167"/>
      <c r="LV49" s="167"/>
      <c r="LW49" s="167"/>
      <c r="LX49" s="167"/>
      <c r="LY49" s="167"/>
      <c r="LZ49" s="167"/>
      <c r="MA49" s="167"/>
      <c r="MB49" s="167"/>
      <c r="MC49" s="167"/>
      <c r="MD49" s="167"/>
      <c r="ME49" s="167"/>
      <c r="MF49" s="167"/>
      <c r="MG49" s="167"/>
      <c r="MH49" s="167"/>
      <c r="MI49" s="167"/>
      <c r="MJ49" s="167"/>
      <c r="MK49" s="167"/>
      <c r="ML49" s="167"/>
      <c r="MM49" s="167"/>
      <c r="MN49" s="167"/>
      <c r="MO49" s="167"/>
      <c r="MP49" s="167"/>
      <c r="MQ49" s="167"/>
      <c r="MR49" s="167"/>
      <c r="MS49" s="167"/>
      <c r="MT49" s="167"/>
      <c r="MU49" s="167"/>
      <c r="MV49" s="167"/>
      <c r="MW49" s="167"/>
      <c r="MX49" s="167"/>
      <c r="MY49" s="167"/>
      <c r="MZ49" s="167"/>
      <c r="NA49" s="167"/>
      <c r="NB49" s="167"/>
      <c r="NC49" s="167"/>
      <c r="ND49" s="167"/>
      <c r="NE49" s="167"/>
      <c r="NF49" s="167"/>
      <c r="NG49" s="167"/>
      <c r="NH49" s="167"/>
      <c r="NI49" s="167"/>
      <c r="NJ49" s="167"/>
      <c r="NK49" s="167"/>
      <c r="NL49" s="167"/>
      <c r="NM49" s="167"/>
      <c r="NN49" s="167"/>
      <c r="NO49" s="167"/>
      <c r="NP49" s="167"/>
      <c r="NQ49" s="167"/>
      <c r="NR49" s="167"/>
      <c r="NS49" s="167"/>
      <c r="NT49" s="167"/>
      <c r="NU49" s="167"/>
      <c r="NV49" s="167"/>
      <c r="NW49" s="167"/>
      <c r="NX49" s="167"/>
      <c r="NY49" s="167"/>
      <c r="NZ49" s="167"/>
      <c r="OA49" s="167"/>
      <c r="OB49" s="167"/>
      <c r="OC49" s="167"/>
      <c r="OD49" s="167"/>
      <c r="OE49" s="167"/>
      <c r="OF49" s="167"/>
      <c r="OG49" s="167"/>
      <c r="OH49" s="167"/>
      <c r="OI49" s="167"/>
      <c r="OJ49" s="167"/>
      <c r="OK49" s="167"/>
      <c r="OL49" s="167"/>
      <c r="OM49" s="167"/>
      <c r="ON49" s="167"/>
      <c r="OO49" s="167"/>
      <c r="OP49" s="167"/>
      <c r="OQ49" s="167"/>
      <c r="OR49" s="167"/>
      <c r="OS49" s="167"/>
      <c r="OT49" s="167"/>
      <c r="OU49" s="167"/>
      <c r="OV49" s="167"/>
      <c r="OW49" s="167"/>
      <c r="OX49" s="167"/>
      <c r="OY49" s="167"/>
      <c r="OZ49" s="167"/>
      <c r="PA49" s="167"/>
      <c r="PB49" s="167"/>
      <c r="PC49" s="167"/>
      <c r="PD49" s="167"/>
      <c r="PE49" s="167"/>
      <c r="PF49" s="167"/>
      <c r="PG49" s="167"/>
      <c r="PH49" s="167"/>
      <c r="PI49" s="167"/>
      <c r="PJ49" s="167"/>
      <c r="PK49" s="167"/>
      <c r="PL49" s="167"/>
      <c r="PM49" s="167"/>
      <c r="PN49" s="167"/>
      <c r="PO49" s="167"/>
      <c r="PP49" s="167"/>
      <c r="PQ49" s="167"/>
      <c r="PR49" s="167"/>
      <c r="PS49" s="167"/>
      <c r="PT49" s="167"/>
      <c r="PU49" s="167"/>
      <c r="PV49" s="167"/>
      <c r="PW49" s="167"/>
      <c r="PX49" s="167"/>
      <c r="PY49" s="167"/>
      <c r="PZ49" s="167"/>
      <c r="QA49" s="167"/>
      <c r="QB49" s="167"/>
      <c r="QC49" s="167"/>
      <c r="QD49" s="167"/>
      <c r="QE49" s="167"/>
      <c r="QF49" s="167"/>
      <c r="QG49" s="167"/>
      <c r="QH49" s="167"/>
      <c r="QI49" s="167"/>
      <c r="QJ49" s="167"/>
      <c r="QK49" s="167"/>
      <c r="QL49" s="167"/>
      <c r="QM49" s="167"/>
      <c r="QN49" s="167"/>
      <c r="QO49" s="167"/>
      <c r="QP49" s="167"/>
      <c r="QQ49" s="167"/>
      <c r="QR49" s="167"/>
      <c r="QS49" s="167"/>
      <c r="QT49" s="167"/>
      <c r="QU49" s="167"/>
      <c r="QV49" s="167"/>
      <c r="QW49" s="167"/>
      <c r="QX49" s="167"/>
      <c r="QY49" s="167"/>
      <c r="QZ49" s="167"/>
      <c r="RA49" s="167"/>
      <c r="RB49" s="167"/>
      <c r="RC49" s="167"/>
      <c r="RD49" s="167"/>
      <c r="RE49" s="167"/>
      <c r="RF49" s="167"/>
      <c r="RG49" s="167"/>
      <c r="RH49" s="167"/>
      <c r="RI49" s="167"/>
      <c r="RJ49" s="167"/>
      <c r="RK49" s="167"/>
      <c r="RL49" s="167"/>
      <c r="RM49" s="167"/>
      <c r="RN49" s="167"/>
      <c r="RO49" s="167"/>
      <c r="RP49" s="167"/>
      <c r="RQ49" s="167"/>
      <c r="RR49" s="167"/>
      <c r="RS49" s="167"/>
      <c r="RT49" s="167"/>
      <c r="RU49" s="167"/>
      <c r="RV49" s="167"/>
      <c r="RW49" s="167"/>
      <c r="RX49" s="167"/>
      <c r="RY49" s="167"/>
      <c r="RZ49" s="167"/>
      <c r="SA49" s="167"/>
      <c r="SB49" s="167"/>
      <c r="SC49" s="167"/>
      <c r="SD49" s="167"/>
      <c r="SE49" s="167"/>
      <c r="SF49" s="167"/>
      <c r="SG49" s="167"/>
      <c r="SH49" s="167"/>
      <c r="SI49" s="167"/>
      <c r="SJ49" s="167"/>
      <c r="SK49" s="167"/>
      <c r="SL49" s="167"/>
      <c r="SM49" s="167"/>
      <c r="SN49" s="167"/>
      <c r="SO49" s="167"/>
      <c r="SP49" s="167"/>
      <c r="SQ49" s="167"/>
      <c r="SR49" s="167"/>
      <c r="SS49" s="167"/>
      <c r="ST49" s="167"/>
      <c r="SU49" s="167"/>
      <c r="SV49" s="167"/>
      <c r="SW49" s="167"/>
      <c r="SX49" s="167"/>
      <c r="SY49" s="167"/>
      <c r="SZ49" s="167"/>
    </row>
    <row r="50" spans="1:520" ht="15" hidden="1" customHeight="1" x14ac:dyDescent="0.2">
      <c r="A50" s="167"/>
      <c r="B50" s="179">
        <v>7</v>
      </c>
      <c r="C50" s="196" t="str">
        <f>IFERROR((#REF!*8.3*1*(#REF!-#REF!))*$C15/(#REF!*3412),"")</f>
        <v/>
      </c>
      <c r="D50" s="197" t="str">
        <f>IFERROR((#REF!*8.3*1*(#REF!-#REF!))*$C15/(#REF!*#REF!*3412),"")</f>
        <v/>
      </c>
      <c r="E50" s="19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c r="CD50" s="167"/>
      <c r="CE50" s="167"/>
      <c r="CF50" s="167"/>
      <c r="CG50" s="167"/>
      <c r="CH50" s="167"/>
      <c r="CI50" s="167"/>
      <c r="CJ50" s="167"/>
      <c r="CK50" s="167"/>
      <c r="CL50" s="167"/>
      <c r="CM50" s="167"/>
      <c r="CN50" s="167"/>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c r="DU50" s="167"/>
      <c r="DV50" s="167"/>
      <c r="DW50" s="167"/>
      <c r="DX50" s="167"/>
      <c r="DY50" s="167"/>
      <c r="DZ50" s="167"/>
      <c r="EA50" s="167"/>
      <c r="EB50" s="167"/>
      <c r="EC50" s="167"/>
      <c r="ED50" s="167"/>
      <c r="EE50" s="167"/>
      <c r="EF50" s="167"/>
      <c r="EG50" s="167"/>
      <c r="EH50" s="167"/>
      <c r="EI50" s="167"/>
      <c r="EJ50" s="167"/>
      <c r="EK50" s="167"/>
      <c r="EL50" s="167"/>
      <c r="EM50" s="167"/>
      <c r="EN50" s="167"/>
      <c r="EO50" s="167"/>
      <c r="EP50" s="167"/>
      <c r="EQ50" s="167"/>
      <c r="ER50" s="167"/>
      <c r="ES50" s="167"/>
      <c r="ET50" s="167"/>
      <c r="EU50" s="167"/>
      <c r="EV50" s="167"/>
      <c r="EW50" s="167"/>
      <c r="EX50" s="167"/>
      <c r="EY50" s="167"/>
      <c r="EZ50" s="167"/>
      <c r="FA50" s="167"/>
      <c r="FB50" s="167"/>
      <c r="FC50" s="167"/>
      <c r="FD50" s="167"/>
      <c r="FE50" s="167"/>
      <c r="FF50" s="167"/>
      <c r="FG50" s="167"/>
      <c r="FH50" s="167"/>
      <c r="FI50" s="167"/>
      <c r="FJ50" s="167"/>
      <c r="FK50" s="167"/>
      <c r="FL50" s="167"/>
      <c r="FM50" s="167"/>
      <c r="FN50" s="167"/>
      <c r="FO50" s="167"/>
      <c r="FP50" s="167"/>
      <c r="FQ50" s="167"/>
      <c r="FR50" s="167"/>
      <c r="FS50" s="167"/>
      <c r="FT50" s="167"/>
      <c r="FU50" s="167"/>
      <c r="FV50" s="167"/>
      <c r="FW50" s="167"/>
      <c r="FX50" s="167"/>
      <c r="FY50" s="167"/>
      <c r="FZ50" s="167"/>
      <c r="GA50" s="167"/>
      <c r="GB50" s="167"/>
      <c r="GC50" s="167"/>
      <c r="GD50" s="167"/>
      <c r="GE50" s="167"/>
      <c r="GF50" s="167"/>
      <c r="GG50" s="167"/>
      <c r="GH50" s="167"/>
      <c r="GI50" s="167"/>
      <c r="GJ50" s="167"/>
      <c r="GK50" s="167"/>
      <c r="GL50" s="167"/>
      <c r="GM50" s="167"/>
      <c r="GN50" s="167"/>
      <c r="GO50" s="167"/>
      <c r="GP50" s="167"/>
      <c r="GQ50" s="167"/>
      <c r="GR50" s="167"/>
      <c r="GS50" s="167"/>
      <c r="GT50" s="167"/>
      <c r="GU50" s="167"/>
      <c r="GV50" s="167"/>
      <c r="GW50" s="167"/>
      <c r="GX50" s="167"/>
      <c r="GY50" s="167"/>
      <c r="GZ50" s="167"/>
      <c r="HA50" s="167"/>
      <c r="HB50" s="167"/>
      <c r="HC50" s="167"/>
      <c r="HD50" s="167"/>
      <c r="HE50" s="167"/>
      <c r="HF50" s="167"/>
      <c r="HG50" s="167"/>
      <c r="HH50" s="167"/>
      <c r="HI50" s="167"/>
      <c r="HJ50" s="167"/>
      <c r="HK50" s="167"/>
      <c r="HL50" s="167"/>
      <c r="HM50" s="167"/>
      <c r="HN50" s="167"/>
      <c r="HO50" s="167"/>
      <c r="HP50" s="167"/>
      <c r="HQ50" s="167"/>
      <c r="HR50" s="167"/>
      <c r="HS50" s="167"/>
      <c r="HT50" s="167"/>
      <c r="HU50" s="167"/>
      <c r="HV50" s="167"/>
      <c r="HW50" s="167"/>
      <c r="HX50" s="167"/>
      <c r="HY50" s="167"/>
      <c r="HZ50" s="167"/>
      <c r="IA50" s="167"/>
      <c r="IB50" s="167"/>
      <c r="IC50" s="167"/>
      <c r="ID50" s="167"/>
      <c r="IE50" s="167"/>
      <c r="IF50" s="167"/>
      <c r="IG50" s="167"/>
      <c r="IH50" s="167"/>
      <c r="II50" s="167"/>
      <c r="IJ50" s="167"/>
      <c r="IK50" s="167"/>
      <c r="IL50" s="167"/>
      <c r="IM50" s="167"/>
      <c r="IN50" s="167"/>
      <c r="IO50" s="167"/>
      <c r="IP50" s="167"/>
      <c r="IQ50" s="167"/>
      <c r="IR50" s="167"/>
      <c r="IS50" s="167"/>
      <c r="IT50" s="167"/>
      <c r="IU50" s="167"/>
      <c r="IV50" s="167"/>
      <c r="IW50" s="167"/>
      <c r="IX50" s="167"/>
      <c r="IY50" s="167"/>
      <c r="IZ50" s="167"/>
      <c r="JA50" s="167"/>
      <c r="JB50" s="167"/>
      <c r="JC50" s="167"/>
      <c r="JD50" s="167"/>
      <c r="JE50" s="167"/>
      <c r="JF50" s="167"/>
      <c r="JG50" s="167"/>
      <c r="JH50" s="167"/>
      <c r="JI50" s="167"/>
      <c r="JJ50" s="167"/>
      <c r="JK50" s="167"/>
      <c r="JL50" s="167"/>
      <c r="JM50" s="167"/>
      <c r="JN50" s="167"/>
      <c r="JO50" s="167"/>
      <c r="JP50" s="167"/>
      <c r="JQ50" s="167"/>
      <c r="JR50" s="167"/>
      <c r="JS50" s="167"/>
      <c r="JT50" s="167"/>
      <c r="JU50" s="167"/>
      <c r="JV50" s="167"/>
      <c r="JW50" s="167"/>
      <c r="JX50" s="167"/>
      <c r="JY50" s="167"/>
      <c r="JZ50" s="167"/>
      <c r="KA50" s="167"/>
      <c r="KB50" s="167"/>
      <c r="KC50" s="167"/>
      <c r="KD50" s="167"/>
      <c r="KE50" s="167"/>
      <c r="KF50" s="167"/>
      <c r="KG50" s="167"/>
      <c r="KH50" s="167"/>
      <c r="KI50" s="167"/>
      <c r="KJ50" s="167"/>
      <c r="KK50" s="167"/>
      <c r="KL50" s="167"/>
      <c r="KM50" s="167"/>
      <c r="KN50" s="167"/>
      <c r="KO50" s="167"/>
      <c r="KP50" s="167"/>
      <c r="KQ50" s="167"/>
      <c r="KR50" s="167"/>
      <c r="KS50" s="167"/>
      <c r="KT50" s="167"/>
      <c r="KU50" s="167"/>
      <c r="KV50" s="167"/>
      <c r="KW50" s="167"/>
      <c r="KX50" s="167"/>
      <c r="KY50" s="167"/>
      <c r="KZ50" s="167"/>
      <c r="LA50" s="167"/>
      <c r="LB50" s="167"/>
      <c r="LC50" s="167"/>
      <c r="LD50" s="167"/>
      <c r="LE50" s="167"/>
      <c r="LF50" s="167"/>
      <c r="LG50" s="167"/>
      <c r="LH50" s="167"/>
      <c r="LI50" s="167"/>
      <c r="LJ50" s="167"/>
      <c r="LK50" s="167"/>
      <c r="LL50" s="167"/>
      <c r="LM50" s="167"/>
      <c r="LN50" s="167"/>
      <c r="LO50" s="167"/>
      <c r="LP50" s="167"/>
      <c r="LQ50" s="167"/>
      <c r="LR50" s="167"/>
      <c r="LS50" s="167"/>
      <c r="LT50" s="167"/>
      <c r="LU50" s="167"/>
      <c r="LV50" s="167"/>
      <c r="LW50" s="167"/>
      <c r="LX50" s="167"/>
      <c r="LY50" s="167"/>
      <c r="LZ50" s="167"/>
      <c r="MA50" s="167"/>
      <c r="MB50" s="167"/>
      <c r="MC50" s="167"/>
      <c r="MD50" s="167"/>
      <c r="ME50" s="167"/>
      <c r="MF50" s="167"/>
      <c r="MG50" s="167"/>
      <c r="MH50" s="167"/>
      <c r="MI50" s="167"/>
      <c r="MJ50" s="167"/>
      <c r="MK50" s="167"/>
      <c r="ML50" s="167"/>
      <c r="MM50" s="167"/>
      <c r="MN50" s="167"/>
      <c r="MO50" s="167"/>
      <c r="MP50" s="167"/>
      <c r="MQ50" s="167"/>
      <c r="MR50" s="167"/>
      <c r="MS50" s="167"/>
      <c r="MT50" s="167"/>
      <c r="MU50" s="167"/>
      <c r="MV50" s="167"/>
      <c r="MW50" s="167"/>
      <c r="MX50" s="167"/>
      <c r="MY50" s="167"/>
      <c r="MZ50" s="167"/>
      <c r="NA50" s="167"/>
      <c r="NB50" s="167"/>
      <c r="NC50" s="167"/>
      <c r="ND50" s="167"/>
      <c r="NE50" s="167"/>
      <c r="NF50" s="167"/>
      <c r="NG50" s="167"/>
      <c r="NH50" s="167"/>
      <c r="NI50" s="167"/>
      <c r="NJ50" s="167"/>
      <c r="NK50" s="167"/>
      <c r="NL50" s="167"/>
      <c r="NM50" s="167"/>
      <c r="NN50" s="167"/>
      <c r="NO50" s="167"/>
      <c r="NP50" s="167"/>
      <c r="NQ50" s="167"/>
      <c r="NR50" s="167"/>
      <c r="NS50" s="167"/>
      <c r="NT50" s="167"/>
      <c r="NU50" s="167"/>
      <c r="NV50" s="167"/>
      <c r="NW50" s="167"/>
      <c r="NX50" s="167"/>
      <c r="NY50" s="167"/>
      <c r="NZ50" s="167"/>
      <c r="OA50" s="167"/>
      <c r="OB50" s="167"/>
      <c r="OC50" s="167"/>
      <c r="OD50" s="167"/>
      <c r="OE50" s="167"/>
      <c r="OF50" s="167"/>
      <c r="OG50" s="167"/>
      <c r="OH50" s="167"/>
      <c r="OI50" s="167"/>
      <c r="OJ50" s="167"/>
      <c r="OK50" s="167"/>
      <c r="OL50" s="167"/>
      <c r="OM50" s="167"/>
      <c r="ON50" s="167"/>
      <c r="OO50" s="167"/>
      <c r="OP50" s="167"/>
      <c r="OQ50" s="167"/>
      <c r="OR50" s="167"/>
      <c r="OS50" s="167"/>
      <c r="OT50" s="167"/>
      <c r="OU50" s="167"/>
      <c r="OV50" s="167"/>
      <c r="OW50" s="167"/>
      <c r="OX50" s="167"/>
      <c r="OY50" s="167"/>
      <c r="OZ50" s="167"/>
      <c r="PA50" s="167"/>
      <c r="PB50" s="167"/>
      <c r="PC50" s="167"/>
      <c r="PD50" s="167"/>
      <c r="PE50" s="167"/>
      <c r="PF50" s="167"/>
      <c r="PG50" s="167"/>
      <c r="PH50" s="167"/>
      <c r="PI50" s="167"/>
      <c r="PJ50" s="167"/>
      <c r="PK50" s="167"/>
      <c r="PL50" s="167"/>
      <c r="PM50" s="167"/>
      <c r="PN50" s="167"/>
      <c r="PO50" s="167"/>
      <c r="PP50" s="167"/>
      <c r="PQ50" s="167"/>
      <c r="PR50" s="167"/>
      <c r="PS50" s="167"/>
      <c r="PT50" s="167"/>
      <c r="PU50" s="167"/>
      <c r="PV50" s="167"/>
      <c r="PW50" s="167"/>
      <c r="PX50" s="167"/>
      <c r="PY50" s="167"/>
      <c r="PZ50" s="167"/>
      <c r="QA50" s="167"/>
      <c r="QB50" s="167"/>
      <c r="QC50" s="167"/>
      <c r="QD50" s="167"/>
      <c r="QE50" s="167"/>
      <c r="QF50" s="167"/>
      <c r="QG50" s="167"/>
      <c r="QH50" s="167"/>
      <c r="QI50" s="167"/>
      <c r="QJ50" s="167"/>
      <c r="QK50" s="167"/>
      <c r="QL50" s="167"/>
      <c r="QM50" s="167"/>
      <c r="QN50" s="167"/>
      <c r="QO50" s="167"/>
      <c r="QP50" s="167"/>
      <c r="QQ50" s="167"/>
      <c r="QR50" s="167"/>
      <c r="QS50" s="167"/>
      <c r="QT50" s="167"/>
      <c r="QU50" s="167"/>
      <c r="QV50" s="167"/>
      <c r="QW50" s="167"/>
      <c r="QX50" s="167"/>
      <c r="QY50" s="167"/>
      <c r="QZ50" s="167"/>
      <c r="RA50" s="167"/>
      <c r="RB50" s="167"/>
      <c r="RC50" s="167"/>
      <c r="RD50" s="167"/>
      <c r="RE50" s="167"/>
      <c r="RF50" s="167"/>
      <c r="RG50" s="167"/>
      <c r="RH50" s="167"/>
      <c r="RI50" s="167"/>
      <c r="RJ50" s="167"/>
      <c r="RK50" s="167"/>
      <c r="RL50" s="167"/>
      <c r="RM50" s="167"/>
      <c r="RN50" s="167"/>
      <c r="RO50" s="167"/>
      <c r="RP50" s="167"/>
      <c r="RQ50" s="167"/>
      <c r="RR50" s="167"/>
      <c r="RS50" s="167"/>
      <c r="RT50" s="167"/>
      <c r="RU50" s="167"/>
      <c r="RV50" s="167"/>
      <c r="RW50" s="167"/>
      <c r="RX50" s="167"/>
      <c r="RY50" s="167"/>
      <c r="RZ50" s="167"/>
      <c r="SA50" s="167"/>
      <c r="SB50" s="167"/>
      <c r="SC50" s="167"/>
      <c r="SD50" s="167"/>
      <c r="SE50" s="167"/>
      <c r="SF50" s="167"/>
      <c r="SG50" s="167"/>
      <c r="SH50" s="167"/>
      <c r="SI50" s="167"/>
      <c r="SJ50" s="167"/>
      <c r="SK50" s="167"/>
      <c r="SL50" s="167"/>
      <c r="SM50" s="167"/>
      <c r="SN50" s="167"/>
      <c r="SO50" s="167"/>
      <c r="SP50" s="167"/>
      <c r="SQ50" s="167"/>
      <c r="SR50" s="167"/>
      <c r="SS50" s="167"/>
      <c r="ST50" s="167"/>
      <c r="SU50" s="167"/>
      <c r="SV50" s="167"/>
      <c r="SW50" s="167"/>
      <c r="SX50" s="167"/>
      <c r="SY50" s="167"/>
      <c r="SZ50" s="167"/>
    </row>
    <row r="51" spans="1:520" ht="15" hidden="1" customHeight="1" x14ac:dyDescent="0.2">
      <c r="A51" s="167"/>
      <c r="B51" s="179">
        <v>8</v>
      </c>
      <c r="C51" s="196" t="str">
        <f>IFERROR((#REF!*8.3*1*(#REF!-#REF!))*$C16/(#REF!*3412),"")</f>
        <v/>
      </c>
      <c r="D51" s="197" t="str">
        <f>IFERROR((#REF!*8.3*1*(#REF!-#REF!))*$C16/(#REF!*#REF!*3412),"")</f>
        <v/>
      </c>
      <c r="E51" s="19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c r="DU51" s="167"/>
      <c r="DV51" s="167"/>
      <c r="DW51" s="167"/>
      <c r="DX51" s="167"/>
      <c r="DY51" s="167"/>
      <c r="DZ51" s="167"/>
      <c r="EA51" s="167"/>
      <c r="EB51" s="167"/>
      <c r="EC51" s="167"/>
      <c r="ED51" s="167"/>
      <c r="EE51" s="167"/>
      <c r="EF51" s="167"/>
      <c r="EG51" s="167"/>
      <c r="EH51" s="167"/>
      <c r="EI51" s="167"/>
      <c r="EJ51" s="167"/>
      <c r="EK51" s="167"/>
      <c r="EL51" s="167"/>
      <c r="EM51" s="167"/>
      <c r="EN51" s="167"/>
      <c r="EO51" s="167"/>
      <c r="EP51" s="167"/>
      <c r="EQ51" s="167"/>
      <c r="ER51" s="167"/>
      <c r="ES51" s="167"/>
      <c r="ET51" s="167"/>
      <c r="EU51" s="167"/>
      <c r="EV51" s="167"/>
      <c r="EW51" s="167"/>
      <c r="EX51" s="167"/>
      <c r="EY51" s="167"/>
      <c r="EZ51" s="167"/>
      <c r="FA51" s="167"/>
      <c r="FB51" s="167"/>
      <c r="FC51" s="167"/>
      <c r="FD51" s="167"/>
      <c r="FE51" s="167"/>
      <c r="FF51" s="167"/>
      <c r="FG51" s="167"/>
      <c r="FH51" s="167"/>
      <c r="FI51" s="167"/>
      <c r="FJ51" s="167"/>
      <c r="FK51" s="167"/>
      <c r="FL51" s="167"/>
      <c r="FM51" s="167"/>
      <c r="FN51" s="167"/>
      <c r="FO51" s="167"/>
      <c r="FP51" s="167"/>
      <c r="FQ51" s="167"/>
      <c r="FR51" s="167"/>
      <c r="FS51" s="167"/>
      <c r="FT51" s="167"/>
      <c r="FU51" s="167"/>
      <c r="FV51" s="167"/>
      <c r="FW51" s="167"/>
      <c r="FX51" s="167"/>
      <c r="FY51" s="167"/>
      <c r="FZ51" s="167"/>
      <c r="GA51" s="167"/>
      <c r="GB51" s="167"/>
      <c r="GC51" s="167"/>
      <c r="GD51" s="167"/>
      <c r="GE51" s="167"/>
      <c r="GF51" s="167"/>
      <c r="GG51" s="167"/>
      <c r="GH51" s="167"/>
      <c r="GI51" s="167"/>
      <c r="GJ51" s="167"/>
      <c r="GK51" s="167"/>
      <c r="GL51" s="167"/>
      <c r="GM51" s="167"/>
      <c r="GN51" s="167"/>
      <c r="GO51" s="167"/>
      <c r="GP51" s="167"/>
      <c r="GQ51" s="167"/>
      <c r="GR51" s="167"/>
      <c r="GS51" s="167"/>
      <c r="GT51" s="167"/>
      <c r="GU51" s="167"/>
      <c r="GV51" s="167"/>
      <c r="GW51" s="167"/>
      <c r="GX51" s="167"/>
      <c r="GY51" s="167"/>
      <c r="GZ51" s="167"/>
      <c r="HA51" s="167"/>
      <c r="HB51" s="167"/>
      <c r="HC51" s="167"/>
      <c r="HD51" s="167"/>
      <c r="HE51" s="167"/>
      <c r="HF51" s="167"/>
      <c r="HG51" s="167"/>
      <c r="HH51" s="167"/>
      <c r="HI51" s="167"/>
      <c r="HJ51" s="167"/>
      <c r="HK51" s="167"/>
      <c r="HL51" s="167"/>
      <c r="HM51" s="167"/>
      <c r="HN51" s="167"/>
      <c r="HO51" s="167"/>
      <c r="HP51" s="167"/>
      <c r="HQ51" s="167"/>
      <c r="HR51" s="167"/>
      <c r="HS51" s="167"/>
      <c r="HT51" s="167"/>
      <c r="HU51" s="167"/>
      <c r="HV51" s="167"/>
      <c r="HW51" s="167"/>
      <c r="HX51" s="167"/>
      <c r="HY51" s="167"/>
      <c r="HZ51" s="167"/>
      <c r="IA51" s="167"/>
      <c r="IB51" s="167"/>
      <c r="IC51" s="167"/>
      <c r="ID51" s="167"/>
      <c r="IE51" s="167"/>
      <c r="IF51" s="167"/>
      <c r="IG51" s="167"/>
      <c r="IH51" s="167"/>
      <c r="II51" s="167"/>
      <c r="IJ51" s="167"/>
      <c r="IK51" s="167"/>
      <c r="IL51" s="167"/>
      <c r="IM51" s="167"/>
      <c r="IN51" s="167"/>
      <c r="IO51" s="167"/>
      <c r="IP51" s="167"/>
      <c r="IQ51" s="167"/>
      <c r="IR51" s="167"/>
      <c r="IS51" s="167"/>
      <c r="IT51" s="167"/>
      <c r="IU51" s="167"/>
      <c r="IV51" s="167"/>
      <c r="IW51" s="167"/>
      <c r="IX51" s="167"/>
      <c r="IY51" s="167"/>
      <c r="IZ51" s="167"/>
      <c r="JA51" s="167"/>
      <c r="JB51" s="167"/>
      <c r="JC51" s="167"/>
      <c r="JD51" s="167"/>
      <c r="JE51" s="167"/>
      <c r="JF51" s="167"/>
      <c r="JG51" s="167"/>
      <c r="JH51" s="167"/>
      <c r="JI51" s="167"/>
      <c r="JJ51" s="167"/>
      <c r="JK51" s="167"/>
      <c r="JL51" s="167"/>
      <c r="JM51" s="167"/>
      <c r="JN51" s="167"/>
      <c r="JO51" s="167"/>
      <c r="JP51" s="167"/>
      <c r="JQ51" s="167"/>
      <c r="JR51" s="167"/>
      <c r="JS51" s="167"/>
      <c r="JT51" s="167"/>
      <c r="JU51" s="167"/>
      <c r="JV51" s="167"/>
      <c r="JW51" s="167"/>
      <c r="JX51" s="167"/>
      <c r="JY51" s="167"/>
      <c r="JZ51" s="167"/>
      <c r="KA51" s="167"/>
      <c r="KB51" s="167"/>
      <c r="KC51" s="167"/>
      <c r="KD51" s="167"/>
      <c r="KE51" s="167"/>
      <c r="KF51" s="167"/>
      <c r="KG51" s="167"/>
      <c r="KH51" s="167"/>
      <c r="KI51" s="167"/>
      <c r="KJ51" s="167"/>
      <c r="KK51" s="167"/>
      <c r="KL51" s="167"/>
      <c r="KM51" s="167"/>
      <c r="KN51" s="167"/>
      <c r="KO51" s="167"/>
      <c r="KP51" s="167"/>
      <c r="KQ51" s="167"/>
      <c r="KR51" s="167"/>
      <c r="KS51" s="167"/>
      <c r="KT51" s="167"/>
      <c r="KU51" s="167"/>
      <c r="KV51" s="167"/>
      <c r="KW51" s="167"/>
      <c r="KX51" s="167"/>
      <c r="KY51" s="167"/>
      <c r="KZ51" s="167"/>
      <c r="LA51" s="167"/>
      <c r="LB51" s="167"/>
      <c r="LC51" s="167"/>
      <c r="LD51" s="167"/>
      <c r="LE51" s="167"/>
      <c r="LF51" s="167"/>
      <c r="LG51" s="167"/>
      <c r="LH51" s="167"/>
      <c r="LI51" s="167"/>
      <c r="LJ51" s="167"/>
      <c r="LK51" s="167"/>
      <c r="LL51" s="167"/>
      <c r="LM51" s="167"/>
      <c r="LN51" s="167"/>
      <c r="LO51" s="167"/>
      <c r="LP51" s="167"/>
      <c r="LQ51" s="167"/>
      <c r="LR51" s="167"/>
      <c r="LS51" s="167"/>
      <c r="LT51" s="167"/>
      <c r="LU51" s="167"/>
      <c r="LV51" s="167"/>
      <c r="LW51" s="167"/>
      <c r="LX51" s="167"/>
      <c r="LY51" s="167"/>
      <c r="LZ51" s="167"/>
      <c r="MA51" s="167"/>
      <c r="MB51" s="167"/>
      <c r="MC51" s="167"/>
      <c r="MD51" s="167"/>
      <c r="ME51" s="167"/>
      <c r="MF51" s="167"/>
      <c r="MG51" s="167"/>
      <c r="MH51" s="167"/>
      <c r="MI51" s="167"/>
      <c r="MJ51" s="167"/>
      <c r="MK51" s="167"/>
      <c r="ML51" s="167"/>
      <c r="MM51" s="167"/>
      <c r="MN51" s="167"/>
      <c r="MO51" s="167"/>
      <c r="MP51" s="167"/>
      <c r="MQ51" s="167"/>
      <c r="MR51" s="167"/>
      <c r="MS51" s="167"/>
      <c r="MT51" s="167"/>
      <c r="MU51" s="167"/>
      <c r="MV51" s="167"/>
      <c r="MW51" s="167"/>
      <c r="MX51" s="167"/>
      <c r="MY51" s="167"/>
      <c r="MZ51" s="167"/>
      <c r="NA51" s="167"/>
      <c r="NB51" s="167"/>
      <c r="NC51" s="167"/>
      <c r="ND51" s="167"/>
      <c r="NE51" s="167"/>
      <c r="NF51" s="167"/>
      <c r="NG51" s="167"/>
      <c r="NH51" s="167"/>
      <c r="NI51" s="167"/>
      <c r="NJ51" s="167"/>
      <c r="NK51" s="167"/>
      <c r="NL51" s="167"/>
      <c r="NM51" s="167"/>
      <c r="NN51" s="167"/>
      <c r="NO51" s="167"/>
      <c r="NP51" s="167"/>
      <c r="NQ51" s="167"/>
      <c r="NR51" s="167"/>
      <c r="NS51" s="167"/>
      <c r="NT51" s="167"/>
      <c r="NU51" s="167"/>
      <c r="NV51" s="167"/>
      <c r="NW51" s="167"/>
      <c r="NX51" s="167"/>
      <c r="NY51" s="167"/>
      <c r="NZ51" s="167"/>
      <c r="OA51" s="167"/>
      <c r="OB51" s="167"/>
      <c r="OC51" s="167"/>
      <c r="OD51" s="167"/>
      <c r="OE51" s="167"/>
      <c r="OF51" s="167"/>
      <c r="OG51" s="167"/>
      <c r="OH51" s="167"/>
      <c r="OI51" s="167"/>
      <c r="OJ51" s="167"/>
      <c r="OK51" s="167"/>
      <c r="OL51" s="167"/>
      <c r="OM51" s="167"/>
      <c r="ON51" s="167"/>
      <c r="OO51" s="167"/>
      <c r="OP51" s="167"/>
      <c r="OQ51" s="167"/>
      <c r="OR51" s="167"/>
      <c r="OS51" s="167"/>
      <c r="OT51" s="167"/>
      <c r="OU51" s="167"/>
      <c r="OV51" s="167"/>
      <c r="OW51" s="167"/>
      <c r="OX51" s="167"/>
      <c r="OY51" s="167"/>
      <c r="OZ51" s="167"/>
      <c r="PA51" s="167"/>
      <c r="PB51" s="167"/>
      <c r="PC51" s="167"/>
      <c r="PD51" s="167"/>
      <c r="PE51" s="167"/>
      <c r="PF51" s="167"/>
      <c r="PG51" s="167"/>
      <c r="PH51" s="167"/>
      <c r="PI51" s="167"/>
      <c r="PJ51" s="167"/>
      <c r="PK51" s="167"/>
      <c r="PL51" s="167"/>
      <c r="PM51" s="167"/>
      <c r="PN51" s="167"/>
      <c r="PO51" s="167"/>
      <c r="PP51" s="167"/>
      <c r="PQ51" s="167"/>
      <c r="PR51" s="167"/>
      <c r="PS51" s="167"/>
      <c r="PT51" s="167"/>
      <c r="PU51" s="167"/>
      <c r="PV51" s="167"/>
      <c r="PW51" s="167"/>
      <c r="PX51" s="167"/>
      <c r="PY51" s="167"/>
      <c r="PZ51" s="167"/>
      <c r="QA51" s="167"/>
      <c r="QB51" s="167"/>
      <c r="QC51" s="167"/>
      <c r="QD51" s="167"/>
      <c r="QE51" s="167"/>
      <c r="QF51" s="167"/>
      <c r="QG51" s="167"/>
      <c r="QH51" s="167"/>
      <c r="QI51" s="167"/>
      <c r="QJ51" s="167"/>
      <c r="QK51" s="167"/>
      <c r="QL51" s="167"/>
      <c r="QM51" s="167"/>
      <c r="QN51" s="167"/>
      <c r="QO51" s="167"/>
      <c r="QP51" s="167"/>
      <c r="QQ51" s="167"/>
      <c r="QR51" s="167"/>
      <c r="QS51" s="167"/>
      <c r="QT51" s="167"/>
      <c r="QU51" s="167"/>
      <c r="QV51" s="167"/>
      <c r="QW51" s="167"/>
      <c r="QX51" s="167"/>
      <c r="QY51" s="167"/>
      <c r="QZ51" s="167"/>
      <c r="RA51" s="167"/>
      <c r="RB51" s="167"/>
      <c r="RC51" s="167"/>
      <c r="RD51" s="167"/>
      <c r="RE51" s="167"/>
      <c r="RF51" s="167"/>
      <c r="RG51" s="167"/>
      <c r="RH51" s="167"/>
      <c r="RI51" s="167"/>
      <c r="RJ51" s="167"/>
      <c r="RK51" s="167"/>
      <c r="RL51" s="167"/>
      <c r="RM51" s="167"/>
      <c r="RN51" s="167"/>
      <c r="RO51" s="167"/>
      <c r="RP51" s="167"/>
      <c r="RQ51" s="167"/>
      <c r="RR51" s="167"/>
      <c r="RS51" s="167"/>
      <c r="RT51" s="167"/>
      <c r="RU51" s="167"/>
      <c r="RV51" s="167"/>
      <c r="RW51" s="167"/>
      <c r="RX51" s="167"/>
      <c r="RY51" s="167"/>
      <c r="RZ51" s="167"/>
      <c r="SA51" s="167"/>
      <c r="SB51" s="167"/>
      <c r="SC51" s="167"/>
      <c r="SD51" s="167"/>
      <c r="SE51" s="167"/>
      <c r="SF51" s="167"/>
      <c r="SG51" s="167"/>
      <c r="SH51" s="167"/>
      <c r="SI51" s="167"/>
      <c r="SJ51" s="167"/>
      <c r="SK51" s="167"/>
      <c r="SL51" s="167"/>
      <c r="SM51" s="167"/>
      <c r="SN51" s="167"/>
      <c r="SO51" s="167"/>
      <c r="SP51" s="167"/>
      <c r="SQ51" s="167"/>
      <c r="SR51" s="167"/>
      <c r="SS51" s="167"/>
      <c r="ST51" s="167"/>
      <c r="SU51" s="167"/>
      <c r="SV51" s="167"/>
      <c r="SW51" s="167"/>
      <c r="SX51" s="167"/>
      <c r="SY51" s="167"/>
      <c r="SZ51" s="167"/>
    </row>
    <row r="52" spans="1:520" ht="15" hidden="1" customHeight="1" x14ac:dyDescent="0.2">
      <c r="A52" s="167"/>
      <c r="B52" s="179">
        <v>9</v>
      </c>
      <c r="C52" s="196" t="str">
        <f>IFERROR((#REF!*8.3*1*(#REF!-#REF!))*$C17/(#REF!*3412),"")</f>
        <v/>
      </c>
      <c r="D52" s="197" t="str">
        <f>IFERROR((#REF!*8.3*1*(#REF!-#REF!))*$C17/(#REF!*#REF!*3412),"")</f>
        <v/>
      </c>
      <c r="E52" s="19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c r="DU52" s="167"/>
      <c r="DV52" s="167"/>
      <c r="DW52" s="167"/>
      <c r="DX52" s="167"/>
      <c r="DY52" s="167"/>
      <c r="DZ52" s="167"/>
      <c r="EA52" s="167"/>
      <c r="EB52" s="167"/>
      <c r="EC52" s="167"/>
      <c r="ED52" s="167"/>
      <c r="EE52" s="167"/>
      <c r="EF52" s="167"/>
      <c r="EG52" s="167"/>
      <c r="EH52" s="167"/>
      <c r="EI52" s="167"/>
      <c r="EJ52" s="167"/>
      <c r="EK52" s="167"/>
      <c r="EL52" s="167"/>
      <c r="EM52" s="167"/>
      <c r="EN52" s="167"/>
      <c r="EO52" s="167"/>
      <c r="EP52" s="167"/>
      <c r="EQ52" s="167"/>
      <c r="ER52" s="167"/>
      <c r="ES52" s="167"/>
      <c r="ET52" s="167"/>
      <c r="EU52" s="167"/>
      <c r="EV52" s="167"/>
      <c r="EW52" s="167"/>
      <c r="EX52" s="167"/>
      <c r="EY52" s="167"/>
      <c r="EZ52" s="167"/>
      <c r="FA52" s="167"/>
      <c r="FB52" s="167"/>
      <c r="FC52" s="167"/>
      <c r="FD52" s="167"/>
      <c r="FE52" s="167"/>
      <c r="FF52" s="167"/>
      <c r="FG52" s="167"/>
      <c r="FH52" s="167"/>
      <c r="FI52" s="167"/>
      <c r="FJ52" s="167"/>
      <c r="FK52" s="167"/>
      <c r="FL52" s="167"/>
      <c r="FM52" s="167"/>
      <c r="FN52" s="167"/>
      <c r="FO52" s="167"/>
      <c r="FP52" s="167"/>
      <c r="FQ52" s="167"/>
      <c r="FR52" s="167"/>
      <c r="FS52" s="167"/>
      <c r="FT52" s="167"/>
      <c r="FU52" s="167"/>
      <c r="FV52" s="167"/>
      <c r="FW52" s="167"/>
      <c r="FX52" s="167"/>
      <c r="FY52" s="167"/>
      <c r="FZ52" s="167"/>
      <c r="GA52" s="167"/>
      <c r="GB52" s="167"/>
      <c r="GC52" s="167"/>
      <c r="GD52" s="167"/>
      <c r="GE52" s="167"/>
      <c r="GF52" s="167"/>
      <c r="GG52" s="167"/>
      <c r="GH52" s="167"/>
      <c r="GI52" s="167"/>
      <c r="GJ52" s="167"/>
      <c r="GK52" s="167"/>
      <c r="GL52" s="167"/>
      <c r="GM52" s="167"/>
      <c r="GN52" s="167"/>
      <c r="GO52" s="167"/>
      <c r="GP52" s="167"/>
      <c r="GQ52" s="167"/>
      <c r="GR52" s="167"/>
      <c r="GS52" s="167"/>
      <c r="GT52" s="167"/>
      <c r="GU52" s="167"/>
      <c r="GV52" s="167"/>
      <c r="GW52" s="167"/>
      <c r="GX52" s="167"/>
      <c r="GY52" s="167"/>
      <c r="GZ52" s="167"/>
      <c r="HA52" s="167"/>
      <c r="HB52" s="167"/>
      <c r="HC52" s="167"/>
      <c r="HD52" s="167"/>
      <c r="HE52" s="167"/>
      <c r="HF52" s="167"/>
      <c r="HG52" s="167"/>
      <c r="HH52" s="167"/>
      <c r="HI52" s="167"/>
      <c r="HJ52" s="167"/>
      <c r="HK52" s="167"/>
      <c r="HL52" s="167"/>
      <c r="HM52" s="167"/>
      <c r="HN52" s="167"/>
      <c r="HO52" s="167"/>
      <c r="HP52" s="167"/>
      <c r="HQ52" s="167"/>
      <c r="HR52" s="167"/>
      <c r="HS52" s="167"/>
      <c r="HT52" s="167"/>
      <c r="HU52" s="167"/>
      <c r="HV52" s="167"/>
      <c r="HW52" s="167"/>
      <c r="HX52" s="167"/>
      <c r="HY52" s="167"/>
      <c r="HZ52" s="167"/>
      <c r="IA52" s="167"/>
      <c r="IB52" s="167"/>
      <c r="IC52" s="167"/>
      <c r="ID52" s="167"/>
      <c r="IE52" s="167"/>
      <c r="IF52" s="167"/>
      <c r="IG52" s="167"/>
      <c r="IH52" s="167"/>
      <c r="II52" s="167"/>
      <c r="IJ52" s="167"/>
      <c r="IK52" s="167"/>
      <c r="IL52" s="167"/>
      <c r="IM52" s="167"/>
      <c r="IN52" s="167"/>
      <c r="IO52" s="167"/>
      <c r="IP52" s="167"/>
      <c r="IQ52" s="167"/>
      <c r="IR52" s="167"/>
      <c r="IS52" s="167"/>
      <c r="IT52" s="167"/>
      <c r="IU52" s="167"/>
      <c r="IV52" s="167"/>
      <c r="IW52" s="167"/>
      <c r="IX52" s="167"/>
      <c r="IY52" s="167"/>
      <c r="IZ52" s="167"/>
      <c r="JA52" s="167"/>
      <c r="JB52" s="167"/>
      <c r="JC52" s="167"/>
      <c r="JD52" s="167"/>
      <c r="JE52" s="167"/>
      <c r="JF52" s="167"/>
      <c r="JG52" s="167"/>
      <c r="JH52" s="167"/>
      <c r="JI52" s="167"/>
      <c r="JJ52" s="167"/>
      <c r="JK52" s="167"/>
      <c r="JL52" s="167"/>
      <c r="JM52" s="167"/>
      <c r="JN52" s="167"/>
      <c r="JO52" s="167"/>
      <c r="JP52" s="167"/>
      <c r="JQ52" s="167"/>
      <c r="JR52" s="167"/>
      <c r="JS52" s="167"/>
      <c r="JT52" s="167"/>
      <c r="JU52" s="167"/>
      <c r="JV52" s="167"/>
      <c r="JW52" s="167"/>
      <c r="JX52" s="167"/>
      <c r="JY52" s="167"/>
      <c r="JZ52" s="167"/>
      <c r="KA52" s="167"/>
      <c r="KB52" s="167"/>
      <c r="KC52" s="167"/>
      <c r="KD52" s="167"/>
      <c r="KE52" s="167"/>
      <c r="KF52" s="167"/>
      <c r="KG52" s="167"/>
      <c r="KH52" s="167"/>
      <c r="KI52" s="167"/>
      <c r="KJ52" s="167"/>
      <c r="KK52" s="167"/>
      <c r="KL52" s="167"/>
      <c r="KM52" s="167"/>
      <c r="KN52" s="167"/>
      <c r="KO52" s="167"/>
      <c r="KP52" s="167"/>
      <c r="KQ52" s="167"/>
      <c r="KR52" s="167"/>
      <c r="KS52" s="167"/>
      <c r="KT52" s="167"/>
      <c r="KU52" s="167"/>
      <c r="KV52" s="167"/>
      <c r="KW52" s="167"/>
      <c r="KX52" s="167"/>
      <c r="KY52" s="167"/>
      <c r="KZ52" s="167"/>
      <c r="LA52" s="167"/>
      <c r="LB52" s="167"/>
      <c r="LC52" s="167"/>
      <c r="LD52" s="167"/>
      <c r="LE52" s="167"/>
      <c r="LF52" s="167"/>
      <c r="LG52" s="167"/>
      <c r="LH52" s="167"/>
      <c r="LI52" s="167"/>
      <c r="LJ52" s="167"/>
      <c r="LK52" s="167"/>
      <c r="LL52" s="167"/>
      <c r="LM52" s="167"/>
      <c r="LN52" s="167"/>
      <c r="LO52" s="167"/>
      <c r="LP52" s="167"/>
      <c r="LQ52" s="167"/>
      <c r="LR52" s="167"/>
      <c r="LS52" s="167"/>
      <c r="LT52" s="167"/>
      <c r="LU52" s="167"/>
      <c r="LV52" s="167"/>
      <c r="LW52" s="167"/>
      <c r="LX52" s="167"/>
      <c r="LY52" s="167"/>
      <c r="LZ52" s="167"/>
      <c r="MA52" s="167"/>
      <c r="MB52" s="167"/>
      <c r="MC52" s="167"/>
      <c r="MD52" s="167"/>
      <c r="ME52" s="167"/>
      <c r="MF52" s="167"/>
      <c r="MG52" s="167"/>
      <c r="MH52" s="167"/>
      <c r="MI52" s="167"/>
      <c r="MJ52" s="167"/>
      <c r="MK52" s="167"/>
      <c r="ML52" s="167"/>
      <c r="MM52" s="167"/>
      <c r="MN52" s="167"/>
      <c r="MO52" s="167"/>
      <c r="MP52" s="167"/>
      <c r="MQ52" s="167"/>
      <c r="MR52" s="167"/>
      <c r="MS52" s="167"/>
      <c r="MT52" s="167"/>
      <c r="MU52" s="167"/>
      <c r="MV52" s="167"/>
      <c r="MW52" s="167"/>
      <c r="MX52" s="167"/>
      <c r="MY52" s="167"/>
      <c r="MZ52" s="167"/>
      <c r="NA52" s="167"/>
      <c r="NB52" s="167"/>
      <c r="NC52" s="167"/>
      <c r="ND52" s="167"/>
      <c r="NE52" s="167"/>
      <c r="NF52" s="167"/>
      <c r="NG52" s="167"/>
      <c r="NH52" s="167"/>
      <c r="NI52" s="167"/>
      <c r="NJ52" s="167"/>
      <c r="NK52" s="167"/>
      <c r="NL52" s="167"/>
      <c r="NM52" s="167"/>
      <c r="NN52" s="167"/>
      <c r="NO52" s="167"/>
      <c r="NP52" s="167"/>
      <c r="NQ52" s="167"/>
      <c r="NR52" s="167"/>
      <c r="NS52" s="167"/>
      <c r="NT52" s="167"/>
      <c r="NU52" s="167"/>
      <c r="NV52" s="167"/>
      <c r="NW52" s="167"/>
      <c r="NX52" s="167"/>
      <c r="NY52" s="167"/>
      <c r="NZ52" s="167"/>
      <c r="OA52" s="167"/>
      <c r="OB52" s="167"/>
      <c r="OC52" s="167"/>
      <c r="OD52" s="167"/>
      <c r="OE52" s="167"/>
      <c r="OF52" s="167"/>
      <c r="OG52" s="167"/>
      <c r="OH52" s="167"/>
      <c r="OI52" s="167"/>
      <c r="OJ52" s="167"/>
      <c r="OK52" s="167"/>
      <c r="OL52" s="167"/>
      <c r="OM52" s="167"/>
      <c r="ON52" s="167"/>
      <c r="OO52" s="167"/>
      <c r="OP52" s="167"/>
      <c r="OQ52" s="167"/>
      <c r="OR52" s="167"/>
      <c r="OS52" s="167"/>
      <c r="OT52" s="167"/>
      <c r="OU52" s="167"/>
      <c r="OV52" s="167"/>
      <c r="OW52" s="167"/>
      <c r="OX52" s="167"/>
      <c r="OY52" s="167"/>
      <c r="OZ52" s="167"/>
      <c r="PA52" s="167"/>
      <c r="PB52" s="167"/>
      <c r="PC52" s="167"/>
      <c r="PD52" s="167"/>
      <c r="PE52" s="167"/>
      <c r="PF52" s="167"/>
      <c r="PG52" s="167"/>
      <c r="PH52" s="167"/>
      <c r="PI52" s="167"/>
      <c r="PJ52" s="167"/>
      <c r="PK52" s="167"/>
      <c r="PL52" s="167"/>
      <c r="PM52" s="167"/>
      <c r="PN52" s="167"/>
      <c r="PO52" s="167"/>
      <c r="PP52" s="167"/>
      <c r="PQ52" s="167"/>
      <c r="PR52" s="167"/>
      <c r="PS52" s="167"/>
      <c r="PT52" s="167"/>
      <c r="PU52" s="167"/>
      <c r="PV52" s="167"/>
      <c r="PW52" s="167"/>
      <c r="PX52" s="167"/>
      <c r="PY52" s="167"/>
      <c r="PZ52" s="167"/>
      <c r="QA52" s="167"/>
      <c r="QB52" s="167"/>
      <c r="QC52" s="167"/>
      <c r="QD52" s="167"/>
      <c r="QE52" s="167"/>
      <c r="QF52" s="167"/>
      <c r="QG52" s="167"/>
      <c r="QH52" s="167"/>
      <c r="QI52" s="167"/>
      <c r="QJ52" s="167"/>
      <c r="QK52" s="167"/>
      <c r="QL52" s="167"/>
      <c r="QM52" s="167"/>
      <c r="QN52" s="167"/>
      <c r="QO52" s="167"/>
      <c r="QP52" s="167"/>
      <c r="QQ52" s="167"/>
      <c r="QR52" s="167"/>
      <c r="QS52" s="167"/>
      <c r="QT52" s="167"/>
      <c r="QU52" s="167"/>
      <c r="QV52" s="167"/>
      <c r="QW52" s="167"/>
      <c r="QX52" s="167"/>
      <c r="QY52" s="167"/>
      <c r="QZ52" s="167"/>
      <c r="RA52" s="167"/>
      <c r="RB52" s="167"/>
      <c r="RC52" s="167"/>
      <c r="RD52" s="167"/>
      <c r="RE52" s="167"/>
      <c r="RF52" s="167"/>
      <c r="RG52" s="167"/>
      <c r="RH52" s="167"/>
      <c r="RI52" s="167"/>
      <c r="RJ52" s="167"/>
      <c r="RK52" s="167"/>
      <c r="RL52" s="167"/>
      <c r="RM52" s="167"/>
      <c r="RN52" s="167"/>
      <c r="RO52" s="167"/>
      <c r="RP52" s="167"/>
      <c r="RQ52" s="167"/>
      <c r="RR52" s="167"/>
      <c r="RS52" s="167"/>
      <c r="RT52" s="167"/>
      <c r="RU52" s="167"/>
      <c r="RV52" s="167"/>
      <c r="RW52" s="167"/>
      <c r="RX52" s="167"/>
      <c r="RY52" s="167"/>
      <c r="RZ52" s="167"/>
      <c r="SA52" s="167"/>
      <c r="SB52" s="167"/>
      <c r="SC52" s="167"/>
      <c r="SD52" s="167"/>
      <c r="SE52" s="167"/>
      <c r="SF52" s="167"/>
      <c r="SG52" s="167"/>
      <c r="SH52" s="167"/>
      <c r="SI52" s="167"/>
      <c r="SJ52" s="167"/>
      <c r="SK52" s="167"/>
      <c r="SL52" s="167"/>
      <c r="SM52" s="167"/>
      <c r="SN52" s="167"/>
      <c r="SO52" s="167"/>
      <c r="SP52" s="167"/>
      <c r="SQ52" s="167"/>
      <c r="SR52" s="167"/>
      <c r="SS52" s="167"/>
      <c r="ST52" s="167"/>
      <c r="SU52" s="167"/>
      <c r="SV52" s="167"/>
      <c r="SW52" s="167"/>
      <c r="SX52" s="167"/>
      <c r="SY52" s="167"/>
      <c r="SZ52" s="167"/>
    </row>
    <row r="53" spans="1:520" ht="15" hidden="1" customHeight="1" x14ac:dyDescent="0.2">
      <c r="A53" s="167"/>
      <c r="B53" s="184">
        <v>10</v>
      </c>
      <c r="C53" s="198" t="str">
        <f>IFERROR((#REF!*8.3*1*(#REF!-#REF!))*$C18/(#REF!*3412),"")</f>
        <v/>
      </c>
      <c r="D53" s="199" t="str">
        <f>IFERROR((#REF!*8.3*1*(#REF!-#REF!))*$C18/(#REF!*#REF!*3412),"")</f>
        <v/>
      </c>
      <c r="E53" s="199"/>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c r="DU53" s="167"/>
      <c r="DV53" s="167"/>
      <c r="DW53" s="167"/>
      <c r="DX53" s="167"/>
      <c r="DY53" s="167"/>
      <c r="DZ53" s="167"/>
      <c r="EA53" s="167"/>
      <c r="EB53" s="167"/>
      <c r="EC53" s="167"/>
      <c r="ED53" s="167"/>
      <c r="EE53" s="167"/>
      <c r="EF53" s="167"/>
      <c r="EG53" s="167"/>
      <c r="EH53" s="167"/>
      <c r="EI53" s="167"/>
      <c r="EJ53" s="167"/>
      <c r="EK53" s="167"/>
      <c r="EL53" s="167"/>
      <c r="EM53" s="167"/>
      <c r="EN53" s="167"/>
      <c r="EO53" s="167"/>
      <c r="EP53" s="167"/>
      <c r="EQ53" s="167"/>
      <c r="ER53" s="167"/>
      <c r="ES53" s="167"/>
      <c r="ET53" s="167"/>
      <c r="EU53" s="167"/>
      <c r="EV53" s="167"/>
      <c r="EW53" s="167"/>
      <c r="EX53" s="167"/>
      <c r="EY53" s="167"/>
      <c r="EZ53" s="167"/>
      <c r="FA53" s="167"/>
      <c r="FB53" s="167"/>
      <c r="FC53" s="167"/>
      <c r="FD53" s="167"/>
      <c r="FE53" s="167"/>
      <c r="FF53" s="167"/>
      <c r="FG53" s="167"/>
      <c r="FH53" s="167"/>
      <c r="FI53" s="167"/>
      <c r="FJ53" s="167"/>
      <c r="FK53" s="167"/>
      <c r="FL53" s="167"/>
      <c r="FM53" s="167"/>
      <c r="FN53" s="167"/>
      <c r="FO53" s="167"/>
      <c r="FP53" s="167"/>
      <c r="FQ53" s="167"/>
      <c r="FR53" s="167"/>
      <c r="FS53" s="167"/>
      <c r="FT53" s="167"/>
      <c r="FU53" s="167"/>
      <c r="FV53" s="167"/>
      <c r="FW53" s="167"/>
      <c r="FX53" s="167"/>
      <c r="FY53" s="167"/>
      <c r="FZ53" s="167"/>
      <c r="GA53" s="167"/>
      <c r="GB53" s="167"/>
      <c r="GC53" s="167"/>
      <c r="GD53" s="167"/>
      <c r="GE53" s="167"/>
      <c r="GF53" s="167"/>
      <c r="GG53" s="167"/>
      <c r="GH53" s="167"/>
      <c r="GI53" s="167"/>
      <c r="GJ53" s="167"/>
      <c r="GK53" s="167"/>
      <c r="GL53" s="167"/>
      <c r="GM53" s="167"/>
      <c r="GN53" s="167"/>
      <c r="GO53" s="167"/>
      <c r="GP53" s="167"/>
      <c r="GQ53" s="167"/>
      <c r="GR53" s="167"/>
      <c r="GS53" s="167"/>
      <c r="GT53" s="167"/>
      <c r="GU53" s="167"/>
      <c r="GV53" s="167"/>
      <c r="GW53" s="167"/>
      <c r="GX53" s="167"/>
      <c r="GY53" s="167"/>
      <c r="GZ53" s="167"/>
      <c r="HA53" s="167"/>
      <c r="HB53" s="167"/>
      <c r="HC53" s="167"/>
      <c r="HD53" s="167"/>
      <c r="HE53" s="167"/>
      <c r="HF53" s="167"/>
      <c r="HG53" s="167"/>
      <c r="HH53" s="167"/>
      <c r="HI53" s="167"/>
      <c r="HJ53" s="167"/>
      <c r="HK53" s="167"/>
      <c r="HL53" s="167"/>
      <c r="HM53" s="167"/>
      <c r="HN53" s="167"/>
      <c r="HO53" s="167"/>
      <c r="HP53" s="167"/>
      <c r="HQ53" s="167"/>
      <c r="HR53" s="167"/>
      <c r="HS53" s="167"/>
      <c r="HT53" s="167"/>
      <c r="HU53" s="167"/>
      <c r="HV53" s="167"/>
      <c r="HW53" s="167"/>
      <c r="HX53" s="167"/>
      <c r="HY53" s="167"/>
      <c r="HZ53" s="167"/>
      <c r="IA53" s="167"/>
      <c r="IB53" s="167"/>
      <c r="IC53" s="167"/>
      <c r="ID53" s="167"/>
      <c r="IE53" s="167"/>
      <c r="IF53" s="167"/>
      <c r="IG53" s="167"/>
      <c r="IH53" s="167"/>
      <c r="II53" s="167"/>
      <c r="IJ53" s="167"/>
      <c r="IK53" s="167"/>
      <c r="IL53" s="167"/>
      <c r="IM53" s="167"/>
      <c r="IN53" s="167"/>
      <c r="IO53" s="167"/>
      <c r="IP53" s="167"/>
      <c r="IQ53" s="167"/>
      <c r="IR53" s="167"/>
      <c r="IS53" s="167"/>
      <c r="IT53" s="167"/>
      <c r="IU53" s="167"/>
      <c r="IV53" s="167"/>
      <c r="IW53" s="167"/>
      <c r="IX53" s="167"/>
      <c r="IY53" s="167"/>
      <c r="IZ53" s="167"/>
      <c r="JA53" s="167"/>
      <c r="JB53" s="167"/>
      <c r="JC53" s="167"/>
      <c r="JD53" s="167"/>
      <c r="JE53" s="167"/>
      <c r="JF53" s="167"/>
      <c r="JG53" s="167"/>
      <c r="JH53" s="167"/>
      <c r="JI53" s="167"/>
      <c r="JJ53" s="167"/>
      <c r="JK53" s="167"/>
      <c r="JL53" s="167"/>
      <c r="JM53" s="167"/>
      <c r="JN53" s="167"/>
      <c r="JO53" s="167"/>
      <c r="JP53" s="167"/>
      <c r="JQ53" s="167"/>
      <c r="JR53" s="167"/>
      <c r="JS53" s="167"/>
      <c r="JT53" s="167"/>
      <c r="JU53" s="167"/>
      <c r="JV53" s="167"/>
      <c r="JW53" s="167"/>
      <c r="JX53" s="167"/>
      <c r="JY53" s="167"/>
      <c r="JZ53" s="167"/>
      <c r="KA53" s="167"/>
      <c r="KB53" s="167"/>
      <c r="KC53" s="167"/>
      <c r="KD53" s="167"/>
      <c r="KE53" s="167"/>
      <c r="KF53" s="167"/>
      <c r="KG53" s="167"/>
      <c r="KH53" s="167"/>
      <c r="KI53" s="167"/>
      <c r="KJ53" s="167"/>
      <c r="KK53" s="167"/>
      <c r="KL53" s="167"/>
      <c r="KM53" s="167"/>
      <c r="KN53" s="167"/>
      <c r="KO53" s="167"/>
      <c r="KP53" s="167"/>
      <c r="KQ53" s="167"/>
      <c r="KR53" s="167"/>
      <c r="KS53" s="167"/>
      <c r="KT53" s="167"/>
      <c r="KU53" s="167"/>
      <c r="KV53" s="167"/>
      <c r="KW53" s="167"/>
      <c r="KX53" s="167"/>
      <c r="KY53" s="167"/>
      <c r="KZ53" s="167"/>
      <c r="LA53" s="167"/>
      <c r="LB53" s="167"/>
      <c r="LC53" s="167"/>
      <c r="LD53" s="167"/>
      <c r="LE53" s="167"/>
      <c r="LF53" s="167"/>
      <c r="LG53" s="167"/>
      <c r="LH53" s="167"/>
      <c r="LI53" s="167"/>
      <c r="LJ53" s="167"/>
      <c r="LK53" s="167"/>
      <c r="LL53" s="167"/>
      <c r="LM53" s="167"/>
      <c r="LN53" s="167"/>
      <c r="LO53" s="167"/>
      <c r="LP53" s="167"/>
      <c r="LQ53" s="167"/>
      <c r="LR53" s="167"/>
      <c r="LS53" s="167"/>
      <c r="LT53" s="167"/>
      <c r="LU53" s="167"/>
      <c r="LV53" s="167"/>
      <c r="LW53" s="167"/>
      <c r="LX53" s="167"/>
      <c r="LY53" s="167"/>
      <c r="LZ53" s="167"/>
      <c r="MA53" s="167"/>
      <c r="MB53" s="167"/>
      <c r="MC53" s="167"/>
      <c r="MD53" s="167"/>
      <c r="ME53" s="167"/>
      <c r="MF53" s="167"/>
      <c r="MG53" s="167"/>
      <c r="MH53" s="167"/>
      <c r="MI53" s="167"/>
      <c r="MJ53" s="167"/>
      <c r="MK53" s="167"/>
      <c r="ML53" s="167"/>
      <c r="MM53" s="167"/>
      <c r="MN53" s="167"/>
      <c r="MO53" s="167"/>
      <c r="MP53" s="167"/>
      <c r="MQ53" s="167"/>
      <c r="MR53" s="167"/>
      <c r="MS53" s="167"/>
      <c r="MT53" s="167"/>
      <c r="MU53" s="167"/>
      <c r="MV53" s="167"/>
      <c r="MW53" s="167"/>
      <c r="MX53" s="167"/>
      <c r="MY53" s="167"/>
      <c r="MZ53" s="167"/>
      <c r="NA53" s="167"/>
      <c r="NB53" s="167"/>
      <c r="NC53" s="167"/>
      <c r="ND53" s="167"/>
      <c r="NE53" s="167"/>
      <c r="NF53" s="167"/>
      <c r="NG53" s="167"/>
      <c r="NH53" s="167"/>
      <c r="NI53" s="167"/>
      <c r="NJ53" s="167"/>
      <c r="NK53" s="167"/>
      <c r="NL53" s="167"/>
      <c r="NM53" s="167"/>
      <c r="NN53" s="167"/>
      <c r="NO53" s="167"/>
      <c r="NP53" s="167"/>
      <c r="NQ53" s="167"/>
      <c r="NR53" s="167"/>
      <c r="NS53" s="167"/>
      <c r="NT53" s="167"/>
      <c r="NU53" s="167"/>
      <c r="NV53" s="167"/>
      <c r="NW53" s="167"/>
      <c r="NX53" s="167"/>
      <c r="NY53" s="167"/>
      <c r="NZ53" s="167"/>
      <c r="OA53" s="167"/>
      <c r="OB53" s="167"/>
      <c r="OC53" s="167"/>
      <c r="OD53" s="167"/>
      <c r="OE53" s="167"/>
      <c r="OF53" s="167"/>
      <c r="OG53" s="167"/>
      <c r="OH53" s="167"/>
      <c r="OI53" s="167"/>
      <c r="OJ53" s="167"/>
      <c r="OK53" s="167"/>
      <c r="OL53" s="167"/>
      <c r="OM53" s="167"/>
      <c r="ON53" s="167"/>
      <c r="OO53" s="167"/>
      <c r="OP53" s="167"/>
      <c r="OQ53" s="167"/>
      <c r="OR53" s="167"/>
      <c r="OS53" s="167"/>
      <c r="OT53" s="167"/>
      <c r="OU53" s="167"/>
      <c r="OV53" s="167"/>
      <c r="OW53" s="167"/>
      <c r="OX53" s="167"/>
      <c r="OY53" s="167"/>
      <c r="OZ53" s="167"/>
      <c r="PA53" s="167"/>
      <c r="PB53" s="167"/>
      <c r="PC53" s="167"/>
      <c r="PD53" s="167"/>
      <c r="PE53" s="167"/>
      <c r="PF53" s="167"/>
      <c r="PG53" s="167"/>
      <c r="PH53" s="167"/>
      <c r="PI53" s="167"/>
      <c r="PJ53" s="167"/>
      <c r="PK53" s="167"/>
      <c r="PL53" s="167"/>
      <c r="PM53" s="167"/>
      <c r="PN53" s="167"/>
      <c r="PO53" s="167"/>
      <c r="PP53" s="167"/>
      <c r="PQ53" s="167"/>
      <c r="PR53" s="167"/>
      <c r="PS53" s="167"/>
      <c r="PT53" s="167"/>
      <c r="PU53" s="167"/>
      <c r="PV53" s="167"/>
      <c r="PW53" s="167"/>
      <c r="PX53" s="167"/>
      <c r="PY53" s="167"/>
      <c r="PZ53" s="167"/>
      <c r="QA53" s="167"/>
      <c r="QB53" s="167"/>
      <c r="QC53" s="167"/>
      <c r="QD53" s="167"/>
      <c r="QE53" s="167"/>
      <c r="QF53" s="167"/>
      <c r="QG53" s="167"/>
      <c r="QH53" s="167"/>
      <c r="QI53" s="167"/>
      <c r="QJ53" s="167"/>
      <c r="QK53" s="167"/>
      <c r="QL53" s="167"/>
      <c r="QM53" s="167"/>
      <c r="QN53" s="167"/>
      <c r="QO53" s="167"/>
      <c r="QP53" s="167"/>
      <c r="QQ53" s="167"/>
      <c r="QR53" s="167"/>
      <c r="QS53" s="167"/>
      <c r="QT53" s="167"/>
      <c r="QU53" s="167"/>
      <c r="QV53" s="167"/>
      <c r="QW53" s="167"/>
      <c r="QX53" s="167"/>
      <c r="QY53" s="167"/>
      <c r="QZ53" s="167"/>
      <c r="RA53" s="167"/>
      <c r="RB53" s="167"/>
      <c r="RC53" s="167"/>
      <c r="RD53" s="167"/>
      <c r="RE53" s="167"/>
      <c r="RF53" s="167"/>
      <c r="RG53" s="167"/>
      <c r="RH53" s="167"/>
      <c r="RI53" s="167"/>
      <c r="RJ53" s="167"/>
      <c r="RK53" s="167"/>
      <c r="RL53" s="167"/>
      <c r="RM53" s="167"/>
      <c r="RN53" s="167"/>
      <c r="RO53" s="167"/>
      <c r="RP53" s="167"/>
      <c r="RQ53" s="167"/>
      <c r="RR53" s="167"/>
      <c r="RS53" s="167"/>
      <c r="RT53" s="167"/>
      <c r="RU53" s="167"/>
      <c r="RV53" s="167"/>
      <c r="RW53" s="167"/>
      <c r="RX53" s="167"/>
      <c r="RY53" s="167"/>
      <c r="RZ53" s="167"/>
      <c r="SA53" s="167"/>
      <c r="SB53" s="167"/>
      <c r="SC53" s="167"/>
      <c r="SD53" s="167"/>
      <c r="SE53" s="167"/>
      <c r="SF53" s="167"/>
      <c r="SG53" s="167"/>
      <c r="SH53" s="167"/>
      <c r="SI53" s="167"/>
      <c r="SJ53" s="167"/>
      <c r="SK53" s="167"/>
      <c r="SL53" s="167"/>
      <c r="SM53" s="167"/>
      <c r="SN53" s="167"/>
      <c r="SO53" s="167"/>
      <c r="SP53" s="167"/>
      <c r="SQ53" s="167"/>
      <c r="SR53" s="167"/>
      <c r="SS53" s="167"/>
      <c r="ST53" s="167"/>
      <c r="SU53" s="167"/>
      <c r="SV53" s="167"/>
      <c r="SW53" s="167"/>
      <c r="SX53" s="167"/>
      <c r="SY53" s="167"/>
      <c r="SZ53" s="167"/>
    </row>
    <row r="54" spans="1:520" ht="15" hidden="1" customHeight="1" x14ac:dyDescent="0.2">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c r="DU54" s="167"/>
      <c r="DV54" s="167"/>
      <c r="DW54" s="167"/>
      <c r="DX54" s="167"/>
      <c r="DY54" s="167"/>
      <c r="DZ54" s="167"/>
      <c r="EA54" s="167"/>
      <c r="EB54" s="167"/>
      <c r="EC54" s="167"/>
      <c r="ED54" s="167"/>
      <c r="EE54" s="167"/>
      <c r="EF54" s="167"/>
      <c r="EG54" s="167"/>
      <c r="EH54" s="167"/>
      <c r="EI54" s="167"/>
      <c r="EJ54" s="167"/>
      <c r="EK54" s="167"/>
      <c r="EL54" s="167"/>
      <c r="EM54" s="167"/>
      <c r="EN54" s="167"/>
      <c r="EO54" s="167"/>
      <c r="EP54" s="167"/>
      <c r="EQ54" s="167"/>
      <c r="ER54" s="167"/>
      <c r="ES54" s="167"/>
      <c r="ET54" s="167"/>
      <c r="EU54" s="167"/>
      <c r="EV54" s="167"/>
      <c r="EW54" s="167"/>
      <c r="EX54" s="167"/>
      <c r="EY54" s="167"/>
      <c r="EZ54" s="167"/>
      <c r="FA54" s="167"/>
      <c r="FB54" s="167"/>
      <c r="FC54" s="167"/>
      <c r="FD54" s="167"/>
      <c r="FE54" s="167"/>
      <c r="FF54" s="167"/>
      <c r="FG54" s="167"/>
      <c r="FH54" s="167"/>
      <c r="FI54" s="167"/>
      <c r="FJ54" s="167"/>
      <c r="FK54" s="167"/>
      <c r="FL54" s="167"/>
      <c r="FM54" s="167"/>
      <c r="FN54" s="167"/>
      <c r="FO54" s="167"/>
      <c r="FP54" s="167"/>
      <c r="FQ54" s="167"/>
      <c r="FR54" s="167"/>
      <c r="FS54" s="167"/>
      <c r="FT54" s="167"/>
      <c r="FU54" s="167"/>
      <c r="FV54" s="167"/>
      <c r="FW54" s="167"/>
      <c r="FX54" s="167"/>
      <c r="FY54" s="167"/>
      <c r="FZ54" s="167"/>
      <c r="GA54" s="167"/>
      <c r="GB54" s="167"/>
      <c r="GC54" s="167"/>
      <c r="GD54" s="167"/>
      <c r="GE54" s="167"/>
      <c r="GF54" s="167"/>
      <c r="GG54" s="167"/>
      <c r="GH54" s="167"/>
      <c r="GI54" s="167"/>
      <c r="GJ54" s="167"/>
      <c r="GK54" s="167"/>
      <c r="GL54" s="167"/>
      <c r="GM54" s="167"/>
      <c r="GN54" s="167"/>
      <c r="GO54" s="167"/>
      <c r="GP54" s="167"/>
      <c r="GQ54" s="167"/>
      <c r="GR54" s="167"/>
      <c r="GS54" s="167"/>
      <c r="GT54" s="167"/>
      <c r="GU54" s="167"/>
      <c r="GV54" s="167"/>
      <c r="GW54" s="167"/>
      <c r="GX54" s="167"/>
      <c r="GY54" s="167"/>
      <c r="GZ54" s="167"/>
      <c r="HA54" s="167"/>
      <c r="HB54" s="167"/>
      <c r="HC54" s="167"/>
      <c r="HD54" s="167"/>
      <c r="HE54" s="167"/>
      <c r="HF54" s="167"/>
      <c r="HG54" s="167"/>
      <c r="HH54" s="167"/>
      <c r="HI54" s="167"/>
      <c r="HJ54" s="167"/>
      <c r="HK54" s="167"/>
      <c r="HL54" s="167"/>
      <c r="HM54" s="167"/>
      <c r="HN54" s="167"/>
      <c r="HO54" s="167"/>
      <c r="HP54" s="167"/>
      <c r="HQ54" s="167"/>
      <c r="HR54" s="167"/>
      <c r="HS54" s="167"/>
      <c r="HT54" s="167"/>
      <c r="HU54" s="167"/>
      <c r="HV54" s="167"/>
      <c r="HW54" s="167"/>
      <c r="HX54" s="167"/>
      <c r="HY54" s="167"/>
      <c r="HZ54" s="167"/>
      <c r="IA54" s="167"/>
      <c r="IB54" s="167"/>
      <c r="IC54" s="167"/>
      <c r="ID54" s="167"/>
      <c r="IE54" s="167"/>
      <c r="IF54" s="167"/>
      <c r="IG54" s="167"/>
      <c r="IH54" s="167"/>
      <c r="II54" s="167"/>
      <c r="IJ54" s="167"/>
      <c r="IK54" s="167"/>
      <c r="IL54" s="167"/>
      <c r="IM54" s="167"/>
      <c r="IN54" s="167"/>
      <c r="IO54" s="167"/>
      <c r="IP54" s="167"/>
      <c r="IQ54" s="167"/>
      <c r="IR54" s="167"/>
      <c r="IS54" s="167"/>
      <c r="IT54" s="167"/>
      <c r="IU54" s="167"/>
      <c r="IV54" s="167"/>
      <c r="IW54" s="167"/>
      <c r="IX54" s="167"/>
      <c r="IY54" s="167"/>
      <c r="IZ54" s="167"/>
      <c r="JA54" s="167"/>
      <c r="JB54" s="167"/>
      <c r="JC54" s="167"/>
      <c r="JD54" s="167"/>
      <c r="JE54" s="167"/>
      <c r="JF54" s="167"/>
      <c r="JG54" s="167"/>
      <c r="JH54" s="167"/>
      <c r="JI54" s="167"/>
      <c r="JJ54" s="167"/>
      <c r="JK54" s="167"/>
      <c r="JL54" s="167"/>
      <c r="JM54" s="167"/>
      <c r="JN54" s="167"/>
      <c r="JO54" s="167"/>
      <c r="JP54" s="167"/>
      <c r="JQ54" s="167"/>
      <c r="JR54" s="167"/>
      <c r="JS54" s="167"/>
      <c r="JT54" s="167"/>
      <c r="JU54" s="167"/>
      <c r="JV54" s="167"/>
      <c r="JW54" s="167"/>
      <c r="JX54" s="167"/>
      <c r="JY54" s="167"/>
      <c r="JZ54" s="167"/>
      <c r="KA54" s="167"/>
      <c r="KB54" s="167"/>
      <c r="KC54" s="167"/>
      <c r="KD54" s="167"/>
      <c r="KE54" s="167"/>
      <c r="KF54" s="167"/>
      <c r="KG54" s="167"/>
      <c r="KH54" s="167"/>
      <c r="KI54" s="167"/>
      <c r="KJ54" s="167"/>
      <c r="KK54" s="167"/>
      <c r="KL54" s="167"/>
      <c r="KM54" s="167"/>
      <c r="KN54" s="167"/>
      <c r="KO54" s="167"/>
      <c r="KP54" s="167"/>
      <c r="KQ54" s="167"/>
      <c r="KR54" s="167"/>
      <c r="KS54" s="167"/>
      <c r="KT54" s="167"/>
      <c r="KU54" s="167"/>
      <c r="KV54" s="167"/>
      <c r="KW54" s="167"/>
      <c r="KX54" s="167"/>
      <c r="KY54" s="167"/>
      <c r="KZ54" s="167"/>
      <c r="LA54" s="167"/>
      <c r="LB54" s="167"/>
      <c r="LC54" s="167"/>
      <c r="LD54" s="167"/>
      <c r="LE54" s="167"/>
      <c r="LF54" s="167"/>
      <c r="LG54" s="167"/>
      <c r="LH54" s="167"/>
      <c r="LI54" s="167"/>
      <c r="LJ54" s="167"/>
      <c r="LK54" s="167"/>
      <c r="LL54" s="167"/>
      <c r="LM54" s="167"/>
      <c r="LN54" s="167"/>
      <c r="LO54" s="167"/>
      <c r="LP54" s="167"/>
      <c r="LQ54" s="167"/>
      <c r="LR54" s="167"/>
      <c r="LS54" s="167"/>
      <c r="LT54" s="167"/>
      <c r="LU54" s="167"/>
      <c r="LV54" s="167"/>
      <c r="LW54" s="167"/>
      <c r="LX54" s="167"/>
      <c r="LY54" s="167"/>
      <c r="LZ54" s="167"/>
      <c r="MA54" s="167"/>
      <c r="MB54" s="167"/>
      <c r="MC54" s="167"/>
      <c r="MD54" s="167"/>
      <c r="ME54" s="167"/>
      <c r="MF54" s="167"/>
      <c r="MG54" s="167"/>
      <c r="MH54" s="167"/>
      <c r="MI54" s="167"/>
      <c r="MJ54" s="167"/>
      <c r="MK54" s="167"/>
      <c r="ML54" s="167"/>
      <c r="MM54" s="167"/>
      <c r="MN54" s="167"/>
      <c r="MO54" s="167"/>
      <c r="MP54" s="167"/>
      <c r="MQ54" s="167"/>
      <c r="MR54" s="167"/>
      <c r="MS54" s="167"/>
      <c r="MT54" s="167"/>
      <c r="MU54" s="167"/>
      <c r="MV54" s="167"/>
      <c r="MW54" s="167"/>
      <c r="MX54" s="167"/>
      <c r="MY54" s="167"/>
      <c r="MZ54" s="167"/>
      <c r="NA54" s="167"/>
      <c r="NB54" s="167"/>
      <c r="NC54" s="167"/>
      <c r="ND54" s="167"/>
      <c r="NE54" s="167"/>
      <c r="NF54" s="167"/>
      <c r="NG54" s="167"/>
      <c r="NH54" s="167"/>
      <c r="NI54" s="167"/>
      <c r="NJ54" s="167"/>
      <c r="NK54" s="167"/>
      <c r="NL54" s="167"/>
      <c r="NM54" s="167"/>
      <c r="NN54" s="167"/>
      <c r="NO54" s="167"/>
      <c r="NP54" s="167"/>
      <c r="NQ54" s="167"/>
      <c r="NR54" s="167"/>
      <c r="NS54" s="167"/>
      <c r="NT54" s="167"/>
      <c r="NU54" s="167"/>
      <c r="NV54" s="167"/>
      <c r="NW54" s="167"/>
      <c r="NX54" s="167"/>
      <c r="NY54" s="167"/>
      <c r="NZ54" s="167"/>
      <c r="OA54" s="167"/>
      <c r="OB54" s="167"/>
      <c r="OC54" s="167"/>
      <c r="OD54" s="167"/>
      <c r="OE54" s="167"/>
      <c r="OF54" s="167"/>
      <c r="OG54" s="167"/>
      <c r="OH54" s="167"/>
      <c r="OI54" s="167"/>
      <c r="OJ54" s="167"/>
      <c r="OK54" s="167"/>
      <c r="OL54" s="167"/>
      <c r="OM54" s="167"/>
      <c r="ON54" s="167"/>
      <c r="OO54" s="167"/>
      <c r="OP54" s="167"/>
      <c r="OQ54" s="167"/>
      <c r="OR54" s="167"/>
      <c r="OS54" s="167"/>
      <c r="OT54" s="167"/>
      <c r="OU54" s="167"/>
      <c r="OV54" s="167"/>
      <c r="OW54" s="167"/>
      <c r="OX54" s="167"/>
      <c r="OY54" s="167"/>
      <c r="OZ54" s="167"/>
      <c r="PA54" s="167"/>
      <c r="PB54" s="167"/>
      <c r="PC54" s="167"/>
      <c r="PD54" s="167"/>
      <c r="PE54" s="167"/>
      <c r="PF54" s="167"/>
      <c r="PG54" s="167"/>
      <c r="PH54" s="167"/>
      <c r="PI54" s="167"/>
      <c r="PJ54" s="167"/>
      <c r="PK54" s="167"/>
      <c r="PL54" s="167"/>
      <c r="PM54" s="167"/>
      <c r="PN54" s="167"/>
      <c r="PO54" s="167"/>
      <c r="PP54" s="167"/>
      <c r="PQ54" s="167"/>
      <c r="PR54" s="167"/>
      <c r="PS54" s="167"/>
      <c r="PT54" s="167"/>
      <c r="PU54" s="167"/>
      <c r="PV54" s="167"/>
      <c r="PW54" s="167"/>
      <c r="PX54" s="167"/>
      <c r="PY54" s="167"/>
      <c r="PZ54" s="167"/>
      <c r="QA54" s="167"/>
      <c r="QB54" s="167"/>
      <c r="QC54" s="167"/>
      <c r="QD54" s="167"/>
      <c r="QE54" s="167"/>
      <c r="QF54" s="167"/>
      <c r="QG54" s="167"/>
      <c r="QH54" s="167"/>
      <c r="QI54" s="167"/>
      <c r="QJ54" s="167"/>
      <c r="QK54" s="167"/>
      <c r="QL54" s="167"/>
      <c r="QM54" s="167"/>
      <c r="QN54" s="167"/>
      <c r="QO54" s="167"/>
      <c r="QP54" s="167"/>
      <c r="QQ54" s="167"/>
      <c r="QR54" s="167"/>
      <c r="QS54" s="167"/>
      <c r="QT54" s="167"/>
      <c r="QU54" s="167"/>
      <c r="QV54" s="167"/>
      <c r="QW54" s="167"/>
      <c r="QX54" s="167"/>
      <c r="QY54" s="167"/>
      <c r="QZ54" s="167"/>
      <c r="RA54" s="167"/>
      <c r="RB54" s="167"/>
      <c r="RC54" s="167"/>
      <c r="RD54" s="167"/>
      <c r="RE54" s="167"/>
      <c r="RF54" s="167"/>
      <c r="RG54" s="167"/>
      <c r="RH54" s="167"/>
      <c r="RI54" s="167"/>
      <c r="RJ54" s="167"/>
      <c r="RK54" s="167"/>
      <c r="RL54" s="167"/>
      <c r="RM54" s="167"/>
      <c r="RN54" s="167"/>
      <c r="RO54" s="167"/>
      <c r="RP54" s="167"/>
      <c r="RQ54" s="167"/>
      <c r="RR54" s="167"/>
      <c r="RS54" s="167"/>
      <c r="RT54" s="167"/>
      <c r="RU54" s="167"/>
      <c r="RV54" s="167"/>
      <c r="RW54" s="167"/>
      <c r="RX54" s="167"/>
      <c r="RY54" s="167"/>
      <c r="RZ54" s="167"/>
      <c r="SA54" s="167"/>
      <c r="SB54" s="167"/>
      <c r="SC54" s="167"/>
      <c r="SD54" s="167"/>
      <c r="SE54" s="167"/>
      <c r="SF54" s="167"/>
      <c r="SG54" s="167"/>
      <c r="SH54" s="167"/>
      <c r="SI54" s="167"/>
      <c r="SJ54" s="167"/>
      <c r="SK54" s="167"/>
      <c r="SL54" s="167"/>
      <c r="SM54" s="167"/>
      <c r="SN54" s="167"/>
      <c r="SO54" s="167"/>
      <c r="SP54" s="167"/>
      <c r="SQ54" s="167"/>
      <c r="SR54" s="167"/>
      <c r="SS54" s="167"/>
      <c r="ST54" s="167"/>
      <c r="SU54" s="167"/>
      <c r="SV54" s="167"/>
      <c r="SW54" s="167"/>
      <c r="SX54" s="167"/>
      <c r="SY54" s="167"/>
      <c r="SZ54" s="167"/>
    </row>
    <row r="55" spans="1:520" ht="15" hidden="1" customHeight="1" x14ac:dyDescent="0.2"/>
    <row r="56" spans="1:520" ht="15" hidden="1" customHeight="1" x14ac:dyDescent="0.2"/>
  </sheetData>
  <mergeCells count="4">
    <mergeCell ref="C28:O28"/>
    <mergeCell ref="C42:E42"/>
    <mergeCell ref="B3:W3"/>
    <mergeCell ref="B5:C5"/>
  </mergeCells>
  <dataValidations count="2">
    <dataValidation type="whole" operator="greaterThanOrEqual" allowBlank="1" showInputMessage="1" showErrorMessage="1" sqref="C8:C18" xr:uid="{708B58EF-C1B0-4031-B4D7-1E58CF121A20}">
      <formula1>0</formula1>
    </dataValidation>
    <dataValidation allowBlank="1" showInputMessage="1" showErrorMessage="1" prompt="Enter Building Type on Project Summary tab." sqref="D5:O5" xr:uid="{5AE7CAF7-A946-45BE-BC77-6197CA85DFBD}"/>
  </dataValidations>
  <pageMargins left="0.7" right="0.7" top="0.75" bottom="0.75" header="0.3" footer="0.3"/>
  <pageSetup orientation="portrait" r:id="rId1"/>
  <ignoredErrors>
    <ignoredError sqref="D5 I8:I18 M8:M18 N8 O8:O18" unlockedFormula="1"/>
    <ignoredError sqref="N9:N18"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1C70A1B-B1AC-4246-869A-4B7D2B226624}">
          <x14:formula1>
            <xm:f>Lookups!$F$15:$F$18</xm:f>
          </x14:formula1>
          <xm:sqref>F8 F9:F18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BJ67"/>
  <sheetViews>
    <sheetView zoomScale="85" zoomScaleNormal="85" workbookViewId="0">
      <selection activeCell="I12" sqref="I12"/>
    </sheetView>
  </sheetViews>
  <sheetFormatPr defaultColWidth="8.75" defaultRowHeight="14.25" x14ac:dyDescent="0.2"/>
  <cols>
    <col min="1" max="1" width="3.625" style="120" customWidth="1"/>
    <col min="2" max="2" width="5.625" style="119" customWidth="1"/>
    <col min="3" max="3" width="9.75" style="119" customWidth="1"/>
    <col min="4" max="4" width="17.5" style="119" bestFit="1" customWidth="1"/>
    <col min="5" max="5" width="15.375" style="119" customWidth="1"/>
    <col min="6" max="6" width="13" style="119" customWidth="1"/>
    <col min="7" max="7" width="13" style="119" hidden="1" customWidth="1"/>
    <col min="8" max="8" width="23.875" style="119" customWidth="1"/>
    <col min="9" max="9" width="13.375" style="119" customWidth="1"/>
    <col min="10" max="10" width="12.75" style="119" customWidth="1"/>
    <col min="11" max="12" width="12.75" style="119" hidden="1" customWidth="1"/>
    <col min="13" max="13" width="19.25" style="119" hidden="1" customWidth="1"/>
    <col min="14" max="14" width="11.5" style="119" customWidth="1"/>
    <col min="15" max="15" width="9.75" style="119" customWidth="1"/>
    <col min="16" max="16" width="11" style="119" customWidth="1"/>
    <col min="17" max="18" width="8.75" style="119"/>
    <col min="19" max="19" width="11.25" style="119" customWidth="1"/>
    <col min="20" max="20" width="10.75" style="119" customWidth="1"/>
    <col min="21" max="21" width="12.25" style="119" customWidth="1"/>
    <col min="22" max="22" width="14.25" style="119" customWidth="1"/>
    <col min="23" max="23" width="13.875" style="120" customWidth="1"/>
    <col min="24" max="16384" width="8.75" style="120"/>
  </cols>
  <sheetData>
    <row r="1" spans="2:28" ht="9.75" customHeight="1" x14ac:dyDescent="0.2"/>
    <row r="2" spans="2:28" s="123" customFormat="1" ht="34.5" customHeight="1" x14ac:dyDescent="0.5">
      <c r="B2" s="200" t="s">
        <v>90</v>
      </c>
      <c r="C2" s="201"/>
      <c r="D2" s="201"/>
      <c r="E2" s="201"/>
      <c r="F2" s="119"/>
      <c r="G2" s="119"/>
    </row>
    <row r="3" spans="2:28" s="123" customFormat="1" ht="32.25" customHeight="1" x14ac:dyDescent="0.2">
      <c r="B3" s="124" t="s">
        <v>24</v>
      </c>
      <c r="C3" s="124"/>
      <c r="D3" s="124"/>
      <c r="E3" s="124"/>
      <c r="F3" s="124"/>
      <c r="G3" s="124"/>
      <c r="H3" s="124"/>
      <c r="I3" s="124"/>
      <c r="J3" s="124"/>
      <c r="K3" s="119"/>
    </row>
    <row r="4" spans="2:28" ht="15" thickBot="1" x14ac:dyDescent="0.25"/>
    <row r="5" spans="2:28" s="136" customFormat="1" ht="48" customHeight="1" thickBot="1" x14ac:dyDescent="0.3">
      <c r="B5" s="130" t="s">
        <v>23</v>
      </c>
      <c r="C5" s="202" t="s">
        <v>173</v>
      </c>
      <c r="D5" s="132" t="s">
        <v>165</v>
      </c>
      <c r="E5" s="132" t="s">
        <v>166</v>
      </c>
      <c r="F5" s="132" t="s">
        <v>38</v>
      </c>
      <c r="G5" s="132"/>
      <c r="H5" s="203" t="s">
        <v>99</v>
      </c>
      <c r="I5" s="134" t="s">
        <v>70</v>
      </c>
      <c r="J5" s="133" t="s">
        <v>72</v>
      </c>
      <c r="K5" s="204" t="s">
        <v>171</v>
      </c>
      <c r="L5" s="205" t="s">
        <v>172</v>
      </c>
      <c r="M5" s="206" t="s">
        <v>200</v>
      </c>
      <c r="N5" s="119"/>
      <c r="O5" s="119"/>
      <c r="P5" s="119"/>
      <c r="Q5" s="119"/>
      <c r="R5" s="119"/>
      <c r="S5" s="119"/>
      <c r="T5" s="119"/>
      <c r="U5" s="119"/>
      <c r="V5" s="119"/>
      <c r="W5" s="120"/>
      <c r="X5" s="120"/>
      <c r="Y5" s="120"/>
      <c r="Z5" s="120"/>
      <c r="AA5" s="120"/>
      <c r="AB5" s="120"/>
    </row>
    <row r="6" spans="2:28" s="136" customFormat="1" ht="20.25" customHeight="1" thickBot="1" x14ac:dyDescent="0.3">
      <c r="B6" s="207" t="s">
        <v>26</v>
      </c>
      <c r="C6" s="208">
        <v>1</v>
      </c>
      <c r="D6" s="209" t="s">
        <v>167</v>
      </c>
      <c r="E6" s="209">
        <v>123</v>
      </c>
      <c r="F6" s="209" t="s">
        <v>115</v>
      </c>
      <c r="G6" s="209" t="str">
        <f>IF(F6="Retrofit","Retrofit",IF(F6="Time of Sale","Time_of_Sale",""))</f>
        <v>Retrofit</v>
      </c>
      <c r="H6" s="210" t="s">
        <v>98</v>
      </c>
      <c r="I6" s="211">
        <f>IF(F6&amp;H6=Lookups!$D$3,C6*Lookups!$E$3,IF(F6&amp;H6=Lookups!$D$4,C6*Lookups!$E$4,IF(F6&amp;H6=Lookups!$D$5,C6*Lookups!$E$5,"")))</f>
        <v>1776</v>
      </c>
      <c r="J6" s="212">
        <f>IF(F6&amp;H6=Lookups!$D$3,C6*Lookups!$F$3,IF(F6&amp;H6=Lookups!$D$4,C6*Lookups!$F$4,IF(F6&amp;H6=Lookups!$D$5,C6*Lookups!$F$5,"")))</f>
        <v>0.27</v>
      </c>
      <c r="K6" s="213"/>
      <c r="L6" s="214"/>
      <c r="M6" s="215" t="str">
        <f>IF(F6&amp;H6=Lookups!$D$3,Lookups!$G$3,IF(F6&amp;H6=Lookups!$D$4,Lookups!$G$4,IF(F6&amp;H6=Lookups!$D$5,Lookups!$G$5,"")))</f>
        <v>LFRinseSprayGrocery</v>
      </c>
      <c r="N6" s="119"/>
      <c r="O6" s="119"/>
      <c r="P6" s="119"/>
      <c r="Q6" s="119"/>
      <c r="R6" s="119"/>
      <c r="S6" s="119"/>
      <c r="T6" s="119"/>
      <c r="U6" s="119"/>
      <c r="V6" s="119"/>
      <c r="W6" s="120"/>
      <c r="X6" s="120"/>
      <c r="Y6" s="120"/>
      <c r="Z6" s="120"/>
      <c r="AA6" s="120"/>
      <c r="AB6" s="120"/>
    </row>
    <row r="7" spans="2:28" ht="19.899999999999999" customHeight="1" x14ac:dyDescent="0.2">
      <c r="B7" s="146">
        <v>1</v>
      </c>
      <c r="C7" s="64">
        <v>1</v>
      </c>
      <c r="D7" s="115" t="s">
        <v>167</v>
      </c>
      <c r="E7" s="115">
        <v>123</v>
      </c>
      <c r="F7" s="115" t="s">
        <v>113</v>
      </c>
      <c r="G7" s="216" t="str">
        <f>IF(F7="Retrofit","Retrofit",IF(F7="Time of Sale","Time_of_Sale",""))</f>
        <v>Time_of_Sale</v>
      </c>
      <c r="H7" s="110" t="s">
        <v>116</v>
      </c>
      <c r="I7" s="217">
        <f>IF(F7&amp;H7=Lookups!$D$3,C7*Lookups!$E$3,IF(F7&amp;H7=Lookups!$D$4,C7*Lookups!$E$4,IF(F7&amp;H7=Lookups!$D$5,C7*Lookups!$E$5,"")))</f>
        <v>143</v>
      </c>
      <c r="J7" s="218">
        <f>IF(F7&amp;H7=Lookups!$D$3,C7*Lookups!$F$3,IF(F7&amp;H7=Lookups!$D$4,C7*Lookups!$F$4,IF(F7&amp;H7=Lookups!$D$5,C7*Lookups!$F$5,"")))</f>
        <v>0.04</v>
      </c>
      <c r="K7" s="219">
        <f>IFERROR(ROUND(I7*0.02+J7*200,2),"")</f>
        <v>10.86</v>
      </c>
      <c r="L7" s="220">
        <f>IFERROR(ROUND(K7*'Project Summary'!$E$19/'Project Summary'!$F$19,2),"")</f>
        <v>0.91</v>
      </c>
      <c r="M7" s="221" t="str">
        <f>IF(F7&amp;H7=Lookups!$D$3,Lookups!$G$3,IF(F7&amp;H7=Lookups!$D$4,Lookups!$G$4,IF(F7&amp;H7=Lookups!$D$5,Lookups!$G$5,"")))</f>
        <v>LFRinseSprayTSO</v>
      </c>
    </row>
    <row r="8" spans="2:28" ht="19.899999999999999" customHeight="1" x14ac:dyDescent="0.2">
      <c r="B8" s="153">
        <v>2</v>
      </c>
      <c r="C8" s="107">
        <v>1</v>
      </c>
      <c r="D8" s="113" t="s">
        <v>167</v>
      </c>
      <c r="E8" s="113">
        <v>123</v>
      </c>
      <c r="F8" s="113" t="s">
        <v>115</v>
      </c>
      <c r="G8" s="154" t="str">
        <f t="shared" ref="G8:G16" si="0">IF(F8="Retrofit","Retrofit",IF(F8="Time of Sale","Time_of_Sale",""))</f>
        <v>Retrofit</v>
      </c>
      <c r="H8" s="116" t="s">
        <v>98</v>
      </c>
      <c r="I8" s="157">
        <f>IF(F8&amp;H8=Lookups!$D$3,C8*Lookups!$E$3,IF(F8&amp;H8=Lookups!$D$4,C8*Lookups!$E$4,IF(F8&amp;H8=Lookups!$D$5,C8*Lookups!$E$5,"")))</f>
        <v>1776</v>
      </c>
      <c r="J8" s="221">
        <f>IF(F8&amp;H8=Lookups!$D$3,C8*Lookups!$F$3,IF(F8&amp;H8=Lookups!$D$4,C8*Lookups!$F$4,IF(F8&amp;H8=Lookups!$D$5,C8*Lookups!$F$5,"")))</f>
        <v>0.27</v>
      </c>
      <c r="K8" s="219">
        <f t="shared" ref="K8:K16" si="1">IFERROR(ROUND(I8*0.02+J8*200,2),"")</f>
        <v>89.52</v>
      </c>
      <c r="L8" s="220">
        <f>IFERROR(ROUND(K8*'Project Summary'!$E$19/'Project Summary'!$F$19,2),"")</f>
        <v>7.52</v>
      </c>
      <c r="M8" s="221" t="str">
        <f>IF(F8&amp;H8=Lookups!$D$3,Lookups!$G$3,IF(F8&amp;H8=Lookups!$D$4,Lookups!$G$4,IF(F8&amp;H8=Lookups!$D$5,Lookups!$G$5,"")))</f>
        <v>LFRinseSprayGrocery</v>
      </c>
    </row>
    <row r="9" spans="2:28" ht="19.899999999999999" customHeight="1" x14ac:dyDescent="0.2">
      <c r="B9" s="153">
        <v>3</v>
      </c>
      <c r="C9" s="107"/>
      <c r="D9" s="113"/>
      <c r="E9" s="113"/>
      <c r="F9" s="113"/>
      <c r="G9" s="154" t="str">
        <f t="shared" si="0"/>
        <v/>
      </c>
      <c r="H9" s="116"/>
      <c r="I9" s="157" t="str">
        <f>IF(F9&amp;H9=Lookups!$D$3,C9*Lookups!$E$3,IF(F9&amp;H9=Lookups!$D$4,C9*Lookups!$E$4,IF(F9&amp;H9=Lookups!$D$5,C9*Lookups!$E$5,"")))</f>
        <v/>
      </c>
      <c r="J9" s="221" t="str">
        <f>IF(F9&amp;H9=Lookups!$D$3,C9*Lookups!$F$3,IF(F9&amp;H9=Lookups!$D$4,C9*Lookups!$F$4,IF(F9&amp;H9=Lookups!$D$5,C9*Lookups!$F$5,"")))</f>
        <v/>
      </c>
      <c r="K9" s="219" t="str">
        <f t="shared" si="1"/>
        <v/>
      </c>
      <c r="L9" s="220" t="str">
        <f>IFERROR(ROUND(K9*'Project Summary'!$E$19/'Project Summary'!$F$19,2),"")</f>
        <v/>
      </c>
      <c r="M9" s="221" t="str">
        <f>IF(F9&amp;H9=Lookups!$D$3,Lookups!$G$3,IF(F9&amp;H9=Lookups!$D$4,Lookups!$G$4,IF(F9&amp;H9=Lookups!$D$5,Lookups!$G$5,"")))</f>
        <v/>
      </c>
    </row>
    <row r="10" spans="2:28" ht="19.899999999999999" customHeight="1" x14ac:dyDescent="0.2">
      <c r="B10" s="153">
        <v>4</v>
      </c>
      <c r="C10" s="107"/>
      <c r="D10" s="113"/>
      <c r="E10" s="113"/>
      <c r="F10" s="113"/>
      <c r="G10" s="154" t="str">
        <f t="shared" si="0"/>
        <v/>
      </c>
      <c r="H10" s="116"/>
      <c r="I10" s="157" t="str">
        <f>IF(F10&amp;H10=Lookups!$D$3,C10*Lookups!$E$3,IF(F10&amp;H10=Lookups!$D$4,C10*Lookups!$E$4,IF(F10&amp;H10=Lookups!$D$5,C10*Lookups!$E$5,"")))</f>
        <v/>
      </c>
      <c r="J10" s="221" t="str">
        <f>IF(F10&amp;H10=Lookups!$D$3,C10*Lookups!$F$3,IF(F10&amp;H10=Lookups!$D$4,C10*Lookups!$F$4,IF(F10&amp;H10=Lookups!$D$5,C10*Lookups!$F$5,"")))</f>
        <v/>
      </c>
      <c r="K10" s="219" t="str">
        <f t="shared" si="1"/>
        <v/>
      </c>
      <c r="L10" s="220" t="str">
        <f>IFERROR(ROUND(K10*'Project Summary'!$E$19/'Project Summary'!$F$19,2),"")</f>
        <v/>
      </c>
      <c r="M10" s="221" t="str">
        <f>IF(F10&amp;H10=Lookups!$D$3,Lookups!$G$3,IF(F10&amp;H10=Lookups!$D$4,Lookups!$G$4,IF(F10&amp;H10=Lookups!$D$5,Lookups!$G$5,"")))</f>
        <v/>
      </c>
    </row>
    <row r="11" spans="2:28" ht="19.899999999999999" customHeight="1" x14ac:dyDescent="0.2">
      <c r="B11" s="153">
        <v>5</v>
      </c>
      <c r="C11" s="107"/>
      <c r="D11" s="113"/>
      <c r="E11" s="113"/>
      <c r="F11" s="113"/>
      <c r="G11" s="154" t="str">
        <f t="shared" si="0"/>
        <v/>
      </c>
      <c r="H11" s="116"/>
      <c r="I11" s="157" t="str">
        <f>IF(F11&amp;H11=Lookups!$D$3,C11*Lookups!$E$3,IF(F11&amp;H11=Lookups!$D$4,C11*Lookups!$E$4,IF(F11&amp;H11=Lookups!$D$5,C11*Lookups!$E$5,"")))</f>
        <v/>
      </c>
      <c r="J11" s="221" t="str">
        <f>IF(F11&amp;H11=Lookups!$D$3,C11*Lookups!$F$3,IF(F11&amp;H11=Lookups!$D$4,C11*Lookups!$F$4,IF(F11&amp;H11=Lookups!$D$5,C11*Lookups!$F$5,"")))</f>
        <v/>
      </c>
      <c r="K11" s="219" t="str">
        <f t="shared" si="1"/>
        <v/>
      </c>
      <c r="L11" s="220" t="str">
        <f>IFERROR(ROUND(K11*'Project Summary'!$E$19/'Project Summary'!$F$19,2),"")</f>
        <v/>
      </c>
      <c r="M11" s="221" t="str">
        <f>IF(F11&amp;H11=Lookups!$D$3,Lookups!$G$3,IF(F11&amp;H11=Lookups!$D$4,Lookups!$G$4,IF(F11&amp;H11=Lookups!$D$5,Lookups!$G$5,"")))</f>
        <v/>
      </c>
    </row>
    <row r="12" spans="2:28" ht="19.899999999999999" customHeight="1" x14ac:dyDescent="0.2">
      <c r="B12" s="153">
        <v>6</v>
      </c>
      <c r="C12" s="107"/>
      <c r="D12" s="113"/>
      <c r="E12" s="113"/>
      <c r="F12" s="113"/>
      <c r="G12" s="154" t="str">
        <f t="shared" si="0"/>
        <v/>
      </c>
      <c r="H12" s="116"/>
      <c r="I12" s="157" t="str">
        <f>IF(F12&amp;H12=Lookups!$D$3,C12*Lookups!$E$3,IF(F12&amp;H12=Lookups!$D$4,C12*Lookups!$E$4,IF(F12&amp;H12=Lookups!$D$5,C12*Lookups!$E$5,"")))</f>
        <v/>
      </c>
      <c r="J12" s="221" t="str">
        <f>IF(F12&amp;H12=Lookups!$D$3,C12*Lookups!$F$3,IF(F12&amp;H12=Lookups!$D$4,C12*Lookups!$F$4,IF(F12&amp;H12=Lookups!$D$5,C12*Lookups!$F$5,"")))</f>
        <v/>
      </c>
      <c r="K12" s="219" t="str">
        <f t="shared" si="1"/>
        <v/>
      </c>
      <c r="L12" s="220" t="str">
        <f>IFERROR(ROUND(K12*'Project Summary'!$E$19/'Project Summary'!$F$19,2),"")</f>
        <v/>
      </c>
      <c r="M12" s="221" t="str">
        <f>IF(F12&amp;H12=Lookups!$D$3,Lookups!$G$3,IF(F12&amp;H12=Lookups!$D$4,Lookups!$G$4,IF(F12&amp;H12=Lookups!$D$5,Lookups!$G$5,"")))</f>
        <v/>
      </c>
    </row>
    <row r="13" spans="2:28" ht="19.899999999999999" customHeight="1" x14ac:dyDescent="0.2">
      <c r="B13" s="153">
        <v>7</v>
      </c>
      <c r="C13" s="107"/>
      <c r="D13" s="113"/>
      <c r="E13" s="113"/>
      <c r="F13" s="113"/>
      <c r="G13" s="154" t="str">
        <f t="shared" si="0"/>
        <v/>
      </c>
      <c r="H13" s="116"/>
      <c r="I13" s="157" t="str">
        <f>IF(F13&amp;H13=Lookups!$D$3,C13*Lookups!$E$3,IF(F13&amp;H13=Lookups!$D$4,C13*Lookups!$E$4,IF(F13&amp;H13=Lookups!$D$5,C13*Lookups!$E$5,"")))</f>
        <v/>
      </c>
      <c r="J13" s="221" t="str">
        <f>IF(F13&amp;H13=Lookups!$D$3,C13*Lookups!$F$3,IF(F13&amp;H13=Lookups!$D$4,C13*Lookups!$F$4,IF(F13&amp;H13=Lookups!$D$5,C13*Lookups!$F$5,"")))</f>
        <v/>
      </c>
      <c r="K13" s="219" t="str">
        <f t="shared" si="1"/>
        <v/>
      </c>
      <c r="L13" s="220" t="str">
        <f>IFERROR(ROUND(K13*'Project Summary'!$E$19/'Project Summary'!$F$19,2),"")</f>
        <v/>
      </c>
      <c r="M13" s="221" t="str">
        <f>IF(F13&amp;H13=Lookups!$D$3,Lookups!$G$3,IF(F13&amp;H13=Lookups!$D$4,Lookups!$G$4,IF(F13&amp;H13=Lookups!$D$5,Lookups!$G$5,"")))</f>
        <v/>
      </c>
    </row>
    <row r="14" spans="2:28" ht="19.899999999999999" customHeight="1" x14ac:dyDescent="0.2">
      <c r="B14" s="153">
        <v>8</v>
      </c>
      <c r="C14" s="107"/>
      <c r="D14" s="113"/>
      <c r="E14" s="113"/>
      <c r="F14" s="113"/>
      <c r="G14" s="154" t="str">
        <f t="shared" si="0"/>
        <v/>
      </c>
      <c r="H14" s="116"/>
      <c r="I14" s="157" t="str">
        <f>IF(F14&amp;H14=Lookups!$D$3,C14*Lookups!$E$3,IF(F14&amp;H14=Lookups!$D$4,C14*Lookups!$E$4,IF(F14&amp;H14=Lookups!$D$5,C14*Lookups!$E$5,"")))</f>
        <v/>
      </c>
      <c r="J14" s="221" t="str">
        <f>IF(F14&amp;H14=Lookups!$D$3,C14*Lookups!$F$3,IF(F14&amp;H14=Lookups!$D$4,C14*Lookups!$F$4,IF(F14&amp;H14=Lookups!$D$5,C14*Lookups!$F$5,"")))</f>
        <v/>
      </c>
      <c r="K14" s="219" t="str">
        <f t="shared" si="1"/>
        <v/>
      </c>
      <c r="L14" s="220" t="str">
        <f>IFERROR(ROUND(K14*'Project Summary'!$E$19/'Project Summary'!$F$19,2),"")</f>
        <v/>
      </c>
      <c r="M14" s="221" t="str">
        <f>IF(F14&amp;H14=Lookups!$D$3,Lookups!$G$3,IF(F14&amp;H14=Lookups!$D$4,Lookups!$G$4,IF(F14&amp;H14=Lookups!$D$5,Lookups!$G$5,"")))</f>
        <v/>
      </c>
    </row>
    <row r="15" spans="2:28" ht="19.899999999999999" customHeight="1" x14ac:dyDescent="0.2">
      <c r="B15" s="153">
        <v>9</v>
      </c>
      <c r="C15" s="107"/>
      <c r="D15" s="113"/>
      <c r="E15" s="113"/>
      <c r="F15" s="113"/>
      <c r="G15" s="154" t="str">
        <f t="shared" si="0"/>
        <v/>
      </c>
      <c r="H15" s="116"/>
      <c r="I15" s="157" t="str">
        <f>IF(F15&amp;H15=Lookups!$D$3,C15*Lookups!$E$3,IF(F15&amp;H15=Lookups!$D$4,C15*Lookups!$E$4,IF(F15&amp;H15=Lookups!$D$5,C15*Lookups!$E$5,"")))</f>
        <v/>
      </c>
      <c r="J15" s="221" t="str">
        <f>IF(F15&amp;H15=Lookups!$D$3,C15*Lookups!$F$3,IF(F15&amp;H15=Lookups!$D$4,C15*Lookups!$F$4,IF(F15&amp;H15=Lookups!$D$5,C15*Lookups!$F$5,"")))</f>
        <v/>
      </c>
      <c r="K15" s="219" t="str">
        <f t="shared" si="1"/>
        <v/>
      </c>
      <c r="L15" s="220" t="str">
        <f>IFERROR(ROUND(K15*'Project Summary'!$E$19/'Project Summary'!$F$19,2),"")</f>
        <v/>
      </c>
      <c r="M15" s="221" t="str">
        <f>IF(F15&amp;H15=Lookups!$D$3,Lookups!$G$3,IF(F15&amp;H15=Lookups!$D$4,Lookups!$G$4,IF(F15&amp;H15=Lookups!$D$5,Lookups!$G$5,"")))</f>
        <v/>
      </c>
    </row>
    <row r="16" spans="2:28" ht="19.899999999999999" customHeight="1" thickBot="1" x14ac:dyDescent="0.25">
      <c r="B16" s="160">
        <v>10</v>
      </c>
      <c r="C16" s="108"/>
      <c r="D16" s="114"/>
      <c r="E16" s="114"/>
      <c r="F16" s="114"/>
      <c r="G16" s="161" t="str">
        <f t="shared" si="0"/>
        <v/>
      </c>
      <c r="H16" s="117"/>
      <c r="I16" s="164" t="str">
        <f>IF(F16&amp;H16=Lookups!$D$3,C16*Lookups!$E$3,IF(F16&amp;H16=Lookups!$D$4,C16*Lookups!$E$4,IF(F16&amp;H16=Lookups!$D$5,C16*Lookups!$E$5,"")))</f>
        <v/>
      </c>
      <c r="J16" s="222" t="str">
        <f>IF(F16&amp;H16=Lookups!$D$3,C16*Lookups!$F$3,IF(F16&amp;H16=Lookups!$D$4,C16*Lookups!$F$4,IF(F16&amp;H16=Lookups!$D$5,C16*Lookups!$F$5,"")))</f>
        <v/>
      </c>
      <c r="K16" s="223" t="str">
        <f t="shared" si="1"/>
        <v/>
      </c>
      <c r="L16" s="224" t="str">
        <f>IFERROR(ROUND(K16*'Project Summary'!$E$19/'Project Summary'!$F$19,2),"")</f>
        <v/>
      </c>
      <c r="M16" s="222" t="str">
        <f>IF(F16&amp;H16=Lookups!$D$3,Lookups!$G$3,IF(F16&amp;H16=Lookups!$D$4,Lookups!$G$4,IF(F16&amp;H16=Lookups!$D$5,Lookups!$G$5,"")))</f>
        <v/>
      </c>
    </row>
    <row r="20" spans="2:22" hidden="1" x14ac:dyDescent="0.2"/>
    <row r="21" spans="2:22" hidden="1" x14ac:dyDescent="0.2">
      <c r="P21" s="120"/>
      <c r="Q21" s="120"/>
      <c r="R21" s="120"/>
      <c r="S21" s="120"/>
      <c r="T21" s="120"/>
      <c r="U21" s="120"/>
      <c r="V21" s="120"/>
    </row>
    <row r="22" spans="2:22" s="168" customFormat="1" hidden="1" x14ac:dyDescent="0.2">
      <c r="B22" s="167"/>
      <c r="C22" s="167"/>
      <c r="D22" s="167"/>
      <c r="E22" s="167"/>
      <c r="F22" s="167"/>
      <c r="G22" s="167"/>
      <c r="H22" s="167"/>
      <c r="I22" s="167"/>
      <c r="J22" s="167"/>
      <c r="K22" s="167"/>
      <c r="L22" s="167"/>
      <c r="M22" s="167"/>
      <c r="N22" s="167"/>
      <c r="O22" s="167"/>
      <c r="P22" s="167"/>
      <c r="Q22" s="167"/>
      <c r="R22" s="167"/>
      <c r="S22" s="167"/>
      <c r="T22" s="167"/>
      <c r="U22" s="167"/>
      <c r="V22" s="167"/>
    </row>
    <row r="23" spans="2:22" s="168" customFormat="1" ht="23.25" hidden="1" x14ac:dyDescent="0.35">
      <c r="B23" s="169" t="s">
        <v>7</v>
      </c>
      <c r="C23" s="167"/>
      <c r="D23" s="167"/>
      <c r="E23" s="167"/>
      <c r="F23" s="167"/>
      <c r="G23" s="167"/>
      <c r="H23" s="167"/>
      <c r="I23" s="167"/>
      <c r="J23" s="167"/>
      <c r="K23" s="167"/>
      <c r="L23" s="167"/>
      <c r="M23" s="167"/>
      <c r="N23" s="167"/>
      <c r="O23" s="167"/>
      <c r="P23" s="167"/>
      <c r="Q23" s="167"/>
      <c r="R23" s="167"/>
      <c r="S23" s="167"/>
      <c r="T23" s="167"/>
      <c r="U23" s="167"/>
      <c r="V23" s="167"/>
    </row>
    <row r="24" spans="2:22" s="168" customFormat="1" hidden="1" x14ac:dyDescent="0.2">
      <c r="B24" s="167"/>
      <c r="C24" s="167"/>
      <c r="D24" s="167"/>
      <c r="E24" s="167"/>
      <c r="F24" s="167"/>
      <c r="G24" s="167"/>
      <c r="H24" s="167"/>
      <c r="I24" s="167"/>
      <c r="J24" s="167"/>
      <c r="K24" s="167"/>
      <c r="L24" s="167"/>
      <c r="M24" s="167"/>
      <c r="N24" s="167"/>
      <c r="O24" s="167"/>
      <c r="P24" s="167"/>
      <c r="Q24" s="167"/>
      <c r="R24" s="167"/>
      <c r="S24" s="167"/>
      <c r="T24" s="167"/>
      <c r="U24" s="167"/>
      <c r="V24" s="167"/>
    </row>
    <row r="25" spans="2:22" s="168" customFormat="1" hidden="1" x14ac:dyDescent="0.2">
      <c r="B25" s="167"/>
      <c r="C25" s="167"/>
      <c r="D25" s="167"/>
      <c r="E25" s="167"/>
      <c r="F25" s="167"/>
      <c r="G25" s="167"/>
      <c r="H25" s="167"/>
      <c r="I25" s="167"/>
      <c r="J25" s="167"/>
      <c r="K25" s="167"/>
      <c r="L25" s="167"/>
      <c r="M25" s="167"/>
      <c r="N25" s="167"/>
      <c r="O25" s="167"/>
      <c r="P25" s="167"/>
      <c r="Q25" s="167"/>
      <c r="R25" s="167"/>
      <c r="S25" s="167"/>
      <c r="T25" s="167"/>
      <c r="U25" s="167"/>
      <c r="V25" s="167"/>
    </row>
    <row r="26" spans="2:22" s="168" customFormat="1" ht="15.75" hidden="1" thickBot="1" x14ac:dyDescent="0.25">
      <c r="B26" s="225"/>
      <c r="C26" s="190" t="s">
        <v>120</v>
      </c>
      <c r="D26" s="226"/>
      <c r="E26" s="226"/>
      <c r="F26" s="226"/>
      <c r="G26" s="226"/>
      <c r="H26" s="226"/>
      <c r="I26" s="167"/>
      <c r="J26" s="167"/>
      <c r="K26" s="167"/>
      <c r="L26" s="167"/>
      <c r="M26" s="167"/>
      <c r="N26" s="167"/>
      <c r="O26" s="167"/>
      <c r="P26" s="167"/>
      <c r="Q26" s="167"/>
      <c r="R26" s="167"/>
      <c r="S26" s="167"/>
      <c r="T26" s="167"/>
      <c r="U26" s="167"/>
      <c r="V26" s="167"/>
    </row>
    <row r="27" spans="2:22" s="168" customFormat="1" ht="15.75" hidden="1" thickBot="1" x14ac:dyDescent="0.25">
      <c r="B27" s="227" t="s">
        <v>23</v>
      </c>
      <c r="C27" s="170" t="s">
        <v>129</v>
      </c>
      <c r="D27" s="170" t="s">
        <v>130</v>
      </c>
      <c r="E27" s="170"/>
      <c r="F27" s="170" t="s">
        <v>131</v>
      </c>
      <c r="G27" s="170"/>
      <c r="H27" s="170" t="s">
        <v>132</v>
      </c>
      <c r="I27" s="167"/>
      <c r="J27" s="167"/>
      <c r="K27" s="167"/>
      <c r="L27" s="167"/>
      <c r="M27" s="167"/>
      <c r="N27" s="167"/>
      <c r="O27" s="167"/>
      <c r="P27" s="167"/>
      <c r="Q27" s="167"/>
      <c r="R27" s="167"/>
      <c r="S27" s="167"/>
      <c r="T27" s="167"/>
      <c r="U27" s="167"/>
      <c r="V27" s="167"/>
    </row>
    <row r="28" spans="2:22" s="168" customFormat="1" ht="15" hidden="1" x14ac:dyDescent="0.2">
      <c r="B28" s="228">
        <v>1</v>
      </c>
      <c r="C28" s="229" t="str">
        <f t="shared" ref="C28:C37" si="2">IFERROR(INDEX(xyPSV_Constants,MATCH($H7,yPSV_facilities,0),2),"")</f>
        <v/>
      </c>
      <c r="D28" s="182" t="str">
        <f t="shared" ref="D28:D37" si="3">IFERROR(INDEX(xyPSV_Constants,MATCH($H7,yPSV_facilities,0),3),"")</f>
        <v/>
      </c>
      <c r="E28" s="182"/>
      <c r="F28" s="182" t="str">
        <f t="shared" ref="F28:F37" si="4">IFERROR(INDEX(xyPSV_Constants,MATCH($H7,yPSV_facilities,0),4),"")</f>
        <v/>
      </c>
      <c r="G28" s="182"/>
      <c r="H28" s="182" t="str">
        <f t="shared" ref="H28:H37" si="5">IFERROR(INDEX(xyPSV_Constants,MATCH($H7,yPSV_facilities,0),5),"")</f>
        <v/>
      </c>
      <c r="I28" s="167"/>
      <c r="J28" s="167"/>
      <c r="K28" s="167"/>
      <c r="L28" s="167"/>
      <c r="M28" s="167"/>
      <c r="N28" s="167"/>
      <c r="O28" s="167"/>
      <c r="P28" s="167"/>
      <c r="Q28" s="167"/>
      <c r="R28" s="167"/>
      <c r="S28" s="167"/>
      <c r="T28" s="167"/>
      <c r="U28" s="167"/>
      <c r="V28" s="167"/>
    </row>
    <row r="29" spans="2:22" s="168" customFormat="1" ht="15" hidden="1" x14ac:dyDescent="0.2">
      <c r="B29" s="230">
        <v>2</v>
      </c>
      <c r="C29" s="229" t="str">
        <f t="shared" si="2"/>
        <v/>
      </c>
      <c r="D29" s="182" t="str">
        <f t="shared" si="3"/>
        <v/>
      </c>
      <c r="E29" s="182"/>
      <c r="F29" s="182" t="str">
        <f t="shared" si="4"/>
        <v/>
      </c>
      <c r="G29" s="182"/>
      <c r="H29" s="182" t="str">
        <f t="shared" si="5"/>
        <v/>
      </c>
      <c r="I29" s="167"/>
      <c r="J29" s="167"/>
      <c r="K29" s="167"/>
      <c r="L29" s="167"/>
      <c r="M29" s="167"/>
      <c r="N29" s="167"/>
      <c r="O29" s="167"/>
      <c r="P29" s="167"/>
      <c r="Q29" s="167"/>
      <c r="R29" s="167"/>
      <c r="S29" s="167"/>
      <c r="T29" s="167"/>
      <c r="U29" s="167"/>
      <c r="V29" s="167"/>
    </row>
    <row r="30" spans="2:22" s="168" customFormat="1" ht="15" hidden="1" x14ac:dyDescent="0.2">
      <c r="B30" s="230">
        <v>3</v>
      </c>
      <c r="C30" s="229" t="str">
        <f t="shared" si="2"/>
        <v/>
      </c>
      <c r="D30" s="182" t="str">
        <f t="shared" si="3"/>
        <v/>
      </c>
      <c r="E30" s="182"/>
      <c r="F30" s="182" t="str">
        <f t="shared" si="4"/>
        <v/>
      </c>
      <c r="G30" s="182"/>
      <c r="H30" s="182" t="str">
        <f t="shared" si="5"/>
        <v/>
      </c>
      <c r="I30" s="167"/>
      <c r="J30" s="167"/>
      <c r="K30" s="167"/>
      <c r="L30" s="167"/>
      <c r="M30" s="167"/>
      <c r="N30" s="167"/>
      <c r="O30" s="167"/>
      <c r="P30" s="167"/>
      <c r="Q30" s="167"/>
      <c r="R30" s="167"/>
      <c r="S30" s="167"/>
      <c r="T30" s="167"/>
      <c r="U30" s="167"/>
      <c r="V30" s="167"/>
    </row>
    <row r="31" spans="2:22" s="168" customFormat="1" ht="15" hidden="1" x14ac:dyDescent="0.2">
      <c r="B31" s="230">
        <v>4</v>
      </c>
      <c r="C31" s="229" t="str">
        <f t="shared" si="2"/>
        <v/>
      </c>
      <c r="D31" s="182" t="str">
        <f t="shared" si="3"/>
        <v/>
      </c>
      <c r="E31" s="182"/>
      <c r="F31" s="182" t="str">
        <f t="shared" si="4"/>
        <v/>
      </c>
      <c r="G31" s="182"/>
      <c r="H31" s="182" t="str">
        <f t="shared" si="5"/>
        <v/>
      </c>
      <c r="I31" s="167"/>
      <c r="J31" s="167"/>
      <c r="K31" s="167"/>
      <c r="L31" s="167"/>
      <c r="M31" s="167"/>
      <c r="N31" s="167"/>
      <c r="O31" s="167"/>
      <c r="P31" s="167"/>
      <c r="Q31" s="167"/>
      <c r="R31" s="167"/>
      <c r="S31" s="167"/>
      <c r="T31" s="167"/>
      <c r="U31" s="167"/>
      <c r="V31" s="167"/>
    </row>
    <row r="32" spans="2:22" s="168" customFormat="1" ht="15" hidden="1" x14ac:dyDescent="0.2">
      <c r="B32" s="230">
        <v>5</v>
      </c>
      <c r="C32" s="229" t="str">
        <f t="shared" si="2"/>
        <v/>
      </c>
      <c r="D32" s="182" t="str">
        <f t="shared" si="3"/>
        <v/>
      </c>
      <c r="E32" s="182"/>
      <c r="F32" s="182" t="str">
        <f t="shared" si="4"/>
        <v/>
      </c>
      <c r="G32" s="182"/>
      <c r="H32" s="182" t="str">
        <f t="shared" si="5"/>
        <v/>
      </c>
      <c r="I32" s="167"/>
      <c r="J32" s="167"/>
      <c r="K32" s="167"/>
      <c r="L32" s="167"/>
      <c r="M32" s="167"/>
      <c r="N32" s="167"/>
      <c r="O32" s="167"/>
      <c r="P32" s="167"/>
      <c r="Q32" s="167"/>
      <c r="R32" s="167"/>
      <c r="S32" s="167"/>
      <c r="T32" s="167"/>
      <c r="U32" s="167"/>
      <c r="V32" s="167"/>
    </row>
    <row r="33" spans="1:62" s="168" customFormat="1" ht="15" hidden="1" x14ac:dyDescent="0.2">
      <c r="B33" s="230">
        <v>6</v>
      </c>
      <c r="C33" s="229" t="str">
        <f t="shared" si="2"/>
        <v/>
      </c>
      <c r="D33" s="182" t="str">
        <f t="shared" si="3"/>
        <v/>
      </c>
      <c r="E33" s="182"/>
      <c r="F33" s="182" t="str">
        <f t="shared" si="4"/>
        <v/>
      </c>
      <c r="G33" s="182"/>
      <c r="H33" s="182" t="str">
        <f t="shared" si="5"/>
        <v/>
      </c>
      <c r="I33" s="167"/>
      <c r="J33" s="167"/>
      <c r="K33" s="167"/>
      <c r="L33" s="167"/>
      <c r="M33" s="167"/>
      <c r="N33" s="167"/>
      <c r="O33" s="167"/>
      <c r="P33" s="167"/>
      <c r="Q33" s="167"/>
      <c r="R33" s="167"/>
      <c r="S33" s="167"/>
      <c r="T33" s="167"/>
      <c r="U33" s="167"/>
      <c r="V33" s="167"/>
    </row>
    <row r="34" spans="1:62" s="168" customFormat="1" ht="15" hidden="1" x14ac:dyDescent="0.2">
      <c r="B34" s="230">
        <v>7</v>
      </c>
      <c r="C34" s="229" t="str">
        <f t="shared" si="2"/>
        <v/>
      </c>
      <c r="D34" s="182" t="str">
        <f t="shared" si="3"/>
        <v/>
      </c>
      <c r="E34" s="182"/>
      <c r="F34" s="182" t="str">
        <f t="shared" si="4"/>
        <v/>
      </c>
      <c r="G34" s="182"/>
      <c r="H34" s="182" t="str">
        <f t="shared" si="5"/>
        <v/>
      </c>
      <c r="I34" s="167"/>
      <c r="J34" s="167"/>
      <c r="K34" s="167"/>
      <c r="L34" s="167"/>
      <c r="M34" s="167"/>
      <c r="N34" s="167"/>
      <c r="O34" s="167"/>
      <c r="P34" s="167"/>
      <c r="Q34" s="167"/>
      <c r="R34" s="167"/>
      <c r="S34" s="167"/>
      <c r="T34" s="167"/>
      <c r="U34" s="167"/>
      <c r="V34" s="167"/>
    </row>
    <row r="35" spans="1:62" ht="15" hidden="1" x14ac:dyDescent="0.2">
      <c r="A35" s="167"/>
      <c r="B35" s="230">
        <v>8</v>
      </c>
      <c r="C35" s="229" t="str">
        <f t="shared" si="2"/>
        <v/>
      </c>
      <c r="D35" s="182" t="str">
        <f t="shared" si="3"/>
        <v/>
      </c>
      <c r="E35" s="182"/>
      <c r="F35" s="182" t="str">
        <f t="shared" si="4"/>
        <v/>
      </c>
      <c r="G35" s="182"/>
      <c r="H35" s="182" t="str">
        <f t="shared" si="5"/>
        <v/>
      </c>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row>
    <row r="36" spans="1:62" ht="15" hidden="1" x14ac:dyDescent="0.2">
      <c r="A36" s="167"/>
      <c r="B36" s="230">
        <v>9</v>
      </c>
      <c r="C36" s="229" t="str">
        <f t="shared" si="2"/>
        <v/>
      </c>
      <c r="D36" s="182" t="str">
        <f t="shared" si="3"/>
        <v/>
      </c>
      <c r="E36" s="182"/>
      <c r="F36" s="182" t="str">
        <f t="shared" si="4"/>
        <v/>
      </c>
      <c r="G36" s="182"/>
      <c r="H36" s="182" t="str">
        <f t="shared" si="5"/>
        <v/>
      </c>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row>
    <row r="37" spans="1:62" ht="15.75" hidden="1" thickBot="1" x14ac:dyDescent="0.25">
      <c r="A37" s="167"/>
      <c r="B37" s="231">
        <v>10</v>
      </c>
      <c r="C37" s="185" t="str">
        <f t="shared" si="2"/>
        <v/>
      </c>
      <c r="D37" s="186" t="str">
        <f t="shared" si="3"/>
        <v/>
      </c>
      <c r="E37" s="186"/>
      <c r="F37" s="186" t="str">
        <f t="shared" si="4"/>
        <v/>
      </c>
      <c r="G37" s="186"/>
      <c r="H37" s="186" t="str">
        <f t="shared" si="5"/>
        <v/>
      </c>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row>
    <row r="38" spans="1:62" hidden="1" x14ac:dyDescent="0.2">
      <c r="A38" s="167"/>
      <c r="B38" s="232"/>
      <c r="C38" s="232"/>
      <c r="D38" s="232"/>
      <c r="E38" s="232"/>
      <c r="F38" s="232"/>
      <c r="G38" s="232"/>
      <c r="H38" s="232"/>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row>
    <row r="39" spans="1:62" hidden="1" x14ac:dyDescent="0.2">
      <c r="A39" s="167"/>
      <c r="B39" s="232"/>
      <c r="C39" s="232"/>
      <c r="D39" s="232"/>
      <c r="E39" s="232"/>
      <c r="F39" s="232"/>
      <c r="G39" s="232"/>
      <c r="H39" s="232"/>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row>
    <row r="40" spans="1:62" ht="15.75" hidden="1" thickBot="1" x14ac:dyDescent="0.25">
      <c r="A40" s="167"/>
      <c r="B40" s="225"/>
      <c r="C40" s="191" t="s">
        <v>134</v>
      </c>
      <c r="D40" s="233"/>
      <c r="E40" s="192"/>
      <c r="F40" s="232"/>
      <c r="G40" s="232"/>
      <c r="H40" s="232"/>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row>
    <row r="41" spans="1:62" ht="15.75" hidden="1" thickBot="1" x14ac:dyDescent="0.25">
      <c r="A41" s="167"/>
      <c r="B41" s="227" t="s">
        <v>23</v>
      </c>
      <c r="C41" s="170" t="s">
        <v>130</v>
      </c>
      <c r="D41" s="170" t="s">
        <v>133</v>
      </c>
      <c r="E41" s="192"/>
      <c r="F41" s="232"/>
      <c r="G41" s="232"/>
      <c r="H41" s="232"/>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row>
    <row r="42" spans="1:62" ht="15" hidden="1" x14ac:dyDescent="0.2">
      <c r="A42" s="167"/>
      <c r="B42" s="228">
        <v>1</v>
      </c>
      <c r="C42" s="234" t="e">
        <f>#REF!</f>
        <v>#REF!</v>
      </c>
      <c r="D42" s="235" t="e">
        <f>#REF!</f>
        <v>#REF!</v>
      </c>
      <c r="E42" s="236"/>
      <c r="F42" s="232"/>
      <c r="G42" s="232"/>
      <c r="H42" s="232"/>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row>
    <row r="43" spans="1:62" ht="15" hidden="1" x14ac:dyDescent="0.2">
      <c r="A43" s="167"/>
      <c r="B43" s="230">
        <v>2</v>
      </c>
      <c r="C43" s="237" t="e">
        <f>#REF!</f>
        <v>#REF!</v>
      </c>
      <c r="D43" s="238" t="e">
        <f>#REF!</f>
        <v>#REF!</v>
      </c>
      <c r="E43" s="236"/>
      <c r="F43" s="232"/>
      <c r="G43" s="232"/>
      <c r="H43" s="232"/>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row>
    <row r="44" spans="1:62" ht="15" hidden="1" x14ac:dyDescent="0.2">
      <c r="A44" s="167"/>
      <c r="B44" s="230">
        <v>3</v>
      </c>
      <c r="C44" s="237" t="e">
        <f>#REF!</f>
        <v>#REF!</v>
      </c>
      <c r="D44" s="238" t="e">
        <f>#REF!</f>
        <v>#REF!</v>
      </c>
      <c r="E44" s="236"/>
      <c r="F44" s="232"/>
      <c r="G44" s="232"/>
      <c r="H44" s="232"/>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row>
    <row r="45" spans="1:62" ht="15" hidden="1" x14ac:dyDescent="0.2">
      <c r="A45" s="167"/>
      <c r="B45" s="230">
        <v>4</v>
      </c>
      <c r="C45" s="237" t="e">
        <f>#REF!</f>
        <v>#REF!</v>
      </c>
      <c r="D45" s="238" t="e">
        <f>#REF!</f>
        <v>#REF!</v>
      </c>
      <c r="E45" s="236"/>
      <c r="F45" s="232"/>
      <c r="G45" s="232"/>
      <c r="H45" s="232"/>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row>
    <row r="46" spans="1:62" ht="15" hidden="1" x14ac:dyDescent="0.2">
      <c r="A46" s="167"/>
      <c r="B46" s="230">
        <v>5</v>
      </c>
      <c r="C46" s="237" t="e">
        <f>#REF!</f>
        <v>#REF!</v>
      </c>
      <c r="D46" s="238" t="e">
        <f>#REF!</f>
        <v>#REF!</v>
      </c>
      <c r="E46" s="236"/>
      <c r="F46" s="232"/>
      <c r="G46" s="232"/>
      <c r="H46" s="232"/>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row>
    <row r="47" spans="1:62" ht="15" hidden="1" x14ac:dyDescent="0.2">
      <c r="A47" s="167"/>
      <c r="B47" s="230">
        <v>6</v>
      </c>
      <c r="C47" s="237" t="e">
        <f>#REF!</f>
        <v>#REF!</v>
      </c>
      <c r="D47" s="238" t="e">
        <f>#REF!</f>
        <v>#REF!</v>
      </c>
      <c r="E47" s="236"/>
      <c r="F47" s="232"/>
      <c r="G47" s="232"/>
      <c r="H47" s="232"/>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row>
    <row r="48" spans="1:62" ht="15" hidden="1" x14ac:dyDescent="0.2">
      <c r="A48" s="167"/>
      <c r="B48" s="230">
        <v>7</v>
      </c>
      <c r="C48" s="237" t="e">
        <f>#REF!</f>
        <v>#REF!</v>
      </c>
      <c r="D48" s="238" t="e">
        <f>#REF!</f>
        <v>#REF!</v>
      </c>
      <c r="E48" s="236"/>
      <c r="F48" s="232"/>
      <c r="G48" s="232"/>
      <c r="H48" s="232"/>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row>
    <row r="49" spans="1:62" ht="15" hidden="1" x14ac:dyDescent="0.2">
      <c r="A49" s="167"/>
      <c r="B49" s="230">
        <v>8</v>
      </c>
      <c r="C49" s="237" t="e">
        <f>#REF!</f>
        <v>#REF!</v>
      </c>
      <c r="D49" s="238" t="e">
        <f>#REF!</f>
        <v>#REF!</v>
      </c>
      <c r="E49" s="236"/>
      <c r="F49" s="232"/>
      <c r="G49" s="232"/>
      <c r="H49" s="232"/>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row>
    <row r="50" spans="1:62" ht="15" hidden="1" x14ac:dyDescent="0.2">
      <c r="A50" s="167"/>
      <c r="B50" s="230">
        <v>9</v>
      </c>
      <c r="C50" s="237" t="e">
        <f>#REF!</f>
        <v>#REF!</v>
      </c>
      <c r="D50" s="238" t="e">
        <f>#REF!</f>
        <v>#REF!</v>
      </c>
      <c r="E50" s="236"/>
      <c r="F50" s="232"/>
      <c r="G50" s="232"/>
      <c r="H50" s="232"/>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row>
    <row r="51" spans="1:62" ht="15.75" hidden="1" thickBot="1" x14ac:dyDescent="0.25">
      <c r="A51" s="167"/>
      <c r="B51" s="231">
        <v>10</v>
      </c>
      <c r="C51" s="239" t="e">
        <f>#REF!</f>
        <v>#REF!</v>
      </c>
      <c r="D51" s="240" t="e">
        <f>#REF!</f>
        <v>#REF!</v>
      </c>
      <c r="E51" s="236"/>
      <c r="F51" s="232"/>
      <c r="G51" s="232"/>
      <c r="H51" s="232"/>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row>
    <row r="52" spans="1:62" hidden="1" x14ac:dyDescent="0.2">
      <c r="A52" s="167"/>
      <c r="B52" s="232"/>
      <c r="C52" s="232"/>
      <c r="D52" s="232"/>
      <c r="E52" s="232"/>
      <c r="F52" s="232"/>
      <c r="G52" s="232"/>
      <c r="H52" s="232"/>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row>
    <row r="53" spans="1:62" hidden="1" x14ac:dyDescent="0.2">
      <c r="A53" s="167"/>
      <c r="B53" s="232"/>
      <c r="C53" s="232"/>
      <c r="D53" s="232"/>
      <c r="E53" s="232"/>
      <c r="F53" s="232"/>
      <c r="G53" s="232"/>
      <c r="H53" s="232"/>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row>
    <row r="54" spans="1:62" ht="15.75" hidden="1" thickBot="1" x14ac:dyDescent="0.25">
      <c r="A54" s="167"/>
      <c r="B54" s="225"/>
      <c r="C54" s="190" t="s">
        <v>7</v>
      </c>
      <c r="D54" s="191"/>
      <c r="E54" s="191"/>
      <c r="F54" s="191"/>
      <c r="G54" s="191"/>
      <c r="H54" s="191"/>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row>
    <row r="55" spans="1:62" ht="48" hidden="1" customHeight="1" x14ac:dyDescent="0.2">
      <c r="A55" s="167"/>
      <c r="B55" s="241" t="s">
        <v>23</v>
      </c>
      <c r="C55" s="173" t="s">
        <v>125</v>
      </c>
      <c r="D55" s="173" t="s">
        <v>126</v>
      </c>
      <c r="E55" s="173"/>
      <c r="F55" s="173" t="s">
        <v>127</v>
      </c>
      <c r="G55" s="173"/>
      <c r="H55" s="173" t="s">
        <v>128</v>
      </c>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row>
    <row r="56" spans="1:62" ht="15" hidden="1" x14ac:dyDescent="0.2">
      <c r="A56" s="167"/>
      <c r="B56" s="228">
        <v>1</v>
      </c>
      <c r="C56" s="176" t="str">
        <f>IFERROR(($C28*$F28)*60*365*8.3*1*(#REF!-#REF!)*$C7/($D42*3412),"")</f>
        <v/>
      </c>
      <c r="D56" s="177" t="str">
        <f>IFERROR(($C42*$H28)*60*365*8.3*1*(#REF!-#REF!)*$C7/($D42*3412),"")</f>
        <v/>
      </c>
      <c r="E56" s="182"/>
      <c r="F56" s="182" t="str">
        <f>IFERROR(#REF!*$C56,"")</f>
        <v/>
      </c>
      <c r="G56" s="182"/>
      <c r="H56" s="182" t="str">
        <f>IFERROR($D56*#REF!,"")</f>
        <v/>
      </c>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row>
    <row r="57" spans="1:62" ht="15" hidden="1" x14ac:dyDescent="0.2">
      <c r="A57" s="167"/>
      <c r="B57" s="230">
        <v>2</v>
      </c>
      <c r="C57" s="229" t="str">
        <f>IFERROR(($C29*$F29)*60*365*8.3*1*(#REF!-#REF!)*$C8/($D43*3412),"")</f>
        <v/>
      </c>
      <c r="D57" s="182" t="str">
        <f>IFERROR(($C43*$H29)*60*365*8.3*1*(#REF!-#REF!)*$C8/($D43*3412),"")</f>
        <v/>
      </c>
      <c r="E57" s="182"/>
      <c r="F57" s="182" t="str">
        <f>IFERROR(#REF!*$C57,"")</f>
        <v/>
      </c>
      <c r="G57" s="182"/>
      <c r="H57" s="182" t="str">
        <f>IFERROR($D57*#REF!,"")</f>
        <v/>
      </c>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row>
    <row r="58" spans="1:62" ht="15" hidden="1" x14ac:dyDescent="0.2">
      <c r="A58" s="167"/>
      <c r="B58" s="230">
        <v>3</v>
      </c>
      <c r="C58" s="229" t="str">
        <f>IFERROR(($C30*$F30)*60*365*8.3*1*(#REF!-#REF!)*$C9/($D44*3412),"")</f>
        <v/>
      </c>
      <c r="D58" s="182" t="str">
        <f>IFERROR(($C44*$H30)*60*365*8.3*1*(#REF!-#REF!)*$C9/($D44*3412),"")</f>
        <v/>
      </c>
      <c r="E58" s="182"/>
      <c r="F58" s="182" t="str">
        <f>IFERROR(#REF!*$C58,"")</f>
        <v/>
      </c>
      <c r="G58" s="182"/>
      <c r="H58" s="182" t="str">
        <f>IFERROR($D58*#REF!,"")</f>
        <v/>
      </c>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row>
    <row r="59" spans="1:62" ht="15" hidden="1" x14ac:dyDescent="0.2">
      <c r="A59" s="167"/>
      <c r="B59" s="230">
        <v>4</v>
      </c>
      <c r="C59" s="229" t="str">
        <f>IFERROR(($C31*$F31)*60*365*8.3*1*(#REF!-#REF!)*$C10/($D45*3412),"")</f>
        <v/>
      </c>
      <c r="D59" s="182" t="str">
        <f>IFERROR(($C45*$H31)*60*365*8.3*1*(#REF!-#REF!)*$C10/($D45*3412),"")</f>
        <v/>
      </c>
      <c r="E59" s="182"/>
      <c r="F59" s="182" t="str">
        <f>IFERROR(#REF!*$C59,"")</f>
        <v/>
      </c>
      <c r="G59" s="182"/>
      <c r="H59" s="182" t="str">
        <f>IFERROR($D59*#REF!,"")</f>
        <v/>
      </c>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row>
    <row r="60" spans="1:62" ht="15" hidden="1" x14ac:dyDescent="0.2">
      <c r="A60" s="167"/>
      <c r="B60" s="230">
        <v>5</v>
      </c>
      <c r="C60" s="229" t="str">
        <f>IFERROR(($C32*$F32)*60*365*8.3*1*(#REF!-#REF!)*$C11/($D46*3412),"")</f>
        <v/>
      </c>
      <c r="D60" s="182" t="str">
        <f>IFERROR(($C46*$H32)*60*365*8.3*1*(#REF!-#REF!)*$C11/($D46*3412),"")</f>
        <v/>
      </c>
      <c r="E60" s="182"/>
      <c r="F60" s="182" t="str">
        <f>IFERROR(#REF!*$C60,"")</f>
        <v/>
      </c>
      <c r="G60" s="182"/>
      <c r="H60" s="182" t="str">
        <f>IFERROR($D60*#REF!,"")</f>
        <v/>
      </c>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row>
    <row r="61" spans="1:62" ht="15" hidden="1" x14ac:dyDescent="0.2">
      <c r="A61" s="167"/>
      <c r="B61" s="230">
        <v>6</v>
      </c>
      <c r="C61" s="229" t="str">
        <f>IFERROR(($C33*$F33)*60*365*8.3*1*(#REF!-#REF!)*$C12/($D47*3412),"")</f>
        <v/>
      </c>
      <c r="D61" s="182" t="str">
        <f>IFERROR(($C47*$H33)*60*365*8.3*1*(#REF!-#REF!)*$C12/($D47*3412),"")</f>
        <v/>
      </c>
      <c r="E61" s="182"/>
      <c r="F61" s="182" t="str">
        <f>IFERROR(#REF!*$C61,"")</f>
        <v/>
      </c>
      <c r="G61" s="182"/>
      <c r="H61" s="182" t="str">
        <f>IFERROR($D61*#REF!,"")</f>
        <v/>
      </c>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row>
    <row r="62" spans="1:62" ht="15" hidden="1" x14ac:dyDescent="0.2">
      <c r="A62" s="167"/>
      <c r="B62" s="230">
        <v>7</v>
      </c>
      <c r="C62" s="229" t="str">
        <f>IFERROR(($C34*$F34)*60*365*8.3*1*(#REF!-#REF!)*$C13/($D48*3412),"")</f>
        <v/>
      </c>
      <c r="D62" s="182" t="str">
        <f>IFERROR(($C48*$H34)*60*365*8.3*1*(#REF!-#REF!)*$C13/($D48*3412),"")</f>
        <v/>
      </c>
      <c r="E62" s="182"/>
      <c r="F62" s="182" t="str">
        <f>IFERROR(#REF!*$C62,"")</f>
        <v/>
      </c>
      <c r="G62" s="182"/>
      <c r="H62" s="182" t="str">
        <f>IFERROR($D62*#REF!,"")</f>
        <v/>
      </c>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row>
    <row r="63" spans="1:62" ht="15" hidden="1" x14ac:dyDescent="0.2">
      <c r="A63" s="167"/>
      <c r="B63" s="230">
        <v>8</v>
      </c>
      <c r="C63" s="229" t="str">
        <f>IFERROR(($C35*$F35)*60*365*8.3*1*(#REF!-#REF!)*$C14/($D49*3412),"")</f>
        <v/>
      </c>
      <c r="D63" s="182" t="str">
        <f>IFERROR(($C49*$H35)*60*365*8.3*1*(#REF!-#REF!)*$C14/($D49*3412),"")</f>
        <v/>
      </c>
      <c r="E63" s="182"/>
      <c r="F63" s="182" t="str">
        <f>IFERROR(#REF!*$C63,"")</f>
        <v/>
      </c>
      <c r="G63" s="182"/>
      <c r="H63" s="182" t="str">
        <f>IFERROR($D63*#REF!,"")</f>
        <v/>
      </c>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row>
    <row r="64" spans="1:62" ht="15" hidden="1" x14ac:dyDescent="0.2">
      <c r="A64" s="167"/>
      <c r="B64" s="230">
        <v>9</v>
      </c>
      <c r="C64" s="229" t="str">
        <f>IFERROR(($C36*$F36)*60*365*8.3*1*(#REF!-#REF!)*$C15/($D50*3412),"")</f>
        <v/>
      </c>
      <c r="D64" s="182" t="str">
        <f>IFERROR(($C50*$H36)*60*365*8.3*1*(#REF!-#REF!)*$C15/($D50*3412),"")</f>
        <v/>
      </c>
      <c r="E64" s="182"/>
      <c r="F64" s="182" t="str">
        <f>IFERROR(#REF!*$C64,"")</f>
        <v/>
      </c>
      <c r="G64" s="182"/>
      <c r="H64" s="182" t="str">
        <f>IFERROR($D64*#REF!,"")</f>
        <v/>
      </c>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row>
    <row r="65" spans="1:62" ht="15.75" hidden="1" thickBot="1" x14ac:dyDescent="0.25">
      <c r="A65" s="167"/>
      <c r="B65" s="231">
        <v>10</v>
      </c>
      <c r="C65" s="185" t="str">
        <f>IFERROR(($C37*$F37)*60*365*8.3*1*(#REF!-#REF!)*$C16/($D51*3412),"")</f>
        <v/>
      </c>
      <c r="D65" s="186" t="str">
        <f>IFERROR(($C51*$H37)*60*365*8.3*1*(#REF!-#REF!)*$C16/($D51*3412),"")</f>
        <v/>
      </c>
      <c r="E65" s="186"/>
      <c r="F65" s="186" t="str">
        <f>IFERROR(#REF!*$C65,"")</f>
        <v/>
      </c>
      <c r="G65" s="186"/>
      <c r="H65" s="186" t="str">
        <f>IFERROR($D65*#REF!,"")</f>
        <v/>
      </c>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row>
    <row r="66" spans="1:62" hidden="1" x14ac:dyDescent="0.2">
      <c r="A66" s="167"/>
      <c r="B66" s="232"/>
      <c r="C66" s="232"/>
      <c r="D66" s="232"/>
      <c r="E66" s="232"/>
      <c r="F66" s="232"/>
      <c r="G66" s="232"/>
      <c r="H66" s="232"/>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row>
    <row r="67" spans="1:62" hidden="1" x14ac:dyDescent="0.2"/>
  </sheetData>
  <mergeCells count="4">
    <mergeCell ref="B3:J3"/>
    <mergeCell ref="C26:H26"/>
    <mergeCell ref="C40:D40"/>
    <mergeCell ref="C54:H54"/>
  </mergeCells>
  <dataValidations count="2">
    <dataValidation type="whole" operator="greaterThanOrEqual" allowBlank="1" showInputMessage="1" showErrorMessage="1" sqref="C6:C16" xr:uid="{4CBDC3F8-A85D-4795-B82E-26D120E81C13}">
      <formula1>0</formula1>
    </dataValidation>
    <dataValidation type="list" allowBlank="1" showInputMessage="1" showErrorMessage="1" sqref="H7:H16" xr:uid="{1765F8E3-4694-4E81-9427-70F794DF0FC7}">
      <formula1>INDIRECT(G7)</formula1>
    </dataValidation>
  </dataValidations>
  <pageMargins left="0.7" right="0.7" top="0.75" bottom="0.75" header="0.3" footer="0.3"/>
  <pageSetup orientation="portrait" r:id="rId1"/>
  <ignoredErrors>
    <ignoredError sqref="G7:G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7D42013-3621-4744-A745-9EF48C6BFB90}">
          <x14:formula1>
            <xm:f>Dropdowns!$A$11:$A$12</xm:f>
          </x14:formula1>
          <xm:sqref>F7:F16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DG71"/>
  <sheetViews>
    <sheetView showGridLines="0" tabSelected="1" zoomScale="80" zoomScaleNormal="80" workbookViewId="0"/>
  </sheetViews>
  <sheetFormatPr defaultColWidth="8.75" defaultRowHeight="14.25" x14ac:dyDescent="0.2"/>
  <cols>
    <col min="1" max="1" width="3.625" style="120" customWidth="1"/>
    <col min="2" max="2" width="6" style="119" customWidth="1"/>
    <col min="3" max="3" width="14.375" style="119" customWidth="1"/>
    <col min="4" max="4" width="18.625" style="119" bestFit="1" customWidth="1"/>
    <col min="5" max="6" width="11.375" style="119" customWidth="1"/>
    <col min="7" max="7" width="15" style="119" customWidth="1"/>
    <col min="8" max="8" width="10.75" style="119" customWidth="1"/>
    <col min="9" max="12" width="24.5" style="119" hidden="1" customWidth="1"/>
    <col min="13" max="13" width="13.75" style="120" customWidth="1"/>
    <col min="14" max="14" width="11.875" style="120" customWidth="1"/>
    <col min="15" max="15" width="10.125" style="120" customWidth="1"/>
    <col min="16" max="16" width="11.25" style="120" customWidth="1"/>
    <col min="17" max="16384" width="8.75" style="120"/>
  </cols>
  <sheetData>
    <row r="1" spans="2:28" ht="9.75" customHeight="1" x14ac:dyDescent="0.2"/>
    <row r="2" spans="2:28" s="123" customFormat="1" ht="34.5" customHeight="1" x14ac:dyDescent="0.5">
      <c r="B2" s="200" t="s">
        <v>33</v>
      </c>
      <c r="C2" s="201"/>
      <c r="D2" s="201"/>
      <c r="E2" s="201"/>
      <c r="F2" s="201"/>
    </row>
    <row r="3" spans="2:28" s="123" customFormat="1" ht="24.75" customHeight="1" x14ac:dyDescent="0.2">
      <c r="B3" s="124" t="s">
        <v>24</v>
      </c>
      <c r="C3" s="124"/>
      <c r="D3" s="124"/>
      <c r="E3" s="242"/>
      <c r="F3" s="242"/>
    </row>
    <row r="4" spans="2:28" s="123" customFormat="1" ht="25.5" customHeight="1" thickBot="1" x14ac:dyDescent="0.25">
      <c r="B4" s="242"/>
      <c r="C4" s="242"/>
      <c r="D4" s="242"/>
      <c r="E4" s="242"/>
      <c r="F4" s="242"/>
    </row>
    <row r="5" spans="2:28" ht="20.100000000000001" hidden="1" customHeight="1" thickBot="1" x14ac:dyDescent="0.25">
      <c r="B5" s="243" t="s">
        <v>135</v>
      </c>
      <c r="C5" s="244"/>
      <c r="D5" s="245"/>
      <c r="E5" s="246"/>
      <c r="F5" s="246"/>
    </row>
    <row r="6" spans="2:28" ht="20.100000000000001" customHeight="1" thickBot="1" x14ac:dyDescent="0.25">
      <c r="B6" s="125" t="s">
        <v>9</v>
      </c>
      <c r="C6" s="126"/>
      <c r="D6" s="247" t="str">
        <f>'Project Summary'!$C$10</f>
        <v>Education - Other</v>
      </c>
      <c r="E6" s="248"/>
      <c r="F6" s="248"/>
    </row>
    <row r="7" spans="2:28" ht="20.100000000000001" customHeight="1" thickBot="1" x14ac:dyDescent="0.25"/>
    <row r="8" spans="2:28" s="136" customFormat="1" ht="48.75" customHeight="1" thickBot="1" x14ac:dyDescent="0.3">
      <c r="B8" s="249" t="s">
        <v>23</v>
      </c>
      <c r="C8" s="250" t="s">
        <v>173</v>
      </c>
      <c r="D8" s="251" t="s">
        <v>165</v>
      </c>
      <c r="E8" s="252" t="s">
        <v>166</v>
      </c>
      <c r="F8" s="252" t="s">
        <v>168</v>
      </c>
      <c r="G8" s="253" t="s">
        <v>70</v>
      </c>
      <c r="H8" s="254" t="s">
        <v>72</v>
      </c>
      <c r="I8" s="255" t="s">
        <v>169</v>
      </c>
      <c r="J8" s="254" t="s">
        <v>170</v>
      </c>
      <c r="K8" s="254" t="s">
        <v>171</v>
      </c>
      <c r="L8" s="254" t="s">
        <v>172</v>
      </c>
      <c r="M8" s="119"/>
      <c r="N8" s="119"/>
      <c r="O8" s="119"/>
      <c r="P8" s="119"/>
      <c r="Q8" s="119"/>
      <c r="R8" s="119"/>
      <c r="S8" s="119"/>
      <c r="T8" s="119"/>
      <c r="U8" s="119"/>
      <c r="V8" s="119"/>
      <c r="W8" s="120"/>
      <c r="X8" s="120"/>
      <c r="Y8" s="120"/>
      <c r="Z8" s="120"/>
      <c r="AA8" s="120"/>
      <c r="AB8" s="120"/>
    </row>
    <row r="9" spans="2:28" s="136" customFormat="1" ht="20.25" customHeight="1" thickBot="1" x14ac:dyDescent="0.3">
      <c r="B9" s="207" t="s">
        <v>26</v>
      </c>
      <c r="C9" s="256">
        <v>1</v>
      </c>
      <c r="D9" s="209" t="s">
        <v>167</v>
      </c>
      <c r="E9" s="210">
        <v>123</v>
      </c>
      <c r="F9" s="210">
        <v>1</v>
      </c>
      <c r="G9" s="257">
        <f t="shared" ref="G9:G19" si="0">IFERROR(IF(C9="","",1475),"")</f>
        <v>1475</v>
      </c>
      <c r="H9" s="258">
        <f t="shared" ref="H9:H19" si="1">IFERROR(IF(C9="","",0.3821),"")</f>
        <v>0.3821</v>
      </c>
      <c r="I9" s="259">
        <f>IFERROR(IF(C9="","",4.53*1/F9),"")</f>
        <v>4.53</v>
      </c>
      <c r="J9" s="212">
        <f>IFERROR(I9*10,"")</f>
        <v>45.300000000000004</v>
      </c>
      <c r="K9" s="212"/>
      <c r="L9" s="212"/>
      <c r="M9" s="119"/>
      <c r="N9" s="119"/>
      <c r="O9" s="119"/>
      <c r="P9" s="119"/>
      <c r="Q9" s="119"/>
      <c r="R9" s="119"/>
      <c r="S9" s="119"/>
      <c r="T9" s="119"/>
      <c r="U9" s="119"/>
      <c r="V9" s="119"/>
      <c r="W9" s="120"/>
      <c r="X9" s="120"/>
      <c r="Y9" s="120"/>
      <c r="Z9" s="120"/>
      <c r="AA9" s="120"/>
      <c r="AB9" s="120"/>
    </row>
    <row r="10" spans="2:28" ht="19.899999999999999" customHeight="1" x14ac:dyDescent="0.2">
      <c r="B10" s="260">
        <v>1</v>
      </c>
      <c r="C10" s="65">
        <v>1</v>
      </c>
      <c r="D10" s="112" t="s">
        <v>167</v>
      </c>
      <c r="E10" s="109">
        <v>123</v>
      </c>
      <c r="F10" s="74">
        <v>1</v>
      </c>
      <c r="G10" s="261">
        <f>IFERROR(IF(C10="","",1475),"")</f>
        <v>1475</v>
      </c>
      <c r="H10" s="150">
        <f>IFERROR(IF(C10="","",0.3821),"")</f>
        <v>0.3821</v>
      </c>
      <c r="I10" s="262">
        <f t="shared" ref="I10:I19" si="2">IFERROR(IF(C10="","",4.53*1/F10),"")</f>
        <v>4.53</v>
      </c>
      <c r="J10" s="263">
        <f t="shared" ref="J10:J19" si="3">IFERROR(I10*10,"")</f>
        <v>45.300000000000004</v>
      </c>
      <c r="K10" s="263">
        <f>IFERROR(ROUND(G10*0.02+H10*200,2),"")</f>
        <v>105.92</v>
      </c>
      <c r="L10" s="263">
        <f>IFERROR(ROUND(K10*'Project Summary'!$E$19/'Project Summary'!$F$19,2),"")</f>
        <v>8.9</v>
      </c>
      <c r="M10" s="119"/>
      <c r="N10" s="119"/>
      <c r="O10" s="119"/>
      <c r="P10" s="119"/>
      <c r="Q10" s="119"/>
      <c r="R10" s="119"/>
      <c r="S10" s="119"/>
      <c r="T10" s="119"/>
      <c r="U10" s="119"/>
      <c r="V10" s="119"/>
    </row>
    <row r="11" spans="2:28" ht="19.899999999999999" customHeight="1" x14ac:dyDescent="0.2">
      <c r="B11" s="153">
        <v>2</v>
      </c>
      <c r="C11" s="61"/>
      <c r="D11" s="113"/>
      <c r="E11" s="110"/>
      <c r="F11" s="63"/>
      <c r="G11" s="264" t="str">
        <f t="shared" ref="G11:G19" si="4">IFERROR(IF(C11="","",1475),"")</f>
        <v/>
      </c>
      <c r="H11" s="265" t="str">
        <f t="shared" ref="H11:H19" si="5">IFERROR(IF(C11="","",0.3821),"")</f>
        <v/>
      </c>
      <c r="I11" s="266" t="str">
        <f t="shared" si="2"/>
        <v/>
      </c>
      <c r="J11" s="267" t="str">
        <f t="shared" si="3"/>
        <v/>
      </c>
      <c r="K11" s="267" t="str">
        <f t="shared" ref="K11:K19" si="6">IFERROR(ROUND(G11*0.02+H11*200,2),"")</f>
        <v/>
      </c>
      <c r="L11" s="267" t="str">
        <f>IFERROR(ROUND(K11*'Project Summary'!$E$19/'Project Summary'!$F$19,2),"")</f>
        <v/>
      </c>
      <c r="M11" s="119"/>
      <c r="N11" s="119"/>
      <c r="O11" s="119"/>
      <c r="P11" s="119"/>
      <c r="Q11" s="119"/>
      <c r="R11" s="119"/>
      <c r="S11" s="119"/>
      <c r="T11" s="119"/>
      <c r="U11" s="119"/>
      <c r="V11" s="119"/>
    </row>
    <row r="12" spans="2:28" ht="19.899999999999999" customHeight="1" x14ac:dyDescent="0.2">
      <c r="B12" s="153">
        <v>3</v>
      </c>
      <c r="C12" s="61"/>
      <c r="D12" s="113"/>
      <c r="E12" s="110"/>
      <c r="F12" s="63"/>
      <c r="G12" s="264" t="str">
        <f t="shared" si="4"/>
        <v/>
      </c>
      <c r="H12" s="265" t="str">
        <f t="shared" si="5"/>
        <v/>
      </c>
      <c r="I12" s="266" t="str">
        <f t="shared" si="2"/>
        <v/>
      </c>
      <c r="J12" s="267" t="str">
        <f t="shared" si="3"/>
        <v/>
      </c>
      <c r="K12" s="267" t="str">
        <f t="shared" si="6"/>
        <v/>
      </c>
      <c r="L12" s="267" t="str">
        <f>IFERROR(ROUND(K12*'Project Summary'!$E$19/'Project Summary'!$F$19,2),"")</f>
        <v/>
      </c>
      <c r="M12" s="119"/>
      <c r="N12" s="119"/>
      <c r="O12" s="119"/>
      <c r="P12" s="119"/>
      <c r="Q12" s="119"/>
      <c r="R12" s="119"/>
      <c r="S12" s="119"/>
      <c r="T12" s="119"/>
      <c r="U12" s="119"/>
      <c r="V12" s="119"/>
    </row>
    <row r="13" spans="2:28" ht="19.899999999999999" customHeight="1" x14ac:dyDescent="0.2">
      <c r="B13" s="153">
        <v>4</v>
      </c>
      <c r="C13" s="61"/>
      <c r="D13" s="113"/>
      <c r="E13" s="110"/>
      <c r="F13" s="63"/>
      <c r="G13" s="264" t="str">
        <f t="shared" si="4"/>
        <v/>
      </c>
      <c r="H13" s="265" t="str">
        <f t="shared" si="5"/>
        <v/>
      </c>
      <c r="I13" s="266" t="str">
        <f t="shared" si="2"/>
        <v/>
      </c>
      <c r="J13" s="267" t="str">
        <f t="shared" si="3"/>
        <v/>
      </c>
      <c r="K13" s="267" t="str">
        <f t="shared" si="6"/>
        <v/>
      </c>
      <c r="L13" s="267" t="str">
        <f>IFERROR(ROUND(K13*'Project Summary'!$E$19/'Project Summary'!$F$19,2),"")</f>
        <v/>
      </c>
      <c r="M13" s="119"/>
      <c r="N13" s="119"/>
      <c r="O13" s="119"/>
      <c r="P13" s="119"/>
      <c r="Q13" s="119"/>
      <c r="R13" s="119"/>
      <c r="S13" s="119"/>
      <c r="T13" s="119"/>
      <c r="U13" s="119"/>
      <c r="V13" s="119"/>
    </row>
    <row r="14" spans="2:28" ht="19.899999999999999" customHeight="1" x14ac:dyDescent="0.2">
      <c r="B14" s="153">
        <v>5</v>
      </c>
      <c r="C14" s="61"/>
      <c r="D14" s="113"/>
      <c r="E14" s="110"/>
      <c r="F14" s="63"/>
      <c r="G14" s="264" t="str">
        <f t="shared" si="4"/>
        <v/>
      </c>
      <c r="H14" s="265" t="str">
        <f t="shared" si="5"/>
        <v/>
      </c>
      <c r="I14" s="266" t="str">
        <f t="shared" si="2"/>
        <v/>
      </c>
      <c r="J14" s="267" t="str">
        <f t="shared" si="3"/>
        <v/>
      </c>
      <c r="K14" s="267" t="str">
        <f t="shared" si="6"/>
        <v/>
      </c>
      <c r="L14" s="267" t="str">
        <f>IFERROR(ROUND(K14*'Project Summary'!$E$19/'Project Summary'!$F$19,2),"")</f>
        <v/>
      </c>
      <c r="M14" s="119"/>
      <c r="N14" s="119"/>
      <c r="O14" s="119"/>
      <c r="P14" s="119"/>
      <c r="Q14" s="119"/>
      <c r="R14" s="119"/>
      <c r="S14" s="119"/>
      <c r="T14" s="119"/>
      <c r="U14" s="119"/>
      <c r="V14" s="119"/>
    </row>
    <row r="15" spans="2:28" ht="19.899999999999999" customHeight="1" x14ac:dyDescent="0.2">
      <c r="B15" s="153">
        <v>6</v>
      </c>
      <c r="C15" s="61"/>
      <c r="D15" s="113"/>
      <c r="E15" s="110"/>
      <c r="F15" s="63"/>
      <c r="G15" s="264" t="str">
        <f t="shared" si="4"/>
        <v/>
      </c>
      <c r="H15" s="265" t="str">
        <f t="shared" si="5"/>
        <v/>
      </c>
      <c r="I15" s="266" t="str">
        <f t="shared" si="2"/>
        <v/>
      </c>
      <c r="J15" s="267" t="str">
        <f t="shared" si="3"/>
        <v/>
      </c>
      <c r="K15" s="267" t="str">
        <f t="shared" si="6"/>
        <v/>
      </c>
      <c r="L15" s="267" t="str">
        <f>IFERROR(ROUND(K15*'Project Summary'!$E$19/'Project Summary'!$F$19,2),"")</f>
        <v/>
      </c>
      <c r="M15" s="119"/>
      <c r="N15" s="119"/>
      <c r="O15" s="119"/>
      <c r="P15" s="119"/>
      <c r="Q15" s="119"/>
      <c r="R15" s="119"/>
      <c r="S15" s="119"/>
      <c r="T15" s="119"/>
      <c r="U15" s="119"/>
      <c r="V15" s="119"/>
    </row>
    <row r="16" spans="2:28" ht="19.899999999999999" customHeight="1" x14ac:dyDescent="0.2">
      <c r="B16" s="153">
        <v>7</v>
      </c>
      <c r="C16" s="61"/>
      <c r="D16" s="113"/>
      <c r="E16" s="110"/>
      <c r="F16" s="63"/>
      <c r="G16" s="264" t="str">
        <f t="shared" si="4"/>
        <v/>
      </c>
      <c r="H16" s="265" t="str">
        <f t="shared" si="5"/>
        <v/>
      </c>
      <c r="I16" s="266" t="str">
        <f t="shared" si="2"/>
        <v/>
      </c>
      <c r="J16" s="267" t="str">
        <f t="shared" si="3"/>
        <v/>
      </c>
      <c r="K16" s="267" t="str">
        <f t="shared" si="6"/>
        <v/>
      </c>
      <c r="L16" s="267" t="str">
        <f>IFERROR(ROUND(K16*'Project Summary'!$E$19/'Project Summary'!$F$19,2),"")</f>
        <v/>
      </c>
      <c r="M16" s="119"/>
      <c r="N16" s="119"/>
      <c r="O16" s="119"/>
      <c r="P16" s="119"/>
      <c r="Q16" s="119"/>
      <c r="R16" s="119"/>
      <c r="S16" s="119"/>
      <c r="T16" s="119"/>
      <c r="U16" s="119"/>
      <c r="V16" s="119"/>
    </row>
    <row r="17" spans="1:28" ht="19.899999999999999" customHeight="1" x14ac:dyDescent="0.2">
      <c r="B17" s="153">
        <v>8</v>
      </c>
      <c r="C17" s="61"/>
      <c r="D17" s="113"/>
      <c r="E17" s="110"/>
      <c r="F17" s="63"/>
      <c r="G17" s="264" t="str">
        <f t="shared" si="4"/>
        <v/>
      </c>
      <c r="H17" s="265" t="str">
        <f t="shared" si="5"/>
        <v/>
      </c>
      <c r="I17" s="266" t="str">
        <f t="shared" si="2"/>
        <v/>
      </c>
      <c r="J17" s="267" t="str">
        <f t="shared" si="3"/>
        <v/>
      </c>
      <c r="K17" s="267" t="str">
        <f t="shared" si="6"/>
        <v/>
      </c>
      <c r="L17" s="267" t="str">
        <f>IFERROR(ROUND(K17*'Project Summary'!$E$19/'Project Summary'!$F$19,2),"")</f>
        <v/>
      </c>
      <c r="M17" s="119"/>
      <c r="N17" s="119"/>
      <c r="O17" s="119"/>
      <c r="P17" s="119"/>
      <c r="Q17" s="119"/>
      <c r="R17" s="119"/>
      <c r="S17" s="119"/>
      <c r="T17" s="119"/>
      <c r="U17" s="119"/>
      <c r="V17" s="119"/>
    </row>
    <row r="18" spans="1:28" ht="19.899999999999999" customHeight="1" x14ac:dyDescent="0.2">
      <c r="B18" s="153">
        <v>9</v>
      </c>
      <c r="C18" s="61"/>
      <c r="D18" s="113"/>
      <c r="E18" s="110"/>
      <c r="F18" s="63"/>
      <c r="G18" s="264" t="str">
        <f t="shared" si="4"/>
        <v/>
      </c>
      <c r="H18" s="265" t="str">
        <f t="shared" si="5"/>
        <v/>
      </c>
      <c r="I18" s="266" t="str">
        <f t="shared" si="2"/>
        <v/>
      </c>
      <c r="J18" s="267" t="str">
        <f t="shared" si="3"/>
        <v/>
      </c>
      <c r="K18" s="267" t="str">
        <f t="shared" si="6"/>
        <v/>
      </c>
      <c r="L18" s="267" t="str">
        <f>IFERROR(ROUND(K18*'Project Summary'!$E$19/'Project Summary'!$F$19,2),"")</f>
        <v/>
      </c>
      <c r="M18" s="119"/>
      <c r="N18" s="119"/>
      <c r="O18" s="119"/>
      <c r="P18" s="119"/>
      <c r="Q18" s="119"/>
      <c r="R18" s="119"/>
      <c r="S18" s="119"/>
      <c r="T18" s="119"/>
      <c r="U18" s="119"/>
      <c r="V18" s="119"/>
    </row>
    <row r="19" spans="1:28" ht="19.899999999999999" customHeight="1" thickBot="1" x14ac:dyDescent="0.25">
      <c r="B19" s="160">
        <v>10</v>
      </c>
      <c r="C19" s="62"/>
      <c r="D19" s="114"/>
      <c r="E19" s="111"/>
      <c r="F19" s="75"/>
      <c r="G19" s="268" t="str">
        <f t="shared" si="4"/>
        <v/>
      </c>
      <c r="H19" s="269" t="str">
        <f t="shared" si="5"/>
        <v/>
      </c>
      <c r="I19" s="270" t="str">
        <f t="shared" si="2"/>
        <v/>
      </c>
      <c r="J19" s="271" t="str">
        <f t="shared" si="3"/>
        <v/>
      </c>
      <c r="K19" s="271" t="str">
        <f t="shared" si="6"/>
        <v/>
      </c>
      <c r="L19" s="271" t="str">
        <f>IFERROR(ROUND(K19*'Project Summary'!$E$19/'Project Summary'!$F$19,2),"")</f>
        <v/>
      </c>
      <c r="M19" s="119"/>
      <c r="N19" s="119"/>
      <c r="O19" s="119"/>
      <c r="P19" s="119"/>
      <c r="Q19" s="119"/>
      <c r="R19" s="119"/>
      <c r="S19" s="119"/>
      <c r="T19" s="119"/>
      <c r="U19" s="119"/>
      <c r="V19" s="119"/>
    </row>
    <row r="20" spans="1:28" s="272" customFormat="1" ht="19.899999999999999" customHeight="1" x14ac:dyDescent="0.25">
      <c r="B20" s="119"/>
      <c r="C20" s="119"/>
      <c r="D20" s="119"/>
      <c r="E20" s="119"/>
      <c r="F20" s="119"/>
      <c r="G20" s="119"/>
      <c r="H20" s="119"/>
      <c r="I20" s="119"/>
      <c r="J20" s="119"/>
      <c r="K20" s="119"/>
      <c r="L20" s="119"/>
      <c r="M20" s="120"/>
      <c r="N20" s="120"/>
      <c r="O20" s="120"/>
      <c r="P20" s="120"/>
      <c r="Q20" s="273"/>
      <c r="R20" s="273"/>
      <c r="S20" s="273"/>
      <c r="T20" s="273"/>
      <c r="U20" s="273"/>
      <c r="V20" s="273"/>
      <c r="W20" s="273"/>
      <c r="X20" s="273"/>
      <c r="Y20" s="273"/>
      <c r="Z20" s="273"/>
      <c r="AA20" s="273"/>
      <c r="AB20" s="273"/>
    </row>
    <row r="23" spans="1:28" hidden="1" x14ac:dyDescent="0.2"/>
    <row r="24" spans="1:28" hidden="1" x14ac:dyDescent="0.2"/>
    <row r="25" spans="1:28" hidden="1" x14ac:dyDescent="0.2">
      <c r="A25" s="167"/>
      <c r="B25" s="167"/>
      <c r="C25" s="167"/>
      <c r="D25" s="167"/>
      <c r="E25" s="167"/>
      <c r="F25" s="167"/>
      <c r="G25" s="167"/>
      <c r="H25" s="167"/>
      <c r="I25" s="167"/>
      <c r="J25" s="167"/>
      <c r="K25" s="167"/>
      <c r="L25" s="167"/>
      <c r="M25" s="168"/>
      <c r="N25" s="168"/>
      <c r="O25" s="168"/>
      <c r="P25" s="168"/>
    </row>
    <row r="26" spans="1:28" s="168" customFormat="1" ht="23.25" hidden="1" x14ac:dyDescent="0.35">
      <c r="B26" s="169" t="s">
        <v>7</v>
      </c>
      <c r="C26" s="167"/>
      <c r="D26" s="167"/>
      <c r="E26" s="167"/>
      <c r="F26" s="167"/>
      <c r="G26" s="167"/>
      <c r="H26" s="167"/>
      <c r="I26" s="167"/>
      <c r="J26" s="167"/>
      <c r="K26" s="167"/>
      <c r="L26" s="167"/>
    </row>
    <row r="27" spans="1:28" s="168" customFormat="1" hidden="1" x14ac:dyDescent="0.2">
      <c r="B27" s="167"/>
      <c r="C27" s="167"/>
      <c r="D27" s="167"/>
      <c r="E27" s="167"/>
      <c r="F27" s="167"/>
      <c r="G27" s="167"/>
      <c r="H27" s="167"/>
      <c r="I27" s="167"/>
      <c r="J27" s="167"/>
      <c r="K27" s="167"/>
      <c r="L27" s="167"/>
    </row>
    <row r="28" spans="1:28" s="168" customFormat="1" hidden="1" x14ac:dyDescent="0.2">
      <c r="B28" s="167"/>
      <c r="C28" s="167"/>
      <c r="D28" s="167"/>
      <c r="E28" s="167"/>
      <c r="F28" s="167"/>
      <c r="G28" s="167"/>
      <c r="H28" s="167"/>
      <c r="I28" s="167"/>
      <c r="J28" s="167"/>
      <c r="K28" s="167"/>
      <c r="L28" s="167"/>
    </row>
    <row r="29" spans="1:28" s="168" customFormat="1" ht="15.75" hidden="1" thickBot="1" x14ac:dyDescent="0.25">
      <c r="B29" s="225"/>
      <c r="C29" s="190" t="s">
        <v>120</v>
      </c>
      <c r="D29" s="191"/>
      <c r="E29" s="192"/>
      <c r="F29" s="192"/>
      <c r="G29" s="167"/>
      <c r="H29" s="167"/>
      <c r="I29" s="167"/>
      <c r="J29" s="167"/>
      <c r="K29" s="167"/>
      <c r="L29" s="167"/>
    </row>
    <row r="30" spans="1:28" s="168" customFormat="1" ht="30.75" hidden="1" thickBot="1" x14ac:dyDescent="0.25">
      <c r="B30" s="241" t="s">
        <v>23</v>
      </c>
      <c r="C30" s="173" t="s">
        <v>44</v>
      </c>
      <c r="D30" s="173" t="s">
        <v>121</v>
      </c>
      <c r="E30" s="193"/>
      <c r="F30" s="193"/>
      <c r="G30" s="167"/>
      <c r="H30" s="167"/>
      <c r="I30" s="167"/>
      <c r="J30" s="167"/>
      <c r="K30" s="167"/>
      <c r="L30" s="167"/>
    </row>
    <row r="31" spans="1:28" s="168" customFormat="1" ht="15" hidden="1" x14ac:dyDescent="0.2">
      <c r="B31" s="228">
        <v>1</v>
      </c>
      <c r="C31" s="176" t="str">
        <f t="shared" ref="C31:C40" si="7">IFERROR(INDEX(xyHWUsage,MATCH($D$6,yHPBuildings,0),3),"")</f>
        <v/>
      </c>
      <c r="D31" s="177" t="str">
        <f t="shared" ref="D31:D40" si="8">IFERROR(INDEX(xyHWUsage,MATCH($D$6,yHPBuildings,0),2),"")</f>
        <v/>
      </c>
      <c r="E31" s="232"/>
      <c r="F31" s="232"/>
      <c r="G31" s="167"/>
      <c r="H31" s="167"/>
      <c r="I31" s="167"/>
      <c r="J31" s="167"/>
      <c r="K31" s="167"/>
      <c r="L31" s="167"/>
    </row>
    <row r="32" spans="1:28" s="168" customFormat="1" ht="15" hidden="1" x14ac:dyDescent="0.2">
      <c r="B32" s="230">
        <v>2</v>
      </c>
      <c r="C32" s="180" t="str">
        <f t="shared" si="7"/>
        <v/>
      </c>
      <c r="D32" s="181" t="str">
        <f t="shared" si="8"/>
        <v/>
      </c>
      <c r="E32" s="232"/>
      <c r="F32" s="232"/>
      <c r="G32" s="167"/>
      <c r="H32" s="167"/>
      <c r="I32" s="167"/>
      <c r="J32" s="167"/>
      <c r="K32" s="167"/>
      <c r="L32" s="167"/>
    </row>
    <row r="33" spans="1:110" s="168" customFormat="1" ht="15" hidden="1" x14ac:dyDescent="0.2">
      <c r="B33" s="230">
        <v>3</v>
      </c>
      <c r="C33" s="180" t="str">
        <f t="shared" si="7"/>
        <v/>
      </c>
      <c r="D33" s="181" t="str">
        <f t="shared" si="8"/>
        <v/>
      </c>
      <c r="E33" s="232"/>
      <c r="F33" s="232"/>
      <c r="G33" s="167"/>
      <c r="H33" s="167"/>
      <c r="I33" s="167"/>
      <c r="J33" s="167"/>
      <c r="K33" s="167"/>
      <c r="L33" s="167"/>
    </row>
    <row r="34" spans="1:110" s="168" customFormat="1" ht="15" hidden="1" x14ac:dyDescent="0.2">
      <c r="B34" s="230">
        <v>4</v>
      </c>
      <c r="C34" s="180" t="str">
        <f t="shared" si="7"/>
        <v/>
      </c>
      <c r="D34" s="181" t="str">
        <f t="shared" si="8"/>
        <v/>
      </c>
      <c r="E34" s="232"/>
      <c r="F34" s="232"/>
      <c r="G34" s="167"/>
      <c r="H34" s="167"/>
      <c r="I34" s="167"/>
      <c r="J34" s="167"/>
      <c r="K34" s="167"/>
      <c r="L34" s="167"/>
    </row>
    <row r="35" spans="1:110" s="168" customFormat="1" ht="15" hidden="1" x14ac:dyDescent="0.2">
      <c r="B35" s="230">
        <v>5</v>
      </c>
      <c r="C35" s="180" t="str">
        <f t="shared" si="7"/>
        <v/>
      </c>
      <c r="D35" s="181" t="str">
        <f t="shared" si="8"/>
        <v/>
      </c>
      <c r="E35" s="232"/>
      <c r="F35" s="232"/>
      <c r="G35" s="167"/>
      <c r="H35" s="167"/>
      <c r="I35" s="167"/>
      <c r="J35" s="167"/>
      <c r="K35" s="167"/>
      <c r="L35" s="167"/>
    </row>
    <row r="36" spans="1:110" s="168" customFormat="1" ht="15" hidden="1" x14ac:dyDescent="0.2">
      <c r="B36" s="230">
        <v>6</v>
      </c>
      <c r="C36" s="180" t="str">
        <f t="shared" si="7"/>
        <v/>
      </c>
      <c r="D36" s="181" t="str">
        <f t="shared" si="8"/>
        <v/>
      </c>
      <c r="E36" s="232"/>
      <c r="F36" s="232"/>
      <c r="G36" s="167"/>
      <c r="H36" s="167"/>
      <c r="I36" s="167"/>
      <c r="J36" s="167"/>
      <c r="K36" s="167"/>
      <c r="L36" s="167"/>
    </row>
    <row r="37" spans="1:110" s="168" customFormat="1" ht="15" hidden="1" x14ac:dyDescent="0.2">
      <c r="B37" s="230">
        <v>7</v>
      </c>
      <c r="C37" s="180" t="str">
        <f t="shared" si="7"/>
        <v/>
      </c>
      <c r="D37" s="181" t="str">
        <f t="shared" si="8"/>
        <v/>
      </c>
      <c r="E37" s="232"/>
      <c r="F37" s="232"/>
      <c r="G37" s="167"/>
      <c r="H37" s="167"/>
      <c r="I37" s="167"/>
      <c r="J37" s="167"/>
      <c r="K37" s="167"/>
      <c r="L37" s="167"/>
    </row>
    <row r="38" spans="1:110" s="168" customFormat="1" ht="15" hidden="1" x14ac:dyDescent="0.2">
      <c r="B38" s="230">
        <v>8</v>
      </c>
      <c r="C38" s="180" t="str">
        <f t="shared" si="7"/>
        <v/>
      </c>
      <c r="D38" s="181" t="str">
        <f t="shared" si="8"/>
        <v/>
      </c>
      <c r="E38" s="232"/>
      <c r="F38" s="232"/>
    </row>
    <row r="39" spans="1:110" ht="15" hidden="1" x14ac:dyDescent="0.2">
      <c r="A39" s="168"/>
      <c r="B39" s="230">
        <v>9</v>
      </c>
      <c r="C39" s="180" t="str">
        <f t="shared" si="7"/>
        <v/>
      </c>
      <c r="D39" s="181" t="str">
        <f t="shared" si="8"/>
        <v/>
      </c>
      <c r="E39" s="232"/>
      <c r="F39" s="232"/>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row>
    <row r="40" spans="1:110" ht="15.75" hidden="1" thickBot="1" x14ac:dyDescent="0.25">
      <c r="A40" s="168"/>
      <c r="B40" s="231">
        <v>10</v>
      </c>
      <c r="C40" s="185" t="str">
        <f t="shared" si="7"/>
        <v/>
      </c>
      <c r="D40" s="186" t="str">
        <f t="shared" si="8"/>
        <v/>
      </c>
      <c r="E40" s="232"/>
      <c r="F40" s="232"/>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row>
    <row r="41" spans="1:110" hidden="1" x14ac:dyDescent="0.2">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row>
    <row r="42" spans="1:110" hidden="1"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row>
    <row r="43" spans="1:110" ht="15.75" hidden="1" thickBot="1" x14ac:dyDescent="0.25">
      <c r="A43" s="168"/>
      <c r="B43" s="225"/>
      <c r="C43" s="191" t="s">
        <v>136</v>
      </c>
      <c r="D43" s="233"/>
      <c r="E43" s="192"/>
      <c r="F43" s="192"/>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row>
    <row r="44" spans="1:110" ht="33" hidden="1" customHeight="1" x14ac:dyDescent="0.2">
      <c r="A44" s="168"/>
      <c r="B44" s="227" t="s">
        <v>23</v>
      </c>
      <c r="C44" s="173" t="s">
        <v>124</v>
      </c>
      <c r="D44" s="173" t="s">
        <v>103</v>
      </c>
      <c r="E44" s="193"/>
      <c r="F44" s="193"/>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row>
    <row r="45" spans="1:110" ht="15" hidden="1" x14ac:dyDescent="0.2">
      <c r="A45" s="168"/>
      <c r="B45" s="228">
        <v>1</v>
      </c>
      <c r="C45" s="274" t="str">
        <f>IFERROR(#REF!* IF(#REF!="Electric Resistance", 1,#REF!),"")</f>
        <v/>
      </c>
      <c r="D45" s="235" t="str">
        <f>IFERROR(#REF!*#REF!,"")</f>
        <v/>
      </c>
      <c r="E45" s="236"/>
      <c r="F45" s="236"/>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row>
    <row r="46" spans="1:110" ht="15" hidden="1" x14ac:dyDescent="0.2">
      <c r="A46" s="168"/>
      <c r="B46" s="230">
        <v>2</v>
      </c>
      <c r="C46" s="275" t="str">
        <f>IFERROR(#REF!* IF(#REF!="Electric Resistance", 1,#REF!),"")</f>
        <v/>
      </c>
      <c r="D46" s="238" t="str">
        <f>IFERROR(#REF!*#REF!,"")</f>
        <v/>
      </c>
      <c r="E46" s="236"/>
      <c r="F46" s="236"/>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row>
    <row r="47" spans="1:110" ht="15" hidden="1" x14ac:dyDescent="0.2">
      <c r="A47" s="168"/>
      <c r="B47" s="230">
        <v>3</v>
      </c>
      <c r="C47" s="275" t="str">
        <f>IFERROR(#REF!* IF(#REF!="Electric Resistance", 1,#REF!),"")</f>
        <v/>
      </c>
      <c r="D47" s="238" t="str">
        <f>IFERROR(#REF!*#REF!,"")</f>
        <v/>
      </c>
      <c r="E47" s="236"/>
      <c r="F47" s="236"/>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row>
    <row r="48" spans="1:110" ht="15" hidden="1" x14ac:dyDescent="0.2">
      <c r="A48" s="168"/>
      <c r="B48" s="230">
        <v>4</v>
      </c>
      <c r="C48" s="275" t="str">
        <f>IFERROR(#REF!* IF(#REF!="Electric Resistance", 1,#REF!),"")</f>
        <v/>
      </c>
      <c r="D48" s="238" t="str">
        <f>IFERROR(#REF!*#REF!,"")</f>
        <v/>
      </c>
      <c r="E48" s="236"/>
      <c r="F48" s="236"/>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row>
    <row r="49" spans="1:111" ht="15" hidden="1" x14ac:dyDescent="0.2">
      <c r="A49" s="168"/>
      <c r="B49" s="230">
        <v>5</v>
      </c>
      <c r="C49" s="275" t="str">
        <f>IFERROR(#REF!* IF(#REF!="Electric Resistance", 1,#REF!),"")</f>
        <v/>
      </c>
      <c r="D49" s="238" t="str">
        <f>IFERROR(#REF!*#REF!,"")</f>
        <v/>
      </c>
      <c r="E49" s="236"/>
      <c r="F49" s="236"/>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row>
    <row r="50" spans="1:111" ht="15" hidden="1" x14ac:dyDescent="0.2">
      <c r="A50" s="168"/>
      <c r="B50" s="230">
        <v>6</v>
      </c>
      <c r="C50" s="275" t="str">
        <f>IFERROR(#REF!* IF(#REF!="Electric Resistance", 1,#REF!),"")</f>
        <v/>
      </c>
      <c r="D50" s="238" t="str">
        <f>IFERROR(#REF!*#REF!,"")</f>
        <v/>
      </c>
      <c r="E50" s="236"/>
      <c r="F50" s="236"/>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row>
    <row r="51" spans="1:111" ht="15" hidden="1" x14ac:dyDescent="0.2">
      <c r="A51" s="168"/>
      <c r="B51" s="230">
        <v>7</v>
      </c>
      <c r="C51" s="275" t="str">
        <f>IFERROR(#REF!* IF(#REF!="Electric Resistance", 1,#REF!),"")</f>
        <v/>
      </c>
      <c r="D51" s="238" t="str">
        <f>IFERROR(#REF!*#REF!,"")</f>
        <v/>
      </c>
      <c r="E51" s="236"/>
      <c r="F51" s="236"/>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row>
    <row r="52" spans="1:111" ht="15" hidden="1" x14ac:dyDescent="0.2">
      <c r="A52" s="168"/>
      <c r="B52" s="230">
        <v>8</v>
      </c>
      <c r="C52" s="275" t="str">
        <f>IFERROR(#REF!* IF(#REF!="Electric Resistance", 1,#REF!),"")</f>
        <v/>
      </c>
      <c r="D52" s="238" t="str">
        <f>IFERROR(#REF!*#REF!,"")</f>
        <v/>
      </c>
      <c r="E52" s="236"/>
      <c r="F52" s="236"/>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row>
    <row r="53" spans="1:111" ht="15" hidden="1" x14ac:dyDescent="0.2">
      <c r="A53" s="168"/>
      <c r="B53" s="230">
        <v>9</v>
      </c>
      <c r="C53" s="275" t="str">
        <f>IFERROR(#REF!* IF(#REF!="Electric Resistance", 1,#REF!),"")</f>
        <v/>
      </c>
      <c r="D53" s="238" t="str">
        <f>IFERROR(#REF!*#REF!,"")</f>
        <v/>
      </c>
      <c r="E53" s="236"/>
      <c r="F53" s="236"/>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row>
    <row r="54" spans="1:111" ht="15.75" hidden="1" thickBot="1" x14ac:dyDescent="0.25">
      <c r="A54" s="168"/>
      <c r="B54" s="231">
        <v>10</v>
      </c>
      <c r="C54" s="276" t="str">
        <f>IFERROR(#REF!* IF(#REF!="Electric Resistance", 1,#REF!),"")</f>
        <v/>
      </c>
      <c r="D54" s="240" t="str">
        <f>IFERROR(#REF!*#REF!,"")</f>
        <v/>
      </c>
      <c r="E54" s="236"/>
      <c r="F54" s="236"/>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row>
    <row r="55" spans="1:111" hidden="1" x14ac:dyDescent="0.2">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row>
    <row r="56" spans="1:111" hidden="1" x14ac:dyDescent="0.2">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row>
    <row r="57" spans="1:111" ht="15.75" hidden="1" thickBot="1" x14ac:dyDescent="0.25">
      <c r="A57" s="168"/>
      <c r="B57" s="225"/>
      <c r="C57" s="190" t="s">
        <v>7</v>
      </c>
      <c r="D57" s="191"/>
      <c r="E57" s="192"/>
      <c r="F57" s="192"/>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c r="DF57" s="168"/>
    </row>
    <row r="58" spans="1:111" ht="30.75" hidden="1" thickBot="1" x14ac:dyDescent="0.25">
      <c r="A58" s="168"/>
      <c r="B58" s="241" t="s">
        <v>23</v>
      </c>
      <c r="C58" s="173" t="s">
        <v>125</v>
      </c>
      <c r="D58" s="173" t="s">
        <v>126</v>
      </c>
      <c r="E58" s="193"/>
      <c r="F58" s="193"/>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row>
    <row r="59" spans="1:111" ht="15" hidden="1" x14ac:dyDescent="0.2">
      <c r="A59" s="168"/>
      <c r="B59" s="228">
        <v>1</v>
      </c>
      <c r="C59" s="277" t="str">
        <f>IFERROR((#REF!*8.3*1*(#REF!-#REF!))*$C10/(#REF!*#REF!*3412),"")</f>
        <v/>
      </c>
      <c r="D59" s="278">
        <v>0</v>
      </c>
      <c r="E59" s="279"/>
      <c r="F59" s="279"/>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row>
    <row r="60" spans="1:111" ht="15" hidden="1" x14ac:dyDescent="0.2">
      <c r="A60" s="168"/>
      <c r="B60" s="230">
        <v>2</v>
      </c>
      <c r="C60" s="280" t="str">
        <f>IFERROR((#REF!*8.3*1*(#REF!-#REF!))*$C11/(#REF!*#REF!*3412),"")</f>
        <v/>
      </c>
      <c r="D60" s="281">
        <v>0</v>
      </c>
      <c r="E60" s="279"/>
      <c r="F60" s="279"/>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row>
    <row r="61" spans="1:111" ht="15" hidden="1" x14ac:dyDescent="0.2">
      <c r="A61" s="168"/>
      <c r="B61" s="230">
        <v>3</v>
      </c>
      <c r="C61" s="280" t="str">
        <f>IFERROR((#REF!*8.3*1*(#REF!-#REF!))*$C12/(#REF!*#REF!*3412),"")</f>
        <v/>
      </c>
      <c r="D61" s="281">
        <v>0</v>
      </c>
      <c r="E61" s="279"/>
      <c r="F61" s="279"/>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row>
    <row r="62" spans="1:111" ht="15" hidden="1" x14ac:dyDescent="0.2">
      <c r="A62" s="168"/>
      <c r="B62" s="230">
        <v>4</v>
      </c>
      <c r="C62" s="280" t="str">
        <f>IFERROR((#REF!*8.3*1*(#REF!-#REF!))*$C13/(#REF!*#REF!*3412),"")</f>
        <v/>
      </c>
      <c r="D62" s="281">
        <v>0</v>
      </c>
      <c r="E62" s="279"/>
      <c r="F62" s="279"/>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68"/>
      <c r="CE62" s="168"/>
      <c r="CF62" s="168"/>
      <c r="CG62" s="168"/>
      <c r="CH62" s="168"/>
      <c r="CI62" s="168"/>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row>
    <row r="63" spans="1:111" ht="15" hidden="1" x14ac:dyDescent="0.2">
      <c r="A63" s="168"/>
      <c r="B63" s="230">
        <v>5</v>
      </c>
      <c r="C63" s="280" t="str">
        <f>IFERROR((#REF!*8.3*1*(#REF!-#REF!))*$C14/(#REF!*#REF!*3412),"")</f>
        <v/>
      </c>
      <c r="D63" s="281">
        <v>0</v>
      </c>
      <c r="E63" s="279"/>
      <c r="F63" s="279"/>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row>
    <row r="64" spans="1:111" ht="15" hidden="1" x14ac:dyDescent="0.2">
      <c r="A64" s="168"/>
      <c r="B64" s="230">
        <v>6</v>
      </c>
      <c r="C64" s="280" t="str">
        <f>IFERROR((#REF!*8.3*1*(#REF!-#REF!))*$C15/(#REF!*#REF!*3412),"")</f>
        <v/>
      </c>
      <c r="D64" s="281">
        <v>0</v>
      </c>
      <c r="E64" s="279"/>
      <c r="F64" s="279"/>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row>
    <row r="65" spans="1:111" ht="15" hidden="1" x14ac:dyDescent="0.2">
      <c r="A65" s="168"/>
      <c r="B65" s="230">
        <v>7</v>
      </c>
      <c r="C65" s="280" t="str">
        <f>IFERROR((#REF!*8.3*1*(#REF!-#REF!))*$C16/(#REF!*#REF!*3412),"")</f>
        <v/>
      </c>
      <c r="D65" s="281">
        <v>0</v>
      </c>
      <c r="E65" s="279"/>
      <c r="F65" s="279"/>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row>
    <row r="66" spans="1:111" ht="15" hidden="1" x14ac:dyDescent="0.2">
      <c r="A66" s="168"/>
      <c r="B66" s="230">
        <v>8</v>
      </c>
      <c r="C66" s="280" t="str">
        <f>IFERROR((#REF!*8.3*1*(#REF!-#REF!))*$C17/(#REF!*#REF!*3412),"")</f>
        <v/>
      </c>
      <c r="D66" s="281">
        <v>0</v>
      </c>
      <c r="E66" s="279"/>
      <c r="F66" s="279"/>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row>
    <row r="67" spans="1:111" ht="15" hidden="1" x14ac:dyDescent="0.2">
      <c r="A67" s="168"/>
      <c r="B67" s="230">
        <v>9</v>
      </c>
      <c r="C67" s="280" t="str">
        <f>IFERROR((#REF!*8.3*1*(#REF!-#REF!))*$C18/(#REF!*#REF!*3412),"")</f>
        <v/>
      </c>
      <c r="D67" s="281">
        <v>0</v>
      </c>
      <c r="E67" s="279"/>
      <c r="F67" s="279"/>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68"/>
      <c r="CA67" s="168"/>
      <c r="CB67" s="168"/>
      <c r="CC67" s="168"/>
      <c r="CD67" s="168"/>
      <c r="CE67" s="168"/>
      <c r="CF67" s="168"/>
      <c r="CG67" s="168"/>
      <c r="CH67" s="168"/>
      <c r="CI67" s="168"/>
      <c r="CJ67" s="168"/>
      <c r="CK67" s="168"/>
      <c r="CL67" s="168"/>
      <c r="CM67" s="168"/>
      <c r="CN67" s="168"/>
      <c r="CO67" s="168"/>
      <c r="CP67" s="168"/>
      <c r="CQ67" s="168"/>
      <c r="CR67" s="168"/>
      <c r="CS67" s="168"/>
      <c r="CT67" s="168"/>
      <c r="CU67" s="168"/>
      <c r="CV67" s="168"/>
      <c r="CW67" s="168"/>
      <c r="CX67" s="168"/>
      <c r="CY67" s="168"/>
      <c r="CZ67" s="168"/>
      <c r="DA67" s="168"/>
      <c r="DB67" s="168"/>
      <c r="DC67" s="168"/>
      <c r="DD67" s="168"/>
      <c r="DE67" s="168"/>
      <c r="DF67" s="168"/>
      <c r="DG67" s="168"/>
    </row>
    <row r="68" spans="1:111" ht="15.75" hidden="1" thickBot="1" x14ac:dyDescent="0.25">
      <c r="A68" s="168"/>
      <c r="B68" s="231">
        <v>10</v>
      </c>
      <c r="C68" s="282" t="str">
        <f>IFERROR((#REF!*8.3*1*(#REF!-#REF!))*$C19/(#REF!*#REF!*3412),"")</f>
        <v/>
      </c>
      <c r="D68" s="283">
        <v>0</v>
      </c>
      <c r="E68" s="279"/>
      <c r="F68" s="279"/>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c r="BY68" s="168"/>
      <c r="BZ68" s="168"/>
      <c r="CA68" s="168"/>
      <c r="CB68" s="168"/>
      <c r="CC68" s="168"/>
      <c r="CD68" s="168"/>
      <c r="CE68" s="168"/>
      <c r="CF68" s="168"/>
      <c r="CG68" s="168"/>
      <c r="CH68" s="168"/>
      <c r="CI68" s="168"/>
      <c r="CJ68" s="168"/>
      <c r="CK68" s="168"/>
      <c r="CL68" s="168"/>
      <c r="CM68" s="168"/>
      <c r="CN68" s="168"/>
      <c r="CO68" s="168"/>
      <c r="CP68" s="168"/>
      <c r="CQ68" s="168"/>
      <c r="CR68" s="168"/>
      <c r="CS68" s="168"/>
      <c r="CT68" s="168"/>
      <c r="CU68" s="168"/>
      <c r="CV68" s="168"/>
      <c r="CW68" s="168"/>
      <c r="CX68" s="168"/>
      <c r="CY68" s="168"/>
      <c r="CZ68" s="168"/>
      <c r="DA68" s="168"/>
      <c r="DB68" s="168"/>
      <c r="DC68" s="168"/>
      <c r="DD68" s="168"/>
      <c r="DE68" s="168"/>
      <c r="DF68" s="168"/>
      <c r="DG68" s="168"/>
    </row>
    <row r="69" spans="1:111" hidden="1"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row>
    <row r="70" spans="1:111" hidden="1" x14ac:dyDescent="0.2"/>
    <row r="71" spans="1:111" hidden="1" x14ac:dyDescent="0.2"/>
  </sheetData>
  <mergeCells count="6">
    <mergeCell ref="C57:D57"/>
    <mergeCell ref="C29:D29"/>
    <mergeCell ref="B3:D3"/>
    <mergeCell ref="B5:C5"/>
    <mergeCell ref="B6:C6"/>
    <mergeCell ref="C43:D43"/>
  </mergeCells>
  <dataValidations count="2">
    <dataValidation allowBlank="1" showInputMessage="1" showErrorMessage="1" prompt="Enter Building Type on Project Summary tab." sqref="D6:F6" xr:uid="{7FDC3DDA-B5BE-45E0-B2C4-3BA65B2369EA}"/>
    <dataValidation type="whole" operator="greaterThanOrEqual" allowBlank="1" showInputMessage="1" showErrorMessage="1" sqref="C10:C19" xr:uid="{D9862BAB-AC0B-4365-ADCE-76C1F1862102}">
      <formula1>0</formula1>
    </dataValidation>
  </dataValidations>
  <pageMargins left="0.7" right="0.7" top="0.75" bottom="0.75" header="0.3" footer="0.3"/>
  <pageSetup orientation="portrait" r:id="rId1"/>
  <ignoredErrors>
    <ignoredError sqref="D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4E0F0-C034-4763-A48F-8E141ED4AFEB}">
  <dimension ref="A2:R32"/>
  <sheetViews>
    <sheetView workbookViewId="0"/>
  </sheetViews>
  <sheetFormatPr defaultRowHeight="14.25" x14ac:dyDescent="0.2"/>
  <cols>
    <col min="1" max="1" width="12.375" bestFit="1" customWidth="1"/>
    <col min="2" max="2" width="12.75" bestFit="1" customWidth="1"/>
    <col min="3" max="3" width="7.625" bestFit="1" customWidth="1"/>
    <col min="4" max="4" width="15.625" bestFit="1" customWidth="1"/>
    <col min="5" max="5" width="24.25" bestFit="1" customWidth="1"/>
    <col min="6" max="6" width="16.625" bestFit="1" customWidth="1"/>
    <col min="7" max="7" width="11.5" bestFit="1" customWidth="1"/>
    <col min="8" max="8" width="7.125" bestFit="1" customWidth="1"/>
    <col min="9" max="9" width="15" bestFit="1" customWidth="1"/>
    <col min="10" max="10" width="16.5" bestFit="1" customWidth="1"/>
    <col min="11" max="11" width="24.875" bestFit="1" customWidth="1"/>
    <col min="12" max="12" width="19.375" bestFit="1" customWidth="1"/>
    <col min="13" max="13" width="30.125" bestFit="1" customWidth="1"/>
    <col min="14" max="14" width="14" bestFit="1" customWidth="1"/>
    <col min="15" max="15" width="11" bestFit="1" customWidth="1"/>
    <col min="16" max="16" width="20.625" bestFit="1" customWidth="1"/>
    <col min="17" max="17" width="20.5" bestFit="1" customWidth="1"/>
    <col min="18" max="18" width="20" bestFit="1" customWidth="1"/>
  </cols>
  <sheetData>
    <row r="2" spans="1:18" s="47" customFormat="1" x14ac:dyDescent="0.2">
      <c r="A2" s="47" t="s">
        <v>199</v>
      </c>
      <c r="B2" s="47" t="s">
        <v>200</v>
      </c>
      <c r="C2" s="47" t="s">
        <v>173</v>
      </c>
      <c r="D2" s="47" t="s">
        <v>201</v>
      </c>
      <c r="E2" s="47" t="s">
        <v>202</v>
      </c>
      <c r="F2" s="47" t="s">
        <v>203</v>
      </c>
      <c r="G2" s="47" t="s">
        <v>204</v>
      </c>
      <c r="H2" s="47" t="s">
        <v>205</v>
      </c>
      <c r="I2" s="47" t="s">
        <v>206</v>
      </c>
      <c r="J2" s="47" t="s">
        <v>207</v>
      </c>
      <c r="K2" s="47" t="s">
        <v>208</v>
      </c>
      <c r="L2" s="47" t="s">
        <v>209</v>
      </c>
      <c r="M2" s="47" t="s">
        <v>210</v>
      </c>
      <c r="N2" s="47" t="s">
        <v>196</v>
      </c>
      <c r="O2" s="47" t="s">
        <v>99</v>
      </c>
      <c r="P2" s="47" t="s">
        <v>211</v>
      </c>
      <c r="Q2" s="47" t="s">
        <v>212</v>
      </c>
      <c r="R2" s="47" t="s">
        <v>213</v>
      </c>
    </row>
    <row r="3" spans="1:18" x14ac:dyDescent="0.2">
      <c r="A3" t="str">
        <f>IF('Heat Pump Water Heaters'!C9="","","Prescriptive")</f>
        <v>Prescriptive</v>
      </c>
      <c r="B3" t="str">
        <f>IF(A3="","","CommHPWH")</f>
        <v>CommHPWH</v>
      </c>
      <c r="C3">
        <f>IF(A3="","",'Heat Pump Water Heaters'!C9)</f>
        <v>1</v>
      </c>
      <c r="D3">
        <f>IF(A3="","",ROUND(F3/J3,2))</f>
        <v>0.01</v>
      </c>
      <c r="F3">
        <f>IF(A3="","",'Heat Pump Water Heaters'!S9)</f>
        <v>7.97</v>
      </c>
      <c r="G3" t="str">
        <f>IF(A3="","",'Heat Pump Water Heaters'!D9)</f>
        <v>ABC</v>
      </c>
      <c r="H3">
        <f>IF(A3="","",'Heat Pump Water Heaters'!E9)</f>
        <v>123</v>
      </c>
      <c r="I3">
        <f>IF(A3="","",'Heat Pump Water Heaters'!Q9)</f>
        <v>0.34050000000000002</v>
      </c>
      <c r="J3">
        <f>IF(A3="","",'Heat Pump Water Heaters'!P9)</f>
        <v>1337.91</v>
      </c>
      <c r="K3">
        <f>IF(A3="","",'Heat Pump Water Heaters'!H9)</f>
        <v>25</v>
      </c>
      <c r="L3" t="str">
        <f>IF(A3="","",'Heat Pump Water Heaters'!F9)</f>
        <v>Unconditioned Space</v>
      </c>
      <c r="M3">
        <f>IF(A3="","",'Heat Pump Water Heaters'!J9)</f>
        <v>2</v>
      </c>
      <c r="N3">
        <f>IF(A3="","",'Heat Pump Water Heaters'!G9)</f>
        <v>5000</v>
      </c>
      <c r="O3" t="str">
        <f>IF(A3="","",'Heat Pump Water Heaters'!$D$5)</f>
        <v>Education - Other</v>
      </c>
    </row>
    <row r="4" spans="1:18" x14ac:dyDescent="0.2">
      <c r="A4" s="69" t="str">
        <f>IF('Heat Pump Water Heaters'!C10="","","Prescriptive")</f>
        <v>Prescriptive</v>
      </c>
      <c r="B4" s="69" t="str">
        <f t="shared" ref="B4:B12" si="0">IF(A4="","","CommHPWH")</f>
        <v>CommHPWH</v>
      </c>
      <c r="C4" s="69">
        <f>IF(A4="","",'Heat Pump Water Heaters'!C10)</f>
        <v>2</v>
      </c>
      <c r="D4" s="69">
        <f t="shared" ref="D4:D32" si="1">IF(A4="","",ROUND(F4/J4,2))</f>
        <v>0.01</v>
      </c>
      <c r="F4" s="69">
        <f>IF(A4="","",'Heat Pump Water Heaters'!S10)</f>
        <v>83.28</v>
      </c>
      <c r="G4" s="69" t="str">
        <f>IF(A4="","",'Heat Pump Water Heaters'!D10)</f>
        <v>ABC</v>
      </c>
      <c r="H4" s="69" t="str">
        <f>IF(A4="","",'Heat Pump Water Heaters'!E10)</f>
        <v>123</v>
      </c>
      <c r="I4" s="69">
        <f>IF(A4="","",'Heat Pump Water Heaters'!Q10)</f>
        <v>4.1412000000000004</v>
      </c>
      <c r="J4" s="69">
        <f>IF(A4="","",'Heat Pump Water Heaters'!P10)</f>
        <v>8135.86</v>
      </c>
      <c r="K4" s="69">
        <f>IF(A4="","",'Heat Pump Water Heaters'!H10)</f>
        <v>50</v>
      </c>
      <c r="L4" s="69" t="str">
        <f>IF(A4="","",'Heat Pump Water Heaters'!F10)</f>
        <v>Conditioned Space</v>
      </c>
      <c r="M4" s="69">
        <f>IF(A4="","",'Heat Pump Water Heaters'!J10)</f>
        <v>2</v>
      </c>
      <c r="N4" s="69">
        <f>IF(A4="","",'Heat Pump Water Heaters'!G10)</f>
        <v>10000</v>
      </c>
      <c r="O4" t="str">
        <f>IF(A4="","",'Heat Pump Water Heaters'!$D$5)</f>
        <v>Education - Other</v>
      </c>
    </row>
    <row r="5" spans="1:18" x14ac:dyDescent="0.2">
      <c r="A5" s="69" t="str">
        <f>IF('Heat Pump Water Heaters'!C11="","","Prescriptive")</f>
        <v>Prescriptive</v>
      </c>
      <c r="B5" s="69" t="str">
        <f t="shared" si="0"/>
        <v>CommHPWH</v>
      </c>
      <c r="C5" s="69">
        <f>IF(A5="","",'Heat Pump Water Heaters'!C11)</f>
        <v>3</v>
      </c>
      <c r="D5" s="69">
        <f t="shared" si="1"/>
        <v>0.01</v>
      </c>
      <c r="F5" s="69">
        <f>IF(A5="","",'Heat Pump Water Heaters'!S11)</f>
        <v>39.659999999999997</v>
      </c>
      <c r="G5" s="69" t="str">
        <f>IF(A5="","",'Heat Pump Water Heaters'!D11)</f>
        <v>ABC</v>
      </c>
      <c r="H5" s="69" t="str">
        <f>IF(A5="","",'Heat Pump Water Heaters'!E11)</f>
        <v>123</v>
      </c>
      <c r="I5" s="69">
        <f>IF(A5="","",'Heat Pump Water Heaters'!Q11)</f>
        <v>2.0861000000000001</v>
      </c>
      <c r="J5" s="69">
        <f>IF(A5="","",'Heat Pump Water Heaters'!P11)</f>
        <v>2732.31</v>
      </c>
      <c r="K5" s="69">
        <f>IF(A5="","",'Heat Pump Water Heaters'!H11)</f>
        <v>75</v>
      </c>
      <c r="L5" s="69" t="str">
        <f>IF(A5="","",'Heat Pump Water Heaters'!F11)</f>
        <v>Kitchen</v>
      </c>
      <c r="M5" s="69">
        <f>IF(A5="","",'Heat Pump Water Heaters'!J11)</f>
        <v>2</v>
      </c>
      <c r="N5" s="69">
        <f>IF(A5="","",'Heat Pump Water Heaters'!G11)</f>
        <v>10000</v>
      </c>
      <c r="O5" t="str">
        <f>IF(A5="","",'Heat Pump Water Heaters'!$D$5)</f>
        <v>Education - Other</v>
      </c>
    </row>
    <row r="6" spans="1:18" x14ac:dyDescent="0.2">
      <c r="A6" s="69" t="str">
        <f>IF('Heat Pump Water Heaters'!C12="","","Prescriptive")</f>
        <v>Prescriptive</v>
      </c>
      <c r="B6" s="69" t="str">
        <f t="shared" si="0"/>
        <v>CommHPWH</v>
      </c>
      <c r="C6" s="69">
        <f>IF(A6="","",'Heat Pump Water Heaters'!C12)</f>
        <v>4</v>
      </c>
      <c r="D6" s="69">
        <f t="shared" si="1"/>
        <v>0.02</v>
      </c>
      <c r="F6" s="69">
        <f>IF(A6="","",'Heat Pump Water Heaters'!S12)</f>
        <v>1.75</v>
      </c>
      <c r="G6" s="69" t="str">
        <f>IF(A6="","",'Heat Pump Water Heaters'!D12)</f>
        <v>ABC</v>
      </c>
      <c r="H6" s="69" t="str">
        <f>IF(A6="","",'Heat Pump Water Heaters'!E12)</f>
        <v>123</v>
      </c>
      <c r="I6" s="69">
        <f>IF(A6="","",'Heat Pump Water Heaters'!Q12)</f>
        <v>9.4899999999999998E-2</v>
      </c>
      <c r="J6" s="69">
        <f>IF(A6="","",'Heat Pump Water Heaters'!P12)</f>
        <v>93.22</v>
      </c>
      <c r="K6" s="69">
        <f>IF(A6="","",'Heat Pump Water Heaters'!H12)</f>
        <v>120</v>
      </c>
      <c r="L6" s="69" t="str">
        <f>IF(A6="","",'Heat Pump Water Heaters'!F12)</f>
        <v>Unknown</v>
      </c>
      <c r="M6" s="69">
        <f>IF(A6="","",'Heat Pump Water Heaters'!J12)</f>
        <v>2</v>
      </c>
      <c r="N6" s="69">
        <f>IF(A6="","",'Heat Pump Water Heaters'!G12)</f>
        <v>10000</v>
      </c>
      <c r="O6" t="str">
        <f>IF(A6="","",'Heat Pump Water Heaters'!$D$5)</f>
        <v>Education - Other</v>
      </c>
    </row>
    <row r="7" spans="1:18" x14ac:dyDescent="0.2">
      <c r="A7" s="69" t="str">
        <f>IF('Heat Pump Water Heaters'!C13="","","Prescriptive")</f>
        <v/>
      </c>
      <c r="B7" s="69" t="str">
        <f t="shared" si="0"/>
        <v/>
      </c>
      <c r="C7" s="69" t="str">
        <f>IF(A7="","",'Heat Pump Water Heaters'!C13)</f>
        <v/>
      </c>
      <c r="D7" s="69" t="str">
        <f t="shared" si="1"/>
        <v/>
      </c>
      <c r="F7" s="69" t="str">
        <f>IF(A7="","",'Heat Pump Water Heaters'!S13)</f>
        <v/>
      </c>
      <c r="G7" s="69" t="str">
        <f>IF(A7="","",'Heat Pump Water Heaters'!D13)</f>
        <v/>
      </c>
      <c r="H7" s="69" t="str">
        <f>IF(A7="","",'Heat Pump Water Heaters'!E13)</f>
        <v/>
      </c>
      <c r="I7" s="69" t="str">
        <f>IF(A7="","",'Heat Pump Water Heaters'!Q13)</f>
        <v/>
      </c>
      <c r="J7" s="69" t="str">
        <f>IF(A7="","",'Heat Pump Water Heaters'!P13)</f>
        <v/>
      </c>
      <c r="K7" s="69" t="str">
        <f>IF(A7="","",'Heat Pump Water Heaters'!H13)</f>
        <v/>
      </c>
      <c r="L7" s="69" t="str">
        <f>IF(A7="","",'Heat Pump Water Heaters'!F13)</f>
        <v/>
      </c>
      <c r="M7" s="69" t="str">
        <f>IF(A7="","",'Heat Pump Water Heaters'!J13)</f>
        <v/>
      </c>
      <c r="N7" s="69" t="str">
        <f>IF(A7="","",'Heat Pump Water Heaters'!G13)</f>
        <v/>
      </c>
      <c r="O7" t="str">
        <f>IF(A7="","",'Heat Pump Water Heaters'!$D$5)</f>
        <v/>
      </c>
    </row>
    <row r="8" spans="1:18" x14ac:dyDescent="0.2">
      <c r="A8" s="69" t="str">
        <f>IF('Heat Pump Water Heaters'!C14="","","Prescriptive")</f>
        <v/>
      </c>
      <c r="B8" s="69" t="str">
        <f t="shared" si="0"/>
        <v/>
      </c>
      <c r="C8" s="69" t="str">
        <f>IF(A8="","",'Heat Pump Water Heaters'!C14)</f>
        <v/>
      </c>
      <c r="D8" s="69" t="str">
        <f t="shared" si="1"/>
        <v/>
      </c>
      <c r="F8" s="69" t="str">
        <f>IF(A8="","",'Heat Pump Water Heaters'!S14)</f>
        <v/>
      </c>
      <c r="G8" s="69" t="str">
        <f>IF(A8="","",'Heat Pump Water Heaters'!D14)</f>
        <v/>
      </c>
      <c r="H8" s="69" t="str">
        <f>IF(A8="","",'Heat Pump Water Heaters'!E14)</f>
        <v/>
      </c>
      <c r="I8" s="69" t="str">
        <f>IF(A8="","",'Heat Pump Water Heaters'!Q14)</f>
        <v/>
      </c>
      <c r="J8" s="69" t="str">
        <f>IF(A8="","",'Heat Pump Water Heaters'!P14)</f>
        <v/>
      </c>
      <c r="K8" s="69" t="str">
        <f>IF(A8="","",'Heat Pump Water Heaters'!H14)</f>
        <v/>
      </c>
      <c r="L8" s="69" t="str">
        <f>IF(A8="","",'Heat Pump Water Heaters'!F14)</f>
        <v/>
      </c>
      <c r="M8" s="69" t="str">
        <f>IF(A8="","",'Heat Pump Water Heaters'!J14)</f>
        <v/>
      </c>
      <c r="N8" s="69" t="str">
        <f>IF(A8="","",'Heat Pump Water Heaters'!G14)</f>
        <v/>
      </c>
      <c r="O8" t="str">
        <f>IF(A8="","",'Heat Pump Water Heaters'!$D$5)</f>
        <v/>
      </c>
    </row>
    <row r="9" spans="1:18" x14ac:dyDescent="0.2">
      <c r="A9" s="69" t="str">
        <f>IF('Heat Pump Water Heaters'!C15="","","Prescriptive")</f>
        <v/>
      </c>
      <c r="B9" s="69" t="str">
        <f t="shared" si="0"/>
        <v/>
      </c>
      <c r="C9" s="69" t="str">
        <f>IF(A9="","",'Heat Pump Water Heaters'!C15)</f>
        <v/>
      </c>
      <c r="D9" s="69" t="str">
        <f t="shared" si="1"/>
        <v/>
      </c>
      <c r="F9" s="69" t="str">
        <f>IF(A9="","",'Heat Pump Water Heaters'!S15)</f>
        <v/>
      </c>
      <c r="G9" s="69" t="str">
        <f>IF(A9="","",'Heat Pump Water Heaters'!D15)</f>
        <v/>
      </c>
      <c r="H9" s="69" t="str">
        <f>IF(A9="","",'Heat Pump Water Heaters'!E15)</f>
        <v/>
      </c>
      <c r="I9" s="69" t="str">
        <f>IF(A9="","",'Heat Pump Water Heaters'!Q15)</f>
        <v/>
      </c>
      <c r="J9" s="69" t="str">
        <f>IF(A9="","",'Heat Pump Water Heaters'!P15)</f>
        <v/>
      </c>
      <c r="K9" s="69" t="str">
        <f>IF(A9="","",'Heat Pump Water Heaters'!H15)</f>
        <v/>
      </c>
      <c r="L9" s="69" t="str">
        <f>IF(A9="","",'Heat Pump Water Heaters'!F15)</f>
        <v/>
      </c>
      <c r="M9" s="69" t="str">
        <f>IF(A9="","",'Heat Pump Water Heaters'!J15)</f>
        <v/>
      </c>
      <c r="N9" s="69" t="str">
        <f>IF(A9="","",'Heat Pump Water Heaters'!G15)</f>
        <v/>
      </c>
      <c r="O9" t="str">
        <f>IF(A9="","",'Heat Pump Water Heaters'!$D$5)</f>
        <v/>
      </c>
    </row>
    <row r="10" spans="1:18" x14ac:dyDescent="0.2">
      <c r="A10" s="69" t="str">
        <f>IF('Heat Pump Water Heaters'!C16="","","Prescriptive")</f>
        <v/>
      </c>
      <c r="B10" s="69" t="str">
        <f t="shared" si="0"/>
        <v/>
      </c>
      <c r="C10" s="69" t="str">
        <f>IF(A10="","",'Heat Pump Water Heaters'!C16)</f>
        <v/>
      </c>
      <c r="D10" s="69" t="str">
        <f t="shared" si="1"/>
        <v/>
      </c>
      <c r="F10" s="69" t="str">
        <f>IF(A10="","",'Heat Pump Water Heaters'!S16)</f>
        <v/>
      </c>
      <c r="G10" s="69" t="str">
        <f>IF(A10="","",'Heat Pump Water Heaters'!D16)</f>
        <v/>
      </c>
      <c r="H10" s="69" t="str">
        <f>IF(A10="","",'Heat Pump Water Heaters'!E16)</f>
        <v/>
      </c>
      <c r="I10" s="69" t="str">
        <f>IF(A10="","",'Heat Pump Water Heaters'!Q16)</f>
        <v/>
      </c>
      <c r="J10" s="69" t="str">
        <f>IF(A10="","",'Heat Pump Water Heaters'!P16)</f>
        <v/>
      </c>
      <c r="K10" s="69" t="str">
        <f>IF(A10="","",'Heat Pump Water Heaters'!H16)</f>
        <v/>
      </c>
      <c r="L10" s="69" t="str">
        <f>IF(A10="","",'Heat Pump Water Heaters'!F16)</f>
        <v/>
      </c>
      <c r="M10" s="69" t="str">
        <f>IF(A10="","",'Heat Pump Water Heaters'!J16)</f>
        <v/>
      </c>
      <c r="N10" s="69" t="str">
        <f>IF(A10="","",'Heat Pump Water Heaters'!G16)</f>
        <v/>
      </c>
      <c r="O10" t="str">
        <f>IF(A10="","",'Heat Pump Water Heaters'!$D$5)</f>
        <v/>
      </c>
    </row>
    <row r="11" spans="1:18" x14ac:dyDescent="0.2">
      <c r="A11" s="69" t="str">
        <f>IF('Heat Pump Water Heaters'!C17="","","Prescriptive")</f>
        <v/>
      </c>
      <c r="B11" s="69" t="str">
        <f t="shared" si="0"/>
        <v/>
      </c>
      <c r="C11" s="69" t="str">
        <f>IF(A11="","",'Heat Pump Water Heaters'!C17)</f>
        <v/>
      </c>
      <c r="D11" s="69" t="str">
        <f t="shared" si="1"/>
        <v/>
      </c>
      <c r="F11" s="69" t="str">
        <f>IF(A11="","",'Heat Pump Water Heaters'!S17)</f>
        <v/>
      </c>
      <c r="G11" s="69" t="str">
        <f>IF(A11="","",'Heat Pump Water Heaters'!D17)</f>
        <v/>
      </c>
      <c r="H11" s="69" t="str">
        <f>IF(A11="","",'Heat Pump Water Heaters'!E17)</f>
        <v/>
      </c>
      <c r="I11" s="69" t="str">
        <f>IF(A11="","",'Heat Pump Water Heaters'!Q17)</f>
        <v/>
      </c>
      <c r="J11" s="69" t="str">
        <f>IF(A11="","",'Heat Pump Water Heaters'!P17)</f>
        <v/>
      </c>
      <c r="K11" s="69" t="str">
        <f>IF(A11="","",'Heat Pump Water Heaters'!H17)</f>
        <v/>
      </c>
      <c r="L11" s="69" t="str">
        <f>IF(A11="","",'Heat Pump Water Heaters'!F17)</f>
        <v/>
      </c>
      <c r="M11" s="69" t="str">
        <f>IF(A11="","",'Heat Pump Water Heaters'!J17)</f>
        <v/>
      </c>
      <c r="N11" s="69" t="str">
        <f>IF(A11="","",'Heat Pump Water Heaters'!G17)</f>
        <v/>
      </c>
      <c r="O11" t="str">
        <f>IF(A11="","",'Heat Pump Water Heaters'!$D$5)</f>
        <v/>
      </c>
    </row>
    <row r="12" spans="1:18" s="104" customFormat="1" ht="15" thickBot="1" x14ac:dyDescent="0.25">
      <c r="A12" s="104" t="str">
        <f>IF('Heat Pump Water Heaters'!C18="","","Prescriptive")</f>
        <v/>
      </c>
      <c r="B12" s="104" t="str">
        <f t="shared" si="0"/>
        <v/>
      </c>
      <c r="C12" s="104" t="str">
        <f>IF(A12="","",'Heat Pump Water Heaters'!C18)</f>
        <v/>
      </c>
      <c r="D12" s="104" t="str">
        <f t="shared" si="1"/>
        <v/>
      </c>
      <c r="F12" s="104" t="str">
        <f>IF(A12="","",'Heat Pump Water Heaters'!S18)</f>
        <v/>
      </c>
      <c r="G12" s="104" t="str">
        <f>IF(A12="","",'Heat Pump Water Heaters'!D18)</f>
        <v/>
      </c>
      <c r="H12" s="104" t="str">
        <f>IF(A12="","",'Heat Pump Water Heaters'!E18)</f>
        <v/>
      </c>
      <c r="I12" s="104" t="str">
        <f>IF(A12="","",'Heat Pump Water Heaters'!Q18)</f>
        <v/>
      </c>
      <c r="J12" s="104" t="str">
        <f>IF(A12="","",'Heat Pump Water Heaters'!P18)</f>
        <v/>
      </c>
      <c r="K12" s="104" t="str">
        <f>IF(A12="","",'Heat Pump Water Heaters'!H18)</f>
        <v/>
      </c>
      <c r="L12" s="104" t="str">
        <f>IF(A12="","",'Heat Pump Water Heaters'!F18)</f>
        <v/>
      </c>
      <c r="M12" s="104" t="str">
        <f>IF(A12="","",'Heat Pump Water Heaters'!J18)</f>
        <v/>
      </c>
      <c r="N12" s="104" t="str">
        <f>IF(A12="","",'Heat Pump Water Heaters'!G18)</f>
        <v/>
      </c>
      <c r="O12" s="104" t="str">
        <f>IF(A12="","",'Heat Pump Water Heaters'!$D$5)</f>
        <v/>
      </c>
    </row>
    <row r="13" spans="1:18" x14ac:dyDescent="0.2">
      <c r="A13" t="str">
        <f>IF('Pre-Rinse Spray Valves'!C7="","","Prescriptive")</f>
        <v>Prescriptive</v>
      </c>
      <c r="B13" t="str">
        <f>IF(A13="","",'Pre-Rinse Spray Valves'!M7)</f>
        <v>LFRinseSprayTSO</v>
      </c>
      <c r="C13">
        <f>IF(A13="","",'Pre-Rinse Spray Valves'!C7)</f>
        <v>1</v>
      </c>
      <c r="D13" s="69">
        <f t="shared" si="1"/>
        <v>0.01</v>
      </c>
      <c r="F13">
        <f>IF(A13="","",'Pre-Rinse Spray Valves'!L7)</f>
        <v>0.91</v>
      </c>
      <c r="G13" t="str">
        <f>IF(A13="","",'Pre-Rinse Spray Valves'!D7)</f>
        <v>ABC</v>
      </c>
      <c r="H13">
        <f>IF(A13="","",'Pre-Rinse Spray Valves'!E7)</f>
        <v>123</v>
      </c>
      <c r="I13">
        <f>IF(A13="","",'Pre-Rinse Spray Valves'!J7)</f>
        <v>0.04</v>
      </c>
      <c r="J13">
        <f>IF(A13="","",'Pre-Rinse Spray Valves'!I7)</f>
        <v>143</v>
      </c>
      <c r="O13" t="str">
        <f>IF(A13="","",'Pre-Rinse Spray Valves'!H7)</f>
        <v>Other</v>
      </c>
      <c r="P13">
        <f>IF(A13="","",1)</f>
        <v>1</v>
      </c>
    </row>
    <row r="14" spans="1:18" x14ac:dyDescent="0.2">
      <c r="A14" s="69" t="str">
        <f>IF('Pre-Rinse Spray Valves'!C8="","","Prescriptive")</f>
        <v>Prescriptive</v>
      </c>
      <c r="B14" s="69" t="str">
        <f>IF(A14="","",'Pre-Rinse Spray Valves'!M8)</f>
        <v>LFRinseSprayGrocery</v>
      </c>
      <c r="C14" s="69">
        <f>IF(A14="","",'Pre-Rinse Spray Valves'!C8)</f>
        <v>1</v>
      </c>
      <c r="D14" s="69">
        <f t="shared" si="1"/>
        <v>0</v>
      </c>
      <c r="F14" s="69">
        <f>IF(A14="","",'Pre-Rinse Spray Valves'!L8)</f>
        <v>7.52</v>
      </c>
      <c r="G14" s="69" t="str">
        <f>IF(A14="","",'Pre-Rinse Spray Valves'!D8)</f>
        <v>ABC</v>
      </c>
      <c r="H14" s="69">
        <f>IF(A14="","",'Pre-Rinse Spray Valves'!E8)</f>
        <v>123</v>
      </c>
      <c r="I14" s="69">
        <f>IF(A14="","",'Pre-Rinse Spray Valves'!J8)</f>
        <v>0.27</v>
      </c>
      <c r="J14" s="69">
        <f>IF(A14="","",'Pre-Rinse Spray Valves'!I8)</f>
        <v>1776</v>
      </c>
      <c r="O14" t="str">
        <f>IF(A14="","",'Pre-Rinse Spray Valves'!H8)</f>
        <v>Food Service</v>
      </c>
      <c r="P14">
        <f t="shared" ref="P14:P22" si="2">IF(A14="","",1)</f>
        <v>1</v>
      </c>
    </row>
    <row r="15" spans="1:18" x14ac:dyDescent="0.2">
      <c r="A15" s="69" t="str">
        <f>IF('Pre-Rinse Spray Valves'!C9="","","Prescriptive")</f>
        <v/>
      </c>
      <c r="B15" s="69" t="str">
        <f>IF(A15="","",'Pre-Rinse Spray Valves'!M9)</f>
        <v/>
      </c>
      <c r="C15" s="69" t="str">
        <f>IF(A15="","",'Pre-Rinse Spray Valves'!C9)</f>
        <v/>
      </c>
      <c r="D15" s="69" t="str">
        <f t="shared" si="1"/>
        <v/>
      </c>
      <c r="F15" s="69" t="str">
        <f>IF(A15="","",'Pre-Rinse Spray Valves'!L9)</f>
        <v/>
      </c>
      <c r="G15" s="69" t="str">
        <f>IF(A15="","",'Pre-Rinse Spray Valves'!D9)</f>
        <v/>
      </c>
      <c r="H15" s="69" t="str">
        <f>IF(A15="","",'Pre-Rinse Spray Valves'!E9)</f>
        <v/>
      </c>
      <c r="I15" s="69" t="str">
        <f>IF(A15="","",'Pre-Rinse Spray Valves'!J9)</f>
        <v/>
      </c>
      <c r="J15" s="69" t="str">
        <f>IF(A15="","",'Pre-Rinse Spray Valves'!I9)</f>
        <v/>
      </c>
      <c r="O15" t="str">
        <f>IF(A15="","",'Pre-Rinse Spray Valves'!H9)</f>
        <v/>
      </c>
      <c r="P15" t="str">
        <f t="shared" si="2"/>
        <v/>
      </c>
    </row>
    <row r="16" spans="1:18" x14ac:dyDescent="0.2">
      <c r="A16" s="69" t="str">
        <f>IF('Pre-Rinse Spray Valves'!C10="","","Prescriptive")</f>
        <v/>
      </c>
      <c r="B16" s="69" t="str">
        <f>IF(A16="","",'Pre-Rinse Spray Valves'!M10)</f>
        <v/>
      </c>
      <c r="C16" s="69" t="str">
        <f>IF(A16="","",'Pre-Rinse Spray Valves'!C10)</f>
        <v/>
      </c>
      <c r="D16" s="69" t="str">
        <f t="shared" si="1"/>
        <v/>
      </c>
      <c r="F16" s="69" t="str">
        <f>IF(A16="","",'Pre-Rinse Spray Valves'!L10)</f>
        <v/>
      </c>
      <c r="G16" s="69" t="str">
        <f>IF(A16="","",'Pre-Rinse Spray Valves'!D10)</f>
        <v/>
      </c>
      <c r="H16" s="69" t="str">
        <f>IF(A16="","",'Pre-Rinse Spray Valves'!E10)</f>
        <v/>
      </c>
      <c r="I16" s="69" t="str">
        <f>IF(A16="","",'Pre-Rinse Spray Valves'!J10)</f>
        <v/>
      </c>
      <c r="J16" s="69" t="str">
        <f>IF(A16="","",'Pre-Rinse Spray Valves'!I10)</f>
        <v/>
      </c>
      <c r="O16" t="str">
        <f>IF(A16="","",'Pre-Rinse Spray Valves'!H10)</f>
        <v/>
      </c>
      <c r="P16" t="str">
        <f t="shared" si="2"/>
        <v/>
      </c>
    </row>
    <row r="17" spans="1:18" x14ac:dyDescent="0.2">
      <c r="A17" s="69" t="str">
        <f>IF('Pre-Rinse Spray Valves'!C11="","","Prescriptive")</f>
        <v/>
      </c>
      <c r="B17" s="69" t="str">
        <f>IF(A17="","",'Pre-Rinse Spray Valves'!M11)</f>
        <v/>
      </c>
      <c r="C17" s="69" t="str">
        <f>IF(A17="","",'Pre-Rinse Spray Valves'!C11)</f>
        <v/>
      </c>
      <c r="D17" s="69" t="str">
        <f t="shared" si="1"/>
        <v/>
      </c>
      <c r="F17" s="69" t="str">
        <f>IF(A17="","",'Pre-Rinse Spray Valves'!L11)</f>
        <v/>
      </c>
      <c r="G17" s="69" t="str">
        <f>IF(A17="","",'Pre-Rinse Spray Valves'!D11)</f>
        <v/>
      </c>
      <c r="H17" s="69" t="str">
        <f>IF(A17="","",'Pre-Rinse Spray Valves'!E11)</f>
        <v/>
      </c>
      <c r="I17" s="69" t="str">
        <f>IF(A17="","",'Pre-Rinse Spray Valves'!J11)</f>
        <v/>
      </c>
      <c r="J17" s="69" t="str">
        <f>IF(A17="","",'Pre-Rinse Spray Valves'!I11)</f>
        <v/>
      </c>
      <c r="O17" t="str">
        <f>IF(A17="","",'Pre-Rinse Spray Valves'!H11)</f>
        <v/>
      </c>
      <c r="P17" t="str">
        <f t="shared" si="2"/>
        <v/>
      </c>
    </row>
    <row r="18" spans="1:18" x14ac:dyDescent="0.2">
      <c r="A18" s="69" t="str">
        <f>IF('Pre-Rinse Spray Valves'!C12="","","Prescriptive")</f>
        <v/>
      </c>
      <c r="B18" s="69" t="str">
        <f>IF(A18="","",'Pre-Rinse Spray Valves'!M12)</f>
        <v/>
      </c>
      <c r="C18" s="69" t="str">
        <f>IF(A18="","",'Pre-Rinse Spray Valves'!C12)</f>
        <v/>
      </c>
      <c r="D18" s="69" t="str">
        <f t="shared" si="1"/>
        <v/>
      </c>
      <c r="F18" s="69" t="str">
        <f>IF(A18="","",'Pre-Rinse Spray Valves'!L12)</f>
        <v/>
      </c>
      <c r="G18" s="69" t="str">
        <f>IF(A18="","",'Pre-Rinse Spray Valves'!D12)</f>
        <v/>
      </c>
      <c r="H18" s="69" t="str">
        <f>IF(A18="","",'Pre-Rinse Spray Valves'!E12)</f>
        <v/>
      </c>
      <c r="I18" s="69" t="str">
        <f>IF(A18="","",'Pre-Rinse Spray Valves'!J12)</f>
        <v/>
      </c>
      <c r="J18" s="69" t="str">
        <f>IF(A18="","",'Pre-Rinse Spray Valves'!I12)</f>
        <v/>
      </c>
      <c r="O18" t="str">
        <f>IF(A18="","",'Pre-Rinse Spray Valves'!H12)</f>
        <v/>
      </c>
      <c r="P18" t="str">
        <f t="shared" si="2"/>
        <v/>
      </c>
    </row>
    <row r="19" spans="1:18" x14ac:dyDescent="0.2">
      <c r="A19" s="69" t="str">
        <f>IF('Pre-Rinse Spray Valves'!C13="","","Prescriptive")</f>
        <v/>
      </c>
      <c r="B19" s="69" t="str">
        <f>IF(A19="","",'Pre-Rinse Spray Valves'!M13)</f>
        <v/>
      </c>
      <c r="C19" s="69" t="str">
        <f>IF(A19="","",'Pre-Rinse Spray Valves'!C13)</f>
        <v/>
      </c>
      <c r="D19" s="69" t="str">
        <f t="shared" si="1"/>
        <v/>
      </c>
      <c r="F19" s="69" t="str">
        <f>IF(A19="","",'Pre-Rinse Spray Valves'!L13)</f>
        <v/>
      </c>
      <c r="G19" s="69" t="str">
        <f>IF(A19="","",'Pre-Rinse Spray Valves'!D13)</f>
        <v/>
      </c>
      <c r="H19" s="69" t="str">
        <f>IF(A19="","",'Pre-Rinse Spray Valves'!E13)</f>
        <v/>
      </c>
      <c r="I19" s="69" t="str">
        <f>IF(A19="","",'Pre-Rinse Spray Valves'!J13)</f>
        <v/>
      </c>
      <c r="J19" s="69" t="str">
        <f>IF(A19="","",'Pre-Rinse Spray Valves'!I13)</f>
        <v/>
      </c>
      <c r="O19" t="str">
        <f>IF(A19="","",'Pre-Rinse Spray Valves'!H13)</f>
        <v/>
      </c>
      <c r="P19" t="str">
        <f t="shared" si="2"/>
        <v/>
      </c>
    </row>
    <row r="20" spans="1:18" x14ac:dyDescent="0.2">
      <c r="A20" s="69" t="str">
        <f>IF('Pre-Rinse Spray Valves'!C14="","","Prescriptive")</f>
        <v/>
      </c>
      <c r="B20" s="69" t="str">
        <f>IF(A20="","",'Pre-Rinse Spray Valves'!M14)</f>
        <v/>
      </c>
      <c r="C20" s="69" t="str">
        <f>IF(A20="","",'Pre-Rinse Spray Valves'!C14)</f>
        <v/>
      </c>
      <c r="D20" s="69" t="str">
        <f t="shared" si="1"/>
        <v/>
      </c>
      <c r="F20" s="69" t="str">
        <f>IF(A20="","",'Pre-Rinse Spray Valves'!L14)</f>
        <v/>
      </c>
      <c r="G20" s="69" t="str">
        <f>IF(A20="","",'Pre-Rinse Spray Valves'!D14)</f>
        <v/>
      </c>
      <c r="H20" s="69" t="str">
        <f>IF(A20="","",'Pre-Rinse Spray Valves'!E14)</f>
        <v/>
      </c>
      <c r="I20" s="69" t="str">
        <f>IF(A20="","",'Pre-Rinse Spray Valves'!J14)</f>
        <v/>
      </c>
      <c r="J20" s="69" t="str">
        <f>IF(A20="","",'Pre-Rinse Spray Valves'!I14)</f>
        <v/>
      </c>
      <c r="O20" t="str">
        <f>IF(A20="","",'Pre-Rinse Spray Valves'!H14)</f>
        <v/>
      </c>
      <c r="P20" t="str">
        <f t="shared" si="2"/>
        <v/>
      </c>
    </row>
    <row r="21" spans="1:18" x14ac:dyDescent="0.2">
      <c r="A21" s="69" t="str">
        <f>IF('Pre-Rinse Spray Valves'!C15="","","Prescriptive")</f>
        <v/>
      </c>
      <c r="B21" s="69" t="str">
        <f>IF(A21="","",'Pre-Rinse Spray Valves'!M15)</f>
        <v/>
      </c>
      <c r="C21" s="69" t="str">
        <f>IF(A21="","",'Pre-Rinse Spray Valves'!C15)</f>
        <v/>
      </c>
      <c r="D21" s="69" t="str">
        <f t="shared" si="1"/>
        <v/>
      </c>
      <c r="F21" s="69" t="str">
        <f>IF(A21="","",'Pre-Rinse Spray Valves'!L15)</f>
        <v/>
      </c>
      <c r="G21" s="69" t="str">
        <f>IF(A21="","",'Pre-Rinse Spray Valves'!D15)</f>
        <v/>
      </c>
      <c r="H21" s="69" t="str">
        <f>IF(A21="","",'Pre-Rinse Spray Valves'!E15)</f>
        <v/>
      </c>
      <c r="I21" s="69" t="str">
        <f>IF(A21="","",'Pre-Rinse Spray Valves'!J15)</f>
        <v/>
      </c>
      <c r="J21" s="69" t="str">
        <f>IF(A21="","",'Pre-Rinse Spray Valves'!I15)</f>
        <v/>
      </c>
      <c r="O21" t="str">
        <f>IF(A21="","",'Pre-Rinse Spray Valves'!H15)</f>
        <v/>
      </c>
      <c r="P21" t="str">
        <f t="shared" si="2"/>
        <v/>
      </c>
    </row>
    <row r="22" spans="1:18" s="104" customFormat="1" ht="15" thickBot="1" x14ac:dyDescent="0.25">
      <c r="A22" s="104" t="str">
        <f>IF('Pre-Rinse Spray Valves'!C16="","","Prescriptive")</f>
        <v/>
      </c>
      <c r="B22" s="104" t="str">
        <f>IF(A22="","",'Pre-Rinse Spray Valves'!M16)</f>
        <v/>
      </c>
      <c r="C22" s="104" t="str">
        <f>IF(A22="","",'Pre-Rinse Spray Valves'!C16)</f>
        <v/>
      </c>
      <c r="D22" s="104" t="str">
        <f t="shared" si="1"/>
        <v/>
      </c>
      <c r="F22" s="104" t="str">
        <f>IF(A22="","",'Pre-Rinse Spray Valves'!L16)</f>
        <v/>
      </c>
      <c r="G22" s="104" t="str">
        <f>IF(A22="","",'Pre-Rinse Spray Valves'!D16)</f>
        <v/>
      </c>
      <c r="H22" s="104" t="str">
        <f>IF(A22="","",'Pre-Rinse Spray Valves'!E16)</f>
        <v/>
      </c>
      <c r="I22" s="104" t="str">
        <f>IF(A22="","",'Pre-Rinse Spray Valves'!J16)</f>
        <v/>
      </c>
      <c r="J22" s="104" t="str">
        <f>IF(A22="","",'Pre-Rinse Spray Valves'!I16)</f>
        <v/>
      </c>
      <c r="O22" s="104" t="str">
        <f>IF(A22="","",'Pre-Rinse Spray Valves'!H16)</f>
        <v/>
      </c>
      <c r="P22" s="104" t="str">
        <f t="shared" si="2"/>
        <v/>
      </c>
    </row>
    <row r="23" spans="1:18" x14ac:dyDescent="0.2">
      <c r="A23" t="str">
        <f>IF('Fuel Switching for DHW'!C10="","","Prescriptive")</f>
        <v>Prescriptive</v>
      </c>
      <c r="B23" t="str">
        <f>IF(A23="","","FuelSwitchGasPro")</f>
        <v>FuelSwitchGasPro</v>
      </c>
      <c r="C23">
        <f>IF(A23="","",'Fuel Switching for DHW'!C10)</f>
        <v>1</v>
      </c>
      <c r="D23" s="69">
        <f t="shared" si="1"/>
        <v>0.01</v>
      </c>
      <c r="F23">
        <f>IF(A23="","",'Fuel Switching for DHW'!L10)</f>
        <v>8.9</v>
      </c>
      <c r="G23" t="str">
        <f>IF(A23="","",'Fuel Switching for DHW'!D10)</f>
        <v>ABC</v>
      </c>
      <c r="H23">
        <f>IF(A23="","",'Fuel Switching for DHW'!E10)</f>
        <v>123</v>
      </c>
      <c r="I23">
        <f>IF(A23="","",'Fuel Switching for DHW'!H10)</f>
        <v>0.3821</v>
      </c>
      <c r="J23">
        <f>IF(A23="","",'Fuel Switching for DHW'!G10)</f>
        <v>1475</v>
      </c>
      <c r="Q23">
        <f>IF(A23="","",1)</f>
        <v>1</v>
      </c>
      <c r="R23">
        <f>IF(A23="","",'Fuel Switching for DHW'!J10)</f>
        <v>45.300000000000004</v>
      </c>
    </row>
    <row r="24" spans="1:18" x14ac:dyDescent="0.2">
      <c r="A24" s="69" t="str">
        <f>IF('Fuel Switching for DHW'!C11="","","Prescriptive")</f>
        <v/>
      </c>
      <c r="B24" s="69" t="str">
        <f t="shared" ref="B24:B32" si="3">IF(A24="","","FuelSwitchGasPro")</f>
        <v/>
      </c>
      <c r="C24" s="69" t="str">
        <f>IF(A24="","",'Fuel Switching for DHW'!C11)</f>
        <v/>
      </c>
      <c r="D24" s="69" t="str">
        <f t="shared" si="1"/>
        <v/>
      </c>
      <c r="F24" s="69" t="str">
        <f>IF(A24="","",'Fuel Switching for DHW'!L11)</f>
        <v/>
      </c>
      <c r="G24" s="69" t="str">
        <f>IF(A24="","",'Fuel Switching for DHW'!D11)</f>
        <v/>
      </c>
      <c r="H24" s="69" t="str">
        <f>IF(A24="","",'Fuel Switching for DHW'!E11)</f>
        <v/>
      </c>
      <c r="I24" s="69" t="str">
        <f>IF(A24="","",'Fuel Switching for DHW'!H11)</f>
        <v/>
      </c>
      <c r="J24" s="69" t="str">
        <f>IF(A24="","",'Fuel Switching for DHW'!G11)</f>
        <v/>
      </c>
      <c r="Q24" t="str">
        <f t="shared" ref="Q24:Q32" si="4">IF(A24="","",1)</f>
        <v/>
      </c>
      <c r="R24" t="str">
        <f>IF(A24="","",'Fuel Switching for DHW'!J11)</f>
        <v/>
      </c>
    </row>
    <row r="25" spans="1:18" x14ac:dyDescent="0.2">
      <c r="A25" s="69" t="str">
        <f>IF('Fuel Switching for DHW'!C12="","","Prescriptive")</f>
        <v/>
      </c>
      <c r="B25" s="69" t="str">
        <f t="shared" si="3"/>
        <v/>
      </c>
      <c r="C25" s="69" t="str">
        <f>IF(A25="","",'Fuel Switching for DHW'!C12)</f>
        <v/>
      </c>
      <c r="D25" s="69" t="str">
        <f t="shared" si="1"/>
        <v/>
      </c>
      <c r="F25" s="69" t="str">
        <f>IF(A25="","",'Fuel Switching for DHW'!L12)</f>
        <v/>
      </c>
      <c r="G25" s="69" t="str">
        <f>IF(A25="","",'Fuel Switching for DHW'!D12)</f>
        <v/>
      </c>
      <c r="H25" s="69" t="str">
        <f>IF(A25="","",'Fuel Switching for DHW'!E12)</f>
        <v/>
      </c>
      <c r="I25" s="69" t="str">
        <f>IF(A25="","",'Fuel Switching for DHW'!H12)</f>
        <v/>
      </c>
      <c r="J25" s="69" t="str">
        <f>IF(A25="","",'Fuel Switching for DHW'!G12)</f>
        <v/>
      </c>
      <c r="Q25" t="str">
        <f t="shared" si="4"/>
        <v/>
      </c>
      <c r="R25" t="str">
        <f>IF(A25="","",'Fuel Switching for DHW'!J12)</f>
        <v/>
      </c>
    </row>
    <row r="26" spans="1:18" x14ac:dyDescent="0.2">
      <c r="A26" s="69" t="str">
        <f>IF('Fuel Switching for DHW'!C13="","","Prescriptive")</f>
        <v/>
      </c>
      <c r="B26" s="69" t="str">
        <f t="shared" si="3"/>
        <v/>
      </c>
      <c r="C26" s="69" t="str">
        <f>IF(A26="","",'Fuel Switching for DHW'!C13)</f>
        <v/>
      </c>
      <c r="D26" s="69" t="str">
        <f t="shared" si="1"/>
        <v/>
      </c>
      <c r="F26" s="69" t="str">
        <f>IF(A26="","",'Fuel Switching for DHW'!L13)</f>
        <v/>
      </c>
      <c r="G26" s="69" t="str">
        <f>IF(A26="","",'Fuel Switching for DHW'!D13)</f>
        <v/>
      </c>
      <c r="H26" s="69" t="str">
        <f>IF(A26="","",'Fuel Switching for DHW'!E13)</f>
        <v/>
      </c>
      <c r="I26" s="69" t="str">
        <f>IF(A26="","",'Fuel Switching for DHW'!H13)</f>
        <v/>
      </c>
      <c r="J26" s="69" t="str">
        <f>IF(A26="","",'Fuel Switching for DHW'!G13)</f>
        <v/>
      </c>
      <c r="Q26" t="str">
        <f t="shared" si="4"/>
        <v/>
      </c>
      <c r="R26" t="str">
        <f>IF(A26="","",'Fuel Switching for DHW'!J13)</f>
        <v/>
      </c>
    </row>
    <row r="27" spans="1:18" x14ac:dyDescent="0.2">
      <c r="A27" s="69" t="str">
        <f>IF('Fuel Switching for DHW'!C14="","","Prescriptive")</f>
        <v/>
      </c>
      <c r="B27" s="69" t="str">
        <f t="shared" si="3"/>
        <v/>
      </c>
      <c r="C27" s="69" t="str">
        <f>IF(A27="","",'Fuel Switching for DHW'!C14)</f>
        <v/>
      </c>
      <c r="D27" s="69" t="str">
        <f t="shared" si="1"/>
        <v/>
      </c>
      <c r="F27" s="69" t="str">
        <f>IF(A27="","",'Fuel Switching for DHW'!L14)</f>
        <v/>
      </c>
      <c r="G27" s="69" t="str">
        <f>IF(A27="","",'Fuel Switching for DHW'!D14)</f>
        <v/>
      </c>
      <c r="H27" s="69" t="str">
        <f>IF(A27="","",'Fuel Switching for DHW'!E14)</f>
        <v/>
      </c>
      <c r="I27" s="69" t="str">
        <f>IF(A27="","",'Fuel Switching for DHW'!H14)</f>
        <v/>
      </c>
      <c r="J27" s="69" t="str">
        <f>IF(A27="","",'Fuel Switching for DHW'!G14)</f>
        <v/>
      </c>
      <c r="Q27" t="str">
        <f t="shared" si="4"/>
        <v/>
      </c>
      <c r="R27" t="str">
        <f>IF(A27="","",'Fuel Switching for DHW'!J14)</f>
        <v/>
      </c>
    </row>
    <row r="28" spans="1:18" x14ac:dyDescent="0.2">
      <c r="A28" s="69" t="str">
        <f>IF('Fuel Switching for DHW'!C15="","","Prescriptive")</f>
        <v/>
      </c>
      <c r="B28" s="69" t="str">
        <f t="shared" si="3"/>
        <v/>
      </c>
      <c r="C28" s="69" t="str">
        <f>IF(A28="","",'Fuel Switching for DHW'!C15)</f>
        <v/>
      </c>
      <c r="D28" s="69" t="str">
        <f t="shared" si="1"/>
        <v/>
      </c>
      <c r="F28" s="69" t="str">
        <f>IF(A28="","",'Fuel Switching for DHW'!L15)</f>
        <v/>
      </c>
      <c r="G28" s="69" t="str">
        <f>IF(A28="","",'Fuel Switching for DHW'!D15)</f>
        <v/>
      </c>
      <c r="H28" s="69" t="str">
        <f>IF(A28="","",'Fuel Switching for DHW'!E15)</f>
        <v/>
      </c>
      <c r="I28" s="69" t="str">
        <f>IF(A28="","",'Fuel Switching for DHW'!H15)</f>
        <v/>
      </c>
      <c r="J28" s="69" t="str">
        <f>IF(A28="","",'Fuel Switching for DHW'!G15)</f>
        <v/>
      </c>
      <c r="Q28" t="str">
        <f t="shared" si="4"/>
        <v/>
      </c>
      <c r="R28" t="str">
        <f>IF(A28="","",'Fuel Switching for DHW'!J15)</f>
        <v/>
      </c>
    </row>
    <row r="29" spans="1:18" x14ac:dyDescent="0.2">
      <c r="A29" s="69" t="str">
        <f>IF('Fuel Switching for DHW'!C16="","","Prescriptive")</f>
        <v/>
      </c>
      <c r="B29" s="69" t="str">
        <f t="shared" si="3"/>
        <v/>
      </c>
      <c r="C29" s="69" t="str">
        <f>IF(A29="","",'Fuel Switching for DHW'!C16)</f>
        <v/>
      </c>
      <c r="D29" s="69" t="str">
        <f t="shared" si="1"/>
        <v/>
      </c>
      <c r="F29" s="69" t="str">
        <f>IF(A29="","",'Fuel Switching for DHW'!L16)</f>
        <v/>
      </c>
      <c r="G29" s="69" t="str">
        <f>IF(A29="","",'Fuel Switching for DHW'!D16)</f>
        <v/>
      </c>
      <c r="H29" s="69" t="str">
        <f>IF(A29="","",'Fuel Switching for DHW'!E16)</f>
        <v/>
      </c>
      <c r="I29" s="69" t="str">
        <f>IF(A29="","",'Fuel Switching for DHW'!H16)</f>
        <v/>
      </c>
      <c r="J29" s="69" t="str">
        <f>IF(A29="","",'Fuel Switching for DHW'!G16)</f>
        <v/>
      </c>
      <c r="Q29" t="str">
        <f t="shared" si="4"/>
        <v/>
      </c>
      <c r="R29" t="str">
        <f>IF(A29="","",'Fuel Switching for DHW'!J16)</f>
        <v/>
      </c>
    </row>
    <row r="30" spans="1:18" x14ac:dyDescent="0.2">
      <c r="A30" s="69" t="str">
        <f>IF('Fuel Switching for DHW'!C17="","","Prescriptive")</f>
        <v/>
      </c>
      <c r="B30" s="69" t="str">
        <f t="shared" si="3"/>
        <v/>
      </c>
      <c r="C30" s="69" t="str">
        <f>IF(A30="","",'Fuel Switching for DHW'!C17)</f>
        <v/>
      </c>
      <c r="D30" s="69" t="str">
        <f t="shared" si="1"/>
        <v/>
      </c>
      <c r="F30" s="69" t="str">
        <f>IF(A30="","",'Fuel Switching for DHW'!L17)</f>
        <v/>
      </c>
      <c r="G30" s="69" t="str">
        <f>IF(A30="","",'Fuel Switching for DHW'!D17)</f>
        <v/>
      </c>
      <c r="H30" s="69" t="str">
        <f>IF(A30="","",'Fuel Switching for DHW'!E17)</f>
        <v/>
      </c>
      <c r="I30" s="69" t="str">
        <f>IF(A30="","",'Fuel Switching for DHW'!H17)</f>
        <v/>
      </c>
      <c r="J30" s="69" t="str">
        <f>IF(A30="","",'Fuel Switching for DHW'!G17)</f>
        <v/>
      </c>
      <c r="Q30" t="str">
        <f t="shared" si="4"/>
        <v/>
      </c>
      <c r="R30" t="str">
        <f>IF(A30="","",'Fuel Switching for DHW'!J17)</f>
        <v/>
      </c>
    </row>
    <row r="31" spans="1:18" x14ac:dyDescent="0.2">
      <c r="A31" s="69" t="str">
        <f>IF('Fuel Switching for DHW'!C18="","","Prescriptive")</f>
        <v/>
      </c>
      <c r="B31" s="69" t="str">
        <f t="shared" si="3"/>
        <v/>
      </c>
      <c r="C31" s="69" t="str">
        <f>IF(A31="","",'Fuel Switching for DHW'!C18)</f>
        <v/>
      </c>
      <c r="D31" s="69" t="str">
        <f t="shared" si="1"/>
        <v/>
      </c>
      <c r="F31" s="69" t="str">
        <f>IF(A31="","",'Fuel Switching for DHW'!L18)</f>
        <v/>
      </c>
      <c r="G31" s="69" t="str">
        <f>IF(A31="","",'Fuel Switching for DHW'!D18)</f>
        <v/>
      </c>
      <c r="H31" s="69" t="str">
        <f>IF(A31="","",'Fuel Switching for DHW'!E18)</f>
        <v/>
      </c>
      <c r="I31" s="69" t="str">
        <f>IF(A31="","",'Fuel Switching for DHW'!H18)</f>
        <v/>
      </c>
      <c r="J31" s="69" t="str">
        <f>IF(A31="","",'Fuel Switching for DHW'!G18)</f>
        <v/>
      </c>
      <c r="Q31" t="str">
        <f t="shared" si="4"/>
        <v/>
      </c>
      <c r="R31" t="str">
        <f>IF(A31="","",'Fuel Switching for DHW'!J18)</f>
        <v/>
      </c>
    </row>
    <row r="32" spans="1:18" s="104" customFormat="1" ht="15" thickBot="1" x14ac:dyDescent="0.25">
      <c r="A32" s="104" t="str">
        <f>IF('Fuel Switching for DHW'!C19="","","Prescriptive")</f>
        <v/>
      </c>
      <c r="B32" s="104" t="str">
        <f t="shared" si="3"/>
        <v/>
      </c>
      <c r="C32" s="104" t="str">
        <f>IF(A32="","",'Fuel Switching for DHW'!C19)</f>
        <v/>
      </c>
      <c r="D32" s="104" t="str">
        <f t="shared" si="1"/>
        <v/>
      </c>
      <c r="F32" s="104" t="str">
        <f>IF(A32="","",'Fuel Switching for DHW'!L19)</f>
        <v/>
      </c>
      <c r="G32" s="104" t="str">
        <f>IF(A32="","",'Fuel Switching for DHW'!D19)</f>
        <v/>
      </c>
      <c r="H32" s="104" t="str">
        <f>IF(A32="","",'Fuel Switching for DHW'!E19)</f>
        <v/>
      </c>
      <c r="I32" s="104" t="str">
        <f>IF(A32="","",'Fuel Switching for DHW'!H19)</f>
        <v/>
      </c>
      <c r="J32" s="104" t="str">
        <f>IF(A32="","",'Fuel Switching for DHW'!G19)</f>
        <v/>
      </c>
      <c r="Q32" s="104" t="str">
        <f t="shared" si="4"/>
        <v/>
      </c>
      <c r="R32" s="104" t="str">
        <f>IF(A32="","",'Fuel Switching for DHW'!J19)</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D9AC-B02E-45D0-B33F-D9C1AD667430}">
  <dimension ref="B1:AG24"/>
  <sheetViews>
    <sheetView showGridLines="0" workbookViewId="0">
      <selection activeCell="D3" sqref="D3:D5"/>
    </sheetView>
  </sheetViews>
  <sheetFormatPr defaultRowHeight="14.25" x14ac:dyDescent="0.2"/>
  <cols>
    <col min="2" max="2" width="11.125" bestFit="1" customWidth="1"/>
    <col min="3" max="3" width="19.25" bestFit="1" customWidth="1"/>
    <col min="4" max="4" width="19.25" style="69" customWidth="1"/>
    <col min="9" max="9" width="9" style="47"/>
    <col min="11" max="13" width="9" style="46"/>
    <col min="28" max="33" width="9" style="46"/>
  </cols>
  <sheetData>
    <row r="1" spans="2:8" ht="15" thickBot="1" x14ac:dyDescent="0.25"/>
    <row r="2" spans="2:8" x14ac:dyDescent="0.2">
      <c r="B2" s="96" t="s">
        <v>38</v>
      </c>
      <c r="C2" s="97" t="s">
        <v>174</v>
      </c>
      <c r="D2" s="97" t="s">
        <v>176</v>
      </c>
      <c r="E2" s="97" t="s">
        <v>2</v>
      </c>
      <c r="F2" s="98" t="s">
        <v>175</v>
      </c>
      <c r="G2" s="105" t="s">
        <v>214</v>
      </c>
    </row>
    <row r="3" spans="2:8" x14ac:dyDescent="0.2">
      <c r="B3" s="99" t="s">
        <v>115</v>
      </c>
      <c r="C3" s="50" t="s">
        <v>98</v>
      </c>
      <c r="D3" s="50" t="str">
        <f>CONCATENATE(B3,C3)</f>
        <v>RetrofitFood Service</v>
      </c>
      <c r="E3" s="50">
        <v>1776</v>
      </c>
      <c r="F3" s="100">
        <v>0.27</v>
      </c>
      <c r="G3" t="s">
        <v>215</v>
      </c>
    </row>
    <row r="4" spans="2:8" x14ac:dyDescent="0.2">
      <c r="B4" s="99" t="s">
        <v>115</v>
      </c>
      <c r="C4" s="50" t="s">
        <v>97</v>
      </c>
      <c r="D4" s="50" t="str">
        <f t="shared" ref="D4:D5" si="0">CONCATENATE(B4,C4)</f>
        <v>RetrofitGrocery</v>
      </c>
      <c r="E4" s="50">
        <v>268</v>
      </c>
      <c r="F4" s="100">
        <v>0.06</v>
      </c>
      <c r="G4" t="s">
        <v>216</v>
      </c>
    </row>
    <row r="5" spans="2:8" ht="15" thickBot="1" x14ac:dyDescent="0.25">
      <c r="B5" s="101" t="s">
        <v>113</v>
      </c>
      <c r="C5" s="102" t="s">
        <v>116</v>
      </c>
      <c r="D5" s="102" t="str">
        <f t="shared" si="0"/>
        <v>Time of SaleOther</v>
      </c>
      <c r="E5" s="102">
        <v>143</v>
      </c>
      <c r="F5" s="103">
        <v>0.04</v>
      </c>
      <c r="G5" t="s">
        <v>217</v>
      </c>
    </row>
    <row r="7" spans="2:8" ht="15" thickBot="1" x14ac:dyDescent="0.25"/>
    <row r="8" spans="2:8" x14ac:dyDescent="0.2">
      <c r="B8" s="96" t="s">
        <v>179</v>
      </c>
      <c r="C8" s="97"/>
      <c r="D8" s="97"/>
      <c r="E8" s="98"/>
    </row>
    <row r="9" spans="2:8" x14ac:dyDescent="0.2">
      <c r="B9" s="99" t="s">
        <v>180</v>
      </c>
      <c r="C9" s="50" t="s">
        <v>181</v>
      </c>
      <c r="D9" s="50"/>
      <c r="E9" s="100"/>
    </row>
    <row r="10" spans="2:8" x14ac:dyDescent="0.2">
      <c r="B10" s="99">
        <v>20</v>
      </c>
      <c r="C10" s="50">
        <v>55</v>
      </c>
      <c r="D10" s="50">
        <v>0.93069999999999997</v>
      </c>
      <c r="E10" s="100">
        <v>2.0000000000000001E-4</v>
      </c>
    </row>
    <row r="11" spans="2:8" ht="15" thickBot="1" x14ac:dyDescent="0.25">
      <c r="B11" s="101">
        <v>55</v>
      </c>
      <c r="C11" s="102">
        <v>120</v>
      </c>
      <c r="D11" s="102">
        <v>2.1171000000000002</v>
      </c>
      <c r="E11" s="103">
        <v>1.1000000000000001E-3</v>
      </c>
    </row>
    <row r="13" spans="2:8" ht="15" thickBot="1" x14ac:dyDescent="0.25"/>
    <row r="14" spans="2:8" x14ac:dyDescent="0.2">
      <c r="B14" s="96" t="s">
        <v>185</v>
      </c>
      <c r="C14" s="97" t="s">
        <v>186</v>
      </c>
      <c r="D14" s="98" t="s">
        <v>123</v>
      </c>
      <c r="F14" s="96" t="s">
        <v>105</v>
      </c>
      <c r="G14" s="97" t="s">
        <v>104</v>
      </c>
      <c r="H14" s="98" t="s">
        <v>194</v>
      </c>
    </row>
    <row r="15" spans="2:8" x14ac:dyDescent="0.2">
      <c r="B15" s="99" t="s">
        <v>187</v>
      </c>
      <c r="C15" s="50">
        <v>3.81</v>
      </c>
      <c r="D15" s="100">
        <v>2.5450000000000001E-4</v>
      </c>
      <c r="F15" s="99" t="s">
        <v>102</v>
      </c>
      <c r="G15" s="50">
        <v>43</v>
      </c>
      <c r="H15" s="100">
        <v>0.77</v>
      </c>
    </row>
    <row r="16" spans="2:8" x14ac:dyDescent="0.2">
      <c r="B16" s="99" t="s">
        <v>188</v>
      </c>
      <c r="C16" s="50">
        <v>4.97</v>
      </c>
      <c r="D16" s="100">
        <v>2.0110000000000001E-4</v>
      </c>
      <c r="F16" s="99" t="s">
        <v>101</v>
      </c>
      <c r="G16" s="50">
        <v>68</v>
      </c>
      <c r="H16" s="100">
        <v>1.1599999999999999</v>
      </c>
    </row>
    <row r="17" spans="2:8" x14ac:dyDescent="0.2">
      <c r="B17" s="99" t="s">
        <v>189</v>
      </c>
      <c r="C17" s="50">
        <v>3.09</v>
      </c>
      <c r="D17" s="100">
        <v>3.0200000000000002E-4</v>
      </c>
      <c r="F17" s="99" t="s">
        <v>100</v>
      </c>
      <c r="G17" s="50">
        <v>85</v>
      </c>
      <c r="H17" s="100">
        <v>1.45</v>
      </c>
    </row>
    <row r="18" spans="2:8" ht="15" thickBot="1" x14ac:dyDescent="0.25">
      <c r="B18" s="99" t="s">
        <v>190</v>
      </c>
      <c r="C18" s="50">
        <v>5.9</v>
      </c>
      <c r="D18" s="100" t="s">
        <v>191</v>
      </c>
      <c r="F18" s="101" t="s">
        <v>195</v>
      </c>
      <c r="G18" s="102">
        <v>57</v>
      </c>
      <c r="H18" s="103">
        <v>1</v>
      </c>
    </row>
    <row r="19" spans="2:8" x14ac:dyDescent="0.2">
      <c r="B19" s="99" t="s">
        <v>110</v>
      </c>
      <c r="C19" s="50">
        <v>17.329999999999998</v>
      </c>
      <c r="D19" s="100">
        <v>1.21E-4</v>
      </c>
    </row>
    <row r="20" spans="2:8" x14ac:dyDescent="0.2">
      <c r="B20" s="99" t="s">
        <v>192</v>
      </c>
      <c r="C20" s="50">
        <v>2.04</v>
      </c>
      <c r="D20" s="100">
        <v>2.5900000000000001E-4</v>
      </c>
    </row>
    <row r="21" spans="2:8" x14ac:dyDescent="0.2">
      <c r="B21" s="99" t="s">
        <v>109</v>
      </c>
      <c r="C21" s="50">
        <v>1.33</v>
      </c>
      <c r="D21" s="100">
        <v>2.4899999999999998E-4</v>
      </c>
    </row>
    <row r="22" spans="2:8" x14ac:dyDescent="0.2">
      <c r="B22" s="99" t="s">
        <v>108</v>
      </c>
      <c r="C22" s="50">
        <v>94.04</v>
      </c>
      <c r="D22" s="100">
        <v>1.5249999999999999E-4</v>
      </c>
    </row>
    <row r="23" spans="2:8" x14ac:dyDescent="0.2">
      <c r="B23" s="99" t="s">
        <v>107</v>
      </c>
      <c r="C23" s="50">
        <v>0.8</v>
      </c>
      <c r="D23" s="100">
        <v>2.5599999999999999E-4</v>
      </c>
    </row>
    <row r="24" spans="2:8" ht="15" thickBot="1" x14ac:dyDescent="0.25">
      <c r="B24" s="101" t="s">
        <v>193</v>
      </c>
      <c r="C24" s="102">
        <v>0.22</v>
      </c>
      <c r="D24" s="103">
        <v>3.0180000000000002E-4</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86AC0-17B9-4D0A-9806-91F50FC26239}">
  <dimension ref="A1:C26"/>
  <sheetViews>
    <sheetView workbookViewId="0">
      <selection activeCell="G20" sqref="G20"/>
    </sheetView>
  </sheetViews>
  <sheetFormatPr defaultRowHeight="14.25" x14ac:dyDescent="0.2"/>
  <cols>
    <col min="1" max="1" width="23.5" customWidth="1"/>
    <col min="2" max="2" width="11.625" customWidth="1"/>
    <col min="3" max="3" width="19" customWidth="1"/>
  </cols>
  <sheetData>
    <row r="1" spans="1:3" x14ac:dyDescent="0.2">
      <c r="A1" s="51" t="s">
        <v>119</v>
      </c>
      <c r="B1" s="51" t="s">
        <v>118</v>
      </c>
      <c r="C1" s="51" t="s">
        <v>117</v>
      </c>
    </row>
    <row r="2" spans="1:3" ht="24" x14ac:dyDescent="0.2">
      <c r="A2" s="49" t="s">
        <v>111</v>
      </c>
      <c r="B2" s="49" t="s">
        <v>102</v>
      </c>
      <c r="C2" s="52" t="s">
        <v>98</v>
      </c>
    </row>
    <row r="3" spans="1:3" ht="24" x14ac:dyDescent="0.2">
      <c r="A3" s="49" t="s">
        <v>97</v>
      </c>
      <c r="B3" s="49" t="s">
        <v>101</v>
      </c>
      <c r="C3" s="52" t="s">
        <v>97</v>
      </c>
    </row>
    <row r="4" spans="1:3" x14ac:dyDescent="0.2">
      <c r="A4" s="49" t="s">
        <v>110</v>
      </c>
      <c r="B4" s="49" t="s">
        <v>100</v>
      </c>
      <c r="C4" s="52" t="s">
        <v>96</v>
      </c>
    </row>
    <row r="5" spans="1:3" x14ac:dyDescent="0.2">
      <c r="A5" s="49" t="s">
        <v>109</v>
      </c>
      <c r="C5" s="52" t="s">
        <v>95</v>
      </c>
    </row>
    <row r="6" spans="1:3" x14ac:dyDescent="0.2">
      <c r="A6" s="49" t="s">
        <v>108</v>
      </c>
      <c r="C6" s="52" t="s">
        <v>94</v>
      </c>
    </row>
    <row r="7" spans="1:3" x14ac:dyDescent="0.2">
      <c r="A7" s="49" t="s">
        <v>107</v>
      </c>
    </row>
    <row r="8" spans="1:3" x14ac:dyDescent="0.2">
      <c r="A8" s="49" t="s">
        <v>106</v>
      </c>
    </row>
    <row r="9" spans="1:3" x14ac:dyDescent="0.2">
      <c r="A9" s="49" t="s">
        <v>116</v>
      </c>
    </row>
    <row r="11" spans="1:3" x14ac:dyDescent="0.2">
      <c r="A11" s="48" t="s">
        <v>115</v>
      </c>
      <c r="B11" s="48" t="s">
        <v>114</v>
      </c>
    </row>
    <row r="12" spans="1:3" x14ac:dyDescent="0.2">
      <c r="A12" s="48" t="s">
        <v>113</v>
      </c>
      <c r="B12" s="48" t="s">
        <v>112</v>
      </c>
    </row>
    <row r="14" spans="1:3" ht="15" thickBot="1" x14ac:dyDescent="0.25"/>
    <row r="15" spans="1:3" ht="18.75" thickBot="1" x14ac:dyDescent="0.3">
      <c r="A15" s="70" t="s">
        <v>146</v>
      </c>
    </row>
    <row r="16" spans="1:3" x14ac:dyDescent="0.2">
      <c r="A16" s="71" t="s">
        <v>147</v>
      </c>
    </row>
    <row r="17" spans="1:1" x14ac:dyDescent="0.2">
      <c r="A17" s="72" t="s">
        <v>148</v>
      </c>
    </row>
    <row r="18" spans="1:1" x14ac:dyDescent="0.2">
      <c r="A18" s="72" t="s">
        <v>149</v>
      </c>
    </row>
    <row r="19" spans="1:1" x14ac:dyDescent="0.2">
      <c r="A19" s="72" t="s">
        <v>150</v>
      </c>
    </row>
    <row r="20" spans="1:1" x14ac:dyDescent="0.2">
      <c r="A20" s="72" t="s">
        <v>151</v>
      </c>
    </row>
    <row r="21" spans="1:1" x14ac:dyDescent="0.2">
      <c r="A21" s="72" t="s">
        <v>152</v>
      </c>
    </row>
    <row r="22" spans="1:1" ht="15" thickBot="1" x14ac:dyDescent="0.25">
      <c r="A22" s="73" t="s">
        <v>153</v>
      </c>
    </row>
    <row r="23" spans="1:1" ht="15" thickBot="1" x14ac:dyDescent="0.25">
      <c r="A23" s="69"/>
    </row>
    <row r="24" spans="1:1" ht="18.75" thickBot="1" x14ac:dyDescent="0.3">
      <c r="A24" s="70" t="s">
        <v>154</v>
      </c>
    </row>
    <row r="25" spans="1:1" x14ac:dyDescent="0.2">
      <c r="A25" s="71" t="s">
        <v>115</v>
      </c>
    </row>
    <row r="26" spans="1:1" ht="15" thickBot="1" x14ac:dyDescent="0.25">
      <c r="A26" s="73" t="s">
        <v>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F96E70731EB54292983A8187A83857" ma:contentTypeVersion="14" ma:contentTypeDescription="Create a new document." ma:contentTypeScope="" ma:versionID="b74fb153ef3ded02eb86255071a4b384">
  <xsd:schema xmlns:xsd="http://www.w3.org/2001/XMLSchema" xmlns:xs="http://www.w3.org/2001/XMLSchema" xmlns:p="http://schemas.microsoft.com/office/2006/metadata/properties" xmlns:ns2="98788742-c24c-455f-83e9-59d89e3de440" xmlns:ns3="52741100-c965-4fd4-8aa7-2d9d842b1c91" targetNamespace="http://schemas.microsoft.com/office/2006/metadata/properties" ma:root="true" ma:fieldsID="022a87dbd28e9cfb78467d0ea1e64d1c" ns2:_="" ns3:_="">
    <xsd:import namespace="98788742-c24c-455f-83e9-59d89e3de440"/>
    <xsd:import namespace="52741100-c965-4fd4-8aa7-2d9d842b1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8742-c24c-455f-83e9-59d89e3de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41100-c965-4fd4-8aa7-2d9d842b1c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8788742-c24c-455f-83e9-59d89e3de440" xsi:nil="true"/>
  </documentManagement>
</p:properties>
</file>

<file path=customXml/itemProps1.xml><?xml version="1.0" encoding="utf-8"?>
<ds:datastoreItem xmlns:ds="http://schemas.openxmlformats.org/officeDocument/2006/customXml" ds:itemID="{EBE77676-A7FA-4377-A05C-B8071D4828C9}"/>
</file>

<file path=customXml/itemProps2.xml><?xml version="1.0" encoding="utf-8"?>
<ds:datastoreItem xmlns:ds="http://schemas.openxmlformats.org/officeDocument/2006/customXml" ds:itemID="{13ED25C4-CDE4-42AE-950E-B470B9C13B3E}">
  <ds:schemaRefs>
    <ds:schemaRef ds:uri="http://schemas.microsoft.com/sharepoint/v3/contenttype/forms"/>
  </ds:schemaRefs>
</ds:datastoreItem>
</file>

<file path=customXml/itemProps3.xml><?xml version="1.0" encoding="utf-8"?>
<ds:datastoreItem xmlns:ds="http://schemas.openxmlformats.org/officeDocument/2006/customXml" ds:itemID="{8C5864AF-5698-45EA-8444-2FFB257884BD}">
  <ds:schemaRefs>
    <ds:schemaRef ds:uri="http://purl.org/dc/dcmitype/"/>
    <ds:schemaRef ds:uri="http://schemas.microsoft.com/office/infopath/2007/PartnerControls"/>
    <ds:schemaRef ds:uri="http://schemas.microsoft.com/office/2006/documentManagement/types"/>
    <ds:schemaRef ds:uri="6ab4d78c-bbaa-4b24-b8d4-adfc7c529f6c"/>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Methodology</vt:lpstr>
      <vt:lpstr>Project Summary</vt:lpstr>
      <vt:lpstr>Heat Pump Water Heaters</vt:lpstr>
      <vt:lpstr>Pre-Rinse Spray Valves</vt:lpstr>
      <vt:lpstr>Fuel Switching for DHW</vt:lpstr>
      <vt:lpstr>Data Export</vt:lpstr>
      <vt:lpstr>Lookups</vt:lpstr>
      <vt:lpstr>Dropdowns</vt:lpstr>
      <vt:lpstr>Version Log</vt:lpstr>
      <vt:lpstr>'Project Summary'!Print_Area</vt:lpstr>
      <vt:lpstr>Retrofit</vt:lpstr>
      <vt:lpstr>Time_of_Sale</vt:lpstr>
      <vt:lpstr>Dropdowns!yHPBuildings</vt:lpstr>
      <vt:lpstr>yHPBuildings</vt:lpstr>
      <vt:lpstr>Dropdowns!yPSV_facilities</vt:lpstr>
      <vt:lpstr>yPSV_facilities</vt:lpstr>
      <vt:lpstr>Dropdowns!yPSV_Retrofit</vt:lpstr>
      <vt:lpstr>yPSV_Retrofit</vt:lpstr>
      <vt:lpstr>Dropdowns!yPSV_TOS</vt:lpstr>
      <vt:lpstr>yPSV_TOS</vt:lpstr>
      <vt:lpstr>Dropdowns!yWHLocation</vt:lpstr>
      <vt:lpstr>yWHLocation</vt:lpstr>
    </vt:vector>
  </TitlesOfParts>
  <Company>CLEAResult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Janine Morency</dc:creator>
  <cp:lastModifiedBy>Michael Stevenson</cp:lastModifiedBy>
  <cp:lastPrinted>2014-05-07T20:29:46Z</cp:lastPrinted>
  <dcterms:created xsi:type="dcterms:W3CDTF">2014-05-06T17:45:34Z</dcterms:created>
  <dcterms:modified xsi:type="dcterms:W3CDTF">2021-05-19T14:18:55Z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ff2ebb0e-9cf5-41f3-acdc-4da5dcbabd45</vt:lpwstr>
  </property>
  <property fmtid="{D5CDD505-2E9C-101B-9397-08002B2CF9AE}" pid="4" name="ContentTypeId">
    <vt:lpwstr>0x0101001BF96E70731EB54292983A8187A83857</vt:lpwstr>
  </property>
  <property fmtid="{D5CDD505-2E9C-101B-9397-08002B2CF9AE}" pid="5" name="TaxKeyword">
    <vt:lpwstr/>
  </property>
</Properties>
</file>